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vktro\AppData\Local\Temp\Fabasoft\Work\"/>
    </mc:Choice>
  </mc:AlternateContent>
  <bookViews>
    <workbookView xWindow="120" yWindow="60" windowWidth="15180" windowHeight="9345" tabRatio="559"/>
  </bookViews>
  <sheets>
    <sheet name="Anleitung" sheetId="6" r:id="rId1"/>
    <sheet name="Anleitung Beispiele" sheetId="10" r:id="rId2"/>
    <sheet name="Überführung VV" sheetId="2" r:id="rId3"/>
    <sheet name="Anlagenbuchhaltung" sheetId="1" r:id="rId4"/>
    <sheet name="Buchungssätze" sheetId="7" r:id="rId5"/>
    <sheet name="Parameter" sheetId="3" state="hidden" r:id="rId6"/>
    <sheet name="Anlagespiegel" sheetId="4" r:id="rId7"/>
    <sheet name="Bilanz" sheetId="5" state="hidden" r:id="rId8"/>
    <sheet name="Änderungsprotokoll" sheetId="8" r:id="rId9"/>
  </sheets>
  <definedNames>
    <definedName name="_xlnm.Print_Area" localSheetId="6">Anlagespiegel!$A:$S</definedName>
    <definedName name="_xlnm.Print_Area" localSheetId="0">Anleitung!$A$1:$E$51</definedName>
    <definedName name="_xlnm.Print_Area" localSheetId="2">'Überführung VV'!$A$1:$H$42</definedName>
    <definedName name="_xlnm.Print_Titles" localSheetId="6">Anlagespiegel!$7:$12</definedName>
  </definedNames>
  <calcPr calcId="162913"/>
</workbook>
</file>

<file path=xl/calcChain.xml><?xml version="1.0" encoding="utf-8"?>
<calcChain xmlns="http://schemas.openxmlformats.org/spreadsheetml/2006/main">
  <c r="V66" i="1" l="1"/>
  <c r="V67" i="1"/>
  <c r="AH16" i="1"/>
  <c r="K15" i="1" l="1"/>
  <c r="E40" i="1" l="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I15" i="1" l="1"/>
  <c r="E16" i="1"/>
  <c r="I16" i="1"/>
  <c r="K16" i="1"/>
  <c r="R16" i="1"/>
  <c r="S16" i="1"/>
  <c r="T16" i="1"/>
  <c r="Y16" i="1"/>
  <c r="Z16" i="1"/>
  <c r="AA16" i="1"/>
  <c r="AB16" i="1"/>
  <c r="AC16" i="1"/>
  <c r="AF16" i="1"/>
  <c r="AI16" i="1"/>
  <c r="E37" i="1" l="1"/>
  <c r="AA11" i="1" l="1"/>
  <c r="AF12" i="1"/>
  <c r="AI11" i="1" l="1"/>
  <c r="AT181" i="10" l="1"/>
  <c r="AN181" i="10"/>
  <c r="AD181" i="10"/>
  <c r="O181" i="10"/>
  <c r="P181" i="10" s="1"/>
  <c r="E181" i="10"/>
  <c r="AT178" i="10"/>
  <c r="AD178" i="10"/>
  <c r="O178" i="10"/>
  <c r="R178" i="10" s="1"/>
  <c r="E178" i="10"/>
  <c r="AT175" i="10"/>
  <c r="AN175" i="10"/>
  <c r="AD175" i="10"/>
  <c r="O175" i="10"/>
  <c r="P175" i="10" s="1"/>
  <c r="E175" i="10"/>
  <c r="R168" i="10"/>
  <c r="AM167" i="10"/>
  <c r="Y167" i="10"/>
  <c r="AT149" i="10"/>
  <c r="AN149" i="10"/>
  <c r="AD149" i="10"/>
  <c r="W149" i="10"/>
  <c r="V149" i="10"/>
  <c r="O149" i="10"/>
  <c r="E149" i="10"/>
  <c r="AT148" i="10"/>
  <c r="AN148" i="10"/>
  <c r="AD148" i="10"/>
  <c r="W148" i="10"/>
  <c r="V148" i="10"/>
  <c r="O148" i="10"/>
  <c r="E148" i="10"/>
  <c r="AT147" i="10"/>
  <c r="AN147" i="10"/>
  <c r="AD147" i="10"/>
  <c r="W147" i="10"/>
  <c r="V147" i="10"/>
  <c r="O147" i="10"/>
  <c r="E147" i="10"/>
  <c r="Y144" i="10"/>
  <c r="AT144" i="10" s="1"/>
  <c r="AN144" i="10"/>
  <c r="W144" i="10"/>
  <c r="V144" i="10"/>
  <c r="O144" i="10"/>
  <c r="P144" i="10" s="1"/>
  <c r="AJ144" i="10" s="1"/>
  <c r="AO144" i="10" s="1"/>
  <c r="E144" i="10"/>
  <c r="AT143" i="10"/>
  <c r="AN143" i="10"/>
  <c r="AD143" i="10"/>
  <c r="W143" i="10"/>
  <c r="V143" i="10"/>
  <c r="O143" i="10"/>
  <c r="E143" i="10"/>
  <c r="AT142" i="10"/>
  <c r="AN142" i="10"/>
  <c r="AD142" i="10"/>
  <c r="W142" i="10"/>
  <c r="V142" i="10"/>
  <c r="O142" i="10"/>
  <c r="P142" i="10" s="1"/>
  <c r="AJ142" i="10" s="1"/>
  <c r="AO142" i="10" s="1"/>
  <c r="E142" i="10"/>
  <c r="R135" i="10"/>
  <c r="AM134" i="10"/>
  <c r="Y134" i="10"/>
  <c r="AT111" i="10"/>
  <c r="AN111" i="10"/>
  <c r="AD111" i="10"/>
  <c r="W111" i="10"/>
  <c r="V111" i="10"/>
  <c r="O111" i="10"/>
  <c r="P111" i="10" s="1"/>
  <c r="E111" i="10"/>
  <c r="AT108" i="10"/>
  <c r="AN108" i="10"/>
  <c r="AD108" i="10"/>
  <c r="W108" i="10"/>
  <c r="V108" i="10"/>
  <c r="O108" i="10"/>
  <c r="P108" i="10" s="1"/>
  <c r="E108" i="10"/>
  <c r="R101" i="10"/>
  <c r="AM100" i="10"/>
  <c r="Y100" i="10"/>
  <c r="AT90" i="10"/>
  <c r="AN90" i="10"/>
  <c r="AD90" i="10"/>
  <c r="W90" i="10"/>
  <c r="V90" i="10"/>
  <c r="O90" i="10"/>
  <c r="P90" i="10" s="1"/>
  <c r="E90" i="10"/>
  <c r="AT87" i="10"/>
  <c r="AN87" i="10"/>
  <c r="AD87" i="10"/>
  <c r="W87" i="10"/>
  <c r="V87" i="10"/>
  <c r="O87" i="10"/>
  <c r="P87" i="10" s="1"/>
  <c r="E87" i="10"/>
  <c r="AT86" i="10"/>
  <c r="AN86" i="10"/>
  <c r="AD86" i="10"/>
  <c r="W86" i="10"/>
  <c r="V86" i="10"/>
  <c r="O86" i="10"/>
  <c r="AE86" i="10" s="1"/>
  <c r="AM86" i="10" s="1"/>
  <c r="E86" i="10"/>
  <c r="AE83" i="10"/>
  <c r="AE88" i="1"/>
  <c r="AE87" i="1"/>
  <c r="AE81" i="1"/>
  <c r="AE80" i="1"/>
  <c r="AE79" i="1"/>
  <c r="AT83" i="10"/>
  <c r="AN83" i="10"/>
  <c r="AD83" i="10"/>
  <c r="W83" i="10"/>
  <c r="V83" i="10"/>
  <c r="O83" i="10"/>
  <c r="E83" i="10"/>
  <c r="R76" i="10"/>
  <c r="AM75" i="10"/>
  <c r="Y75" i="10"/>
  <c r="AM45" i="10"/>
  <c r="AM18" i="10"/>
  <c r="AT56" i="10"/>
  <c r="AN56" i="10"/>
  <c r="AD56" i="10"/>
  <c r="W56" i="10"/>
  <c r="V56" i="10"/>
  <c r="O56" i="10"/>
  <c r="P56" i="10" s="1"/>
  <c r="E56" i="10"/>
  <c r="AT53" i="10"/>
  <c r="AN53" i="10"/>
  <c r="AD53" i="10"/>
  <c r="W53" i="10"/>
  <c r="V53" i="10"/>
  <c r="O53" i="10"/>
  <c r="P53" i="10" s="1"/>
  <c r="E53" i="10"/>
  <c r="R46" i="10"/>
  <c r="Y45" i="10"/>
  <c r="J31" i="10"/>
  <c r="P148" i="10" l="1"/>
  <c r="AK148" i="10" s="1"/>
  <c r="AP148" i="10" s="1"/>
  <c r="P147" i="10"/>
  <c r="AK147" i="10" s="1"/>
  <c r="AP147" i="10" s="1"/>
  <c r="P149" i="10"/>
  <c r="AJ149" i="10" s="1"/>
  <c r="AO149" i="10" s="1"/>
  <c r="P178" i="10"/>
  <c r="AJ178" i="10" s="1"/>
  <c r="AO178" i="10" s="1"/>
  <c r="R175" i="10"/>
  <c r="R181" i="10"/>
  <c r="AJ181" i="10"/>
  <c r="AO181" i="10" s="1"/>
  <c r="AK181" i="10"/>
  <c r="AP181" i="10" s="1"/>
  <c r="AK178" i="10"/>
  <c r="AP178" i="10" s="1"/>
  <c r="AM83" i="10"/>
  <c r="AD144" i="10"/>
  <c r="AE144" i="10" s="1"/>
  <c r="AM144" i="10" s="1"/>
  <c r="AE149" i="10"/>
  <c r="AM149" i="10" s="1"/>
  <c r="AE147" i="10"/>
  <c r="AM147" i="10" s="1"/>
  <c r="AJ147" i="10"/>
  <c r="AO147" i="10" s="1"/>
  <c r="AJ148" i="10"/>
  <c r="AO148" i="10" s="1"/>
  <c r="AK149" i="10"/>
  <c r="AP149" i="10" s="1"/>
  <c r="AE148" i="10"/>
  <c r="AM148" i="10" s="1"/>
  <c r="AK144" i="10"/>
  <c r="AP144" i="10" s="1"/>
  <c r="P143" i="10"/>
  <c r="AE143" i="10" s="1"/>
  <c r="AM143" i="10" s="1"/>
  <c r="AE142" i="10"/>
  <c r="AM142" i="10" s="1"/>
  <c r="AK142" i="10"/>
  <c r="AP142" i="10" s="1"/>
  <c r="AE108" i="10"/>
  <c r="AE111" i="10"/>
  <c r="P86" i="10"/>
  <c r="AJ86" i="10" s="1"/>
  <c r="AO86" i="10" s="1"/>
  <c r="AE87" i="10"/>
  <c r="AM87" i="10" s="1"/>
  <c r="AE90" i="10"/>
  <c r="AM90" i="10" s="1"/>
  <c r="AJ90" i="10"/>
  <c r="AO90" i="10" s="1"/>
  <c r="AK90" i="10"/>
  <c r="AP90" i="10" s="1"/>
  <c r="AJ87" i="10"/>
  <c r="AO87" i="10" s="1"/>
  <c r="AK87" i="10"/>
  <c r="AP87" i="10" s="1"/>
  <c r="P83" i="10"/>
  <c r="AJ83" i="10" s="1"/>
  <c r="AO83" i="10" s="1"/>
  <c r="AT33" i="10"/>
  <c r="AN33" i="10"/>
  <c r="AD33" i="10"/>
  <c r="W33" i="10"/>
  <c r="V33" i="10"/>
  <c r="O33" i="10"/>
  <c r="P33" i="10" s="1"/>
  <c r="E33" i="10"/>
  <c r="AT32" i="10"/>
  <c r="AN32" i="10"/>
  <c r="AD32" i="10"/>
  <c r="W32" i="10"/>
  <c r="V32" i="10"/>
  <c r="O32" i="10"/>
  <c r="P32" i="10" s="1"/>
  <c r="AJ32" i="10" s="1"/>
  <c r="AO32" i="10" s="1"/>
  <c r="E32" i="10"/>
  <c r="AT31" i="10"/>
  <c r="AN31" i="10"/>
  <c r="AD31" i="10"/>
  <c r="W31" i="10"/>
  <c r="V31" i="10"/>
  <c r="O31" i="10"/>
  <c r="P31" i="10" s="1"/>
  <c r="AJ31" i="10" s="1"/>
  <c r="AO31" i="10" s="1"/>
  <c r="E31" i="10"/>
  <c r="Y18" i="10"/>
  <c r="R19" i="10"/>
  <c r="O37" i="1"/>
  <c r="O26" i="10"/>
  <c r="AT28" i="10"/>
  <c r="AN28" i="10"/>
  <c r="AD28" i="10"/>
  <c r="W28" i="10"/>
  <c r="V28" i="10"/>
  <c r="O28" i="10"/>
  <c r="P28" i="10" s="1"/>
  <c r="E28" i="10"/>
  <c r="AT27" i="10"/>
  <c r="AN27" i="10"/>
  <c r="AD27" i="10"/>
  <c r="O27" i="10"/>
  <c r="P27" i="10" s="1"/>
  <c r="E27" i="10"/>
  <c r="AT26" i="10"/>
  <c r="AN26" i="10"/>
  <c r="AD26" i="10"/>
  <c r="W26" i="10"/>
  <c r="V26" i="10"/>
  <c r="P26" i="10"/>
  <c r="AK26" i="10" s="1"/>
  <c r="AP26" i="10" s="1"/>
  <c r="E26" i="10"/>
  <c r="AS88" i="1"/>
  <c r="AS87" i="1"/>
  <c r="AS81" i="1"/>
  <c r="AS80" i="1"/>
  <c r="AS79" i="1"/>
  <c r="AT88" i="1"/>
  <c r="AT87" i="1"/>
  <c r="AT86" i="1"/>
  <c r="AT85" i="1"/>
  <c r="AT84" i="1"/>
  <c r="AT83" i="1"/>
  <c r="AT82" i="1"/>
  <c r="AT81" i="1"/>
  <c r="AT80" i="1"/>
  <c r="AT79" i="1"/>
  <c r="AT78" i="1"/>
  <c r="AT77" i="1"/>
  <c r="AT76" i="1"/>
  <c r="AT75" i="1"/>
  <c r="AT74" i="1"/>
  <c r="AT73" i="1"/>
  <c r="AT72" i="1"/>
  <c r="AT71" i="1"/>
  <c r="AT70" i="1"/>
  <c r="AT69" i="1"/>
  <c r="AT68" i="1"/>
  <c r="AT67" i="1"/>
  <c r="AT66" i="1"/>
  <c r="AT65" i="1"/>
  <c r="AT64" i="1"/>
  <c r="AT63" i="1"/>
  <c r="AT62" i="1"/>
  <c r="AT61" i="1"/>
  <c r="AT60" i="1"/>
  <c r="AT59" i="1"/>
  <c r="AT58" i="1"/>
  <c r="AT57" i="1"/>
  <c r="AT56" i="1"/>
  <c r="AT55" i="1"/>
  <c r="AT54" i="1"/>
  <c r="AT53" i="1"/>
  <c r="AT52" i="1"/>
  <c r="AT51" i="1"/>
  <c r="AT50" i="1"/>
  <c r="AT49" i="1"/>
  <c r="AT48" i="1"/>
  <c r="AT47" i="1"/>
  <c r="AT46" i="1"/>
  <c r="AT45" i="1"/>
  <c r="AT44" i="1"/>
  <c r="AT43" i="1"/>
  <c r="AT42" i="1"/>
  <c r="AT41" i="1"/>
  <c r="AT40" i="1"/>
  <c r="AT39" i="1"/>
  <c r="AT38" i="1"/>
  <c r="AT37" i="1"/>
  <c r="AK88" i="1"/>
  <c r="AJ88" i="1"/>
  <c r="AK87" i="1"/>
  <c r="AJ87" i="1"/>
  <c r="AK81" i="1"/>
  <c r="AJ81" i="1"/>
  <c r="AK80" i="1"/>
  <c r="AJ80" i="1"/>
  <c r="AK79" i="1"/>
  <c r="AJ79" i="1"/>
  <c r="AP88" i="1"/>
  <c r="AO88" i="1"/>
  <c r="AN88" i="1"/>
  <c r="AM88" i="1"/>
  <c r="AP87" i="1"/>
  <c r="AO87" i="1"/>
  <c r="AN87" i="1"/>
  <c r="AM87" i="1"/>
  <c r="AN86" i="1"/>
  <c r="AN85" i="1"/>
  <c r="AN84" i="1"/>
  <c r="AN83" i="1"/>
  <c r="AN82" i="1"/>
  <c r="AP81" i="1"/>
  <c r="AO81" i="1"/>
  <c r="AN81" i="1"/>
  <c r="AM81" i="1"/>
  <c r="AP80" i="1"/>
  <c r="AO80" i="1"/>
  <c r="AN80" i="1"/>
  <c r="AM80" i="1"/>
  <c r="AP79" i="1"/>
  <c r="AO79" i="1"/>
  <c r="AN79" i="1"/>
  <c r="AM79" i="1"/>
  <c r="AN78" i="1"/>
  <c r="AN77" i="1"/>
  <c r="AN76" i="1"/>
  <c r="AN75" i="1"/>
  <c r="AN74" i="1"/>
  <c r="AN73" i="1"/>
  <c r="AN72" i="1"/>
  <c r="AN71" i="1"/>
  <c r="AN70" i="1"/>
  <c r="AN69" i="1"/>
  <c r="AN68" i="1"/>
  <c r="AN67" i="1"/>
  <c r="AN66" i="1"/>
  <c r="AN65" i="1"/>
  <c r="AN64" i="1"/>
  <c r="AN63" i="1"/>
  <c r="AN62" i="1"/>
  <c r="AN61" i="1"/>
  <c r="AN60" i="1"/>
  <c r="AN59" i="1"/>
  <c r="AN58" i="1"/>
  <c r="AN57" i="1"/>
  <c r="AN56" i="1"/>
  <c r="AN55" i="1"/>
  <c r="AN54" i="1"/>
  <c r="AN53" i="1"/>
  <c r="AN52" i="1"/>
  <c r="AN51" i="1"/>
  <c r="AN50" i="1"/>
  <c r="AN49" i="1"/>
  <c r="AN48" i="1"/>
  <c r="AN47" i="1"/>
  <c r="AN46" i="1"/>
  <c r="AN45" i="1"/>
  <c r="AN44" i="1"/>
  <c r="AN43" i="1"/>
  <c r="AN42" i="1"/>
  <c r="AN41" i="1"/>
  <c r="AN40" i="1"/>
  <c r="AN39" i="1"/>
  <c r="AN38" i="1"/>
  <c r="AN37" i="1"/>
  <c r="AD88" i="1"/>
  <c r="AD87" i="1"/>
  <c r="AD86" i="1"/>
  <c r="AD85" i="1"/>
  <c r="AD84" i="1"/>
  <c r="AD83" i="1"/>
  <c r="AD82" i="1"/>
  <c r="AD81" i="1"/>
  <c r="AD80" i="1"/>
  <c r="AD79" i="1"/>
  <c r="AD78" i="1"/>
  <c r="AD77" i="1"/>
  <c r="AD76" i="1"/>
  <c r="AD75" i="1"/>
  <c r="AD74"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W88" i="1"/>
  <c r="W87" i="1"/>
  <c r="W86" i="1"/>
  <c r="W85" i="1"/>
  <c r="W84" i="1"/>
  <c r="W83" i="1"/>
  <c r="W82" i="1"/>
  <c r="W81" i="1"/>
  <c r="W80" i="1"/>
  <c r="W79" i="1"/>
  <c r="W78" i="1"/>
  <c r="W77" i="1"/>
  <c r="W76" i="1"/>
  <c r="W75" i="1"/>
  <c r="W16" i="1" s="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7" i="1"/>
  <c r="AN16" i="1" l="1"/>
  <c r="AD16" i="1"/>
  <c r="AT16" i="1"/>
  <c r="AS149" i="10"/>
  <c r="AR149" i="10" s="1"/>
  <c r="AS148" i="10"/>
  <c r="AR148" i="10" s="1"/>
  <c r="P37" i="1"/>
  <c r="V181" i="10"/>
  <c r="W181" i="10"/>
  <c r="AE181" i="10" s="1"/>
  <c r="AM181" i="10" s="1"/>
  <c r="AS181" i="10" s="1"/>
  <c r="AR181" i="10" s="1"/>
  <c r="V175" i="10"/>
  <c r="W175" i="10"/>
  <c r="V178" i="10"/>
  <c r="W178" i="10"/>
  <c r="AE178" i="10" s="1"/>
  <c r="AM178" i="10" s="1"/>
  <c r="AK86" i="10"/>
  <c r="AP86" i="10" s="1"/>
  <c r="AK175" i="10"/>
  <c r="AP175" i="10" s="1"/>
  <c r="AJ175" i="10"/>
  <c r="AO175" i="10" s="1"/>
  <c r="AE175" i="10"/>
  <c r="AM175" i="10" s="1"/>
  <c r="AS147" i="10"/>
  <c r="AR147" i="10" s="1"/>
  <c r="AS144" i="10"/>
  <c r="AR144" i="10" s="1"/>
  <c r="AJ143" i="10"/>
  <c r="AO143" i="10" s="1"/>
  <c r="AK143" i="10"/>
  <c r="AP143" i="10" s="1"/>
  <c r="AS142" i="10"/>
  <c r="AR142" i="10" s="1"/>
  <c r="AJ111" i="10"/>
  <c r="AO111" i="10" s="1"/>
  <c r="AK111" i="10"/>
  <c r="AP111" i="10" s="1"/>
  <c r="AM111" i="10"/>
  <c r="AJ108" i="10"/>
  <c r="AO108" i="10" s="1"/>
  <c r="AK108" i="10"/>
  <c r="AP108" i="10" s="1"/>
  <c r="AM108" i="10"/>
  <c r="AS86" i="10"/>
  <c r="AR86" i="10" s="1"/>
  <c r="AS90" i="10"/>
  <c r="AR90" i="10" s="1"/>
  <c r="AS87" i="10"/>
  <c r="AR87" i="10" s="1"/>
  <c r="AK83" i="10"/>
  <c r="AP83" i="10" s="1"/>
  <c r="AS83" i="10" s="1"/>
  <c r="AR83" i="10" s="1"/>
  <c r="AJ56" i="10"/>
  <c r="AO56" i="10" s="1"/>
  <c r="AK56" i="10"/>
  <c r="AP56" i="10" s="1"/>
  <c r="AE56" i="10"/>
  <c r="AM56" i="10" s="1"/>
  <c r="AJ53" i="10"/>
  <c r="AO53" i="10" s="1"/>
  <c r="AK53" i="10"/>
  <c r="AP53" i="10" s="1"/>
  <c r="AE53" i="10"/>
  <c r="AM53" i="10" s="1"/>
  <c r="AE31" i="10"/>
  <c r="AM31" i="10" s="1"/>
  <c r="AK31" i="10"/>
  <c r="AP31" i="10" s="1"/>
  <c r="AE32" i="10"/>
  <c r="AM32" i="10" s="1"/>
  <c r="AK32" i="10"/>
  <c r="AP32" i="10" s="1"/>
  <c r="AE28" i="10"/>
  <c r="AM28" i="10" s="1"/>
  <c r="AE26" i="10"/>
  <c r="AM26" i="10" s="1"/>
  <c r="AJ28" i="10"/>
  <c r="AO28" i="10" s="1"/>
  <c r="AK28" i="10"/>
  <c r="AP28" i="10" s="1"/>
  <c r="AJ27" i="10"/>
  <c r="AO27" i="10" s="1"/>
  <c r="AK27" i="10"/>
  <c r="AP27" i="10" s="1"/>
  <c r="AJ26" i="10"/>
  <c r="AO26" i="10" s="1"/>
  <c r="W27" i="10"/>
  <c r="AE27" i="10" s="1"/>
  <c r="AM27" i="10" s="1"/>
  <c r="V27" i="10"/>
  <c r="AE37" i="1" l="1"/>
  <c r="AM37" i="1" s="1"/>
  <c r="AJ37" i="1"/>
  <c r="AH178" i="10"/>
  <c r="AN178" i="10" s="1"/>
  <c r="AS178" i="10" s="1"/>
  <c r="AR178" i="10" s="1"/>
  <c r="AS175" i="10"/>
  <c r="AR175" i="10" s="1"/>
  <c r="AS143" i="10"/>
  <c r="AR143" i="10" s="1"/>
  <c r="AS111" i="10"/>
  <c r="AR111" i="10" s="1"/>
  <c r="AS108" i="10"/>
  <c r="AR108" i="10" s="1"/>
  <c r="AS56" i="10"/>
  <c r="AR56" i="10" s="1"/>
  <c r="AS53" i="10"/>
  <c r="AR53" i="10" s="1"/>
  <c r="AS32" i="10"/>
  <c r="AR32" i="10" s="1"/>
  <c r="AS31" i="10"/>
  <c r="AR31" i="10" s="1"/>
  <c r="AJ33" i="10"/>
  <c r="AO33" i="10" s="1"/>
  <c r="AK33" i="10"/>
  <c r="AP33" i="10" s="1"/>
  <c r="AE33" i="10"/>
  <c r="AM33" i="10" s="1"/>
  <c r="AS26" i="10"/>
  <c r="AR26" i="10" s="1"/>
  <c r="AS27" i="10"/>
  <c r="AR27" i="10" s="1"/>
  <c r="AS28" i="10"/>
  <c r="AR28" i="10" s="1"/>
  <c r="AK26" i="1"/>
  <c r="AK25" i="1"/>
  <c r="AR26" i="1"/>
  <c r="AR25" i="1"/>
  <c r="AP26" i="1"/>
  <c r="AP25" i="1"/>
  <c r="Q11" i="4"/>
  <c r="AS33" i="10" l="1"/>
  <c r="AR33" i="10" s="1"/>
  <c r="W26" i="1" l="1"/>
  <c r="W25" i="1"/>
  <c r="W24" i="1"/>
  <c r="W23" i="1"/>
  <c r="W19" i="1"/>
  <c r="W18" i="1"/>
  <c r="W12" i="1"/>
  <c r="V37" i="1"/>
  <c r="W15" i="1" l="1"/>
  <c r="W17" i="1"/>
  <c r="W14" i="1"/>
  <c r="W11" i="1"/>
  <c r="AK37" i="1" l="1"/>
  <c r="AO37" i="1"/>
  <c r="R65" i="4"/>
  <c r="R64" i="4"/>
  <c r="R58" i="4"/>
  <c r="R57" i="4"/>
  <c r="R56" i="4"/>
  <c r="AP37" i="1" l="1"/>
  <c r="AS37" i="1"/>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E39" i="4" l="1"/>
  <c r="D39" i="4"/>
  <c r="E38" i="4"/>
  <c r="D38" i="4"/>
  <c r="E45" i="4"/>
  <c r="D45" i="4"/>
  <c r="E51" i="4"/>
  <c r="D51" i="4"/>
  <c r="E57" i="4"/>
  <c r="D57" i="4"/>
  <c r="D65" i="4"/>
  <c r="E65" i="4"/>
  <c r="E41" i="4"/>
  <c r="D41" i="4"/>
  <c r="E43" i="4"/>
  <c r="D43" i="4"/>
  <c r="D47" i="4"/>
  <c r="E47" i="4"/>
  <c r="E49" i="4"/>
  <c r="D49" i="4"/>
  <c r="E53" i="4"/>
  <c r="D53" i="4"/>
  <c r="E55" i="4"/>
  <c r="D55" i="4"/>
  <c r="E59" i="4"/>
  <c r="D59" i="4"/>
  <c r="E61" i="4"/>
  <c r="D61" i="4"/>
  <c r="E63" i="4"/>
  <c r="D63" i="4"/>
  <c r="E40" i="4"/>
  <c r="D40" i="4"/>
  <c r="E42" i="4"/>
  <c r="D42" i="4"/>
  <c r="E44" i="4"/>
  <c r="D44" i="4"/>
  <c r="E46" i="4"/>
  <c r="D46" i="4"/>
  <c r="E48" i="4"/>
  <c r="D48" i="4"/>
  <c r="E50" i="4"/>
  <c r="D50" i="4"/>
  <c r="E52" i="4"/>
  <c r="D52" i="4"/>
  <c r="E54" i="4"/>
  <c r="D54" i="4"/>
  <c r="E56" i="4"/>
  <c r="D56" i="4"/>
  <c r="E58" i="4"/>
  <c r="D58" i="4"/>
  <c r="E60" i="4"/>
  <c r="D60" i="4"/>
  <c r="E62" i="4"/>
  <c r="D62" i="4"/>
  <c r="E64" i="4"/>
  <c r="D64" i="4"/>
  <c r="E15" i="4"/>
  <c r="D15" i="4"/>
  <c r="E19" i="4"/>
  <c r="D19" i="4"/>
  <c r="E23" i="4"/>
  <c r="D23" i="4"/>
  <c r="E25" i="4"/>
  <c r="D25" i="4"/>
  <c r="E27" i="4"/>
  <c r="D27" i="4"/>
  <c r="E29" i="4"/>
  <c r="D29" i="4"/>
  <c r="E31" i="4"/>
  <c r="D31" i="4"/>
  <c r="E33" i="4"/>
  <c r="D33" i="4"/>
  <c r="E35" i="4"/>
  <c r="D35" i="4"/>
  <c r="E37" i="4"/>
  <c r="D37" i="4"/>
  <c r="E17" i="4"/>
  <c r="D17" i="4"/>
  <c r="E21" i="4"/>
  <c r="D21" i="4"/>
  <c r="E16" i="4"/>
  <c r="D16" i="4"/>
  <c r="E18" i="4"/>
  <c r="D18" i="4"/>
  <c r="E20" i="4"/>
  <c r="D20" i="4"/>
  <c r="E22" i="4"/>
  <c r="D22" i="4"/>
  <c r="E24" i="4"/>
  <c r="D24" i="4"/>
  <c r="E26" i="4"/>
  <c r="D26" i="4"/>
  <c r="E28" i="4"/>
  <c r="D28" i="4"/>
  <c r="E30" i="4"/>
  <c r="D30" i="4"/>
  <c r="E32" i="4"/>
  <c r="D32" i="4"/>
  <c r="E34" i="4"/>
  <c r="D34" i="4"/>
  <c r="E36" i="4"/>
  <c r="D36" i="4"/>
  <c r="N35" i="4"/>
  <c r="N36" i="4"/>
  <c r="N38" i="4"/>
  <c r="N39" i="4"/>
  <c r="N40" i="4"/>
  <c r="N41" i="4"/>
  <c r="N42" i="4"/>
  <c r="N43" i="4"/>
  <c r="N44" i="4"/>
  <c r="N45" i="4"/>
  <c r="N46" i="4"/>
  <c r="N47" i="4"/>
  <c r="N48" i="4"/>
  <c r="N49" i="4"/>
  <c r="N50" i="4"/>
  <c r="N51" i="4"/>
  <c r="N52" i="4"/>
  <c r="N53" i="4"/>
  <c r="N54" i="4"/>
  <c r="N55" i="4"/>
  <c r="Q56" i="4"/>
  <c r="M56" i="4"/>
  <c r="N56" i="4"/>
  <c r="N57" i="4"/>
  <c r="Q57" i="4"/>
  <c r="M57" i="4"/>
  <c r="Q58" i="4"/>
  <c r="M58" i="4"/>
  <c r="N58" i="4"/>
  <c r="N59" i="4"/>
  <c r="N60" i="4"/>
  <c r="N61" i="4"/>
  <c r="N62" i="4"/>
  <c r="N63" i="4"/>
  <c r="Q64" i="4"/>
  <c r="M64" i="4"/>
  <c r="N64" i="4"/>
  <c r="N65" i="4"/>
  <c r="Q65" i="4"/>
  <c r="M65" i="4"/>
  <c r="J18" i="4"/>
  <c r="J49" i="4"/>
  <c r="J53" i="4"/>
  <c r="I58" i="4"/>
  <c r="F17" i="4"/>
  <c r="K17" i="4"/>
  <c r="F21" i="4"/>
  <c r="K21" i="4"/>
  <c r="F25" i="4"/>
  <c r="K25" i="4"/>
  <c r="F29" i="4"/>
  <c r="K29" i="4"/>
  <c r="F33" i="4"/>
  <c r="K33" i="4"/>
  <c r="F37" i="4"/>
  <c r="K37" i="4"/>
  <c r="F41" i="4"/>
  <c r="K41" i="4"/>
  <c r="F45" i="4"/>
  <c r="K45" i="4"/>
  <c r="F48" i="4"/>
  <c r="K48" i="4"/>
  <c r="F52" i="4"/>
  <c r="K52" i="4"/>
  <c r="F56" i="4"/>
  <c r="K56" i="4"/>
  <c r="F60" i="4"/>
  <c r="K60" i="4"/>
  <c r="F64" i="4"/>
  <c r="K64" i="4"/>
  <c r="F15" i="4"/>
  <c r="K15" i="4"/>
  <c r="F19" i="4"/>
  <c r="K19" i="4"/>
  <c r="F23" i="4"/>
  <c r="K23" i="4"/>
  <c r="F27" i="4"/>
  <c r="K27" i="4"/>
  <c r="F31" i="4"/>
  <c r="K31" i="4"/>
  <c r="F35" i="4"/>
  <c r="K35" i="4"/>
  <c r="F39" i="4"/>
  <c r="K39" i="4"/>
  <c r="F43" i="4"/>
  <c r="K43" i="4"/>
  <c r="F50" i="4"/>
  <c r="K50" i="4"/>
  <c r="F54" i="4"/>
  <c r="K54" i="4"/>
  <c r="I56" i="4"/>
  <c r="F58" i="4"/>
  <c r="K58" i="4"/>
  <c r="F62" i="4"/>
  <c r="K62" i="4"/>
  <c r="I64" i="4"/>
  <c r="K20" i="4"/>
  <c r="F20" i="4"/>
  <c r="K16" i="4"/>
  <c r="F16" i="4"/>
  <c r="J16" i="4"/>
  <c r="K18" i="4"/>
  <c r="F18" i="4"/>
  <c r="J20" i="4"/>
  <c r="J30" i="4"/>
  <c r="J32" i="4"/>
  <c r="J34" i="4"/>
  <c r="J36" i="4"/>
  <c r="J38" i="4"/>
  <c r="J40" i="4"/>
  <c r="J42" i="4"/>
  <c r="J44" i="4"/>
  <c r="J46" i="4"/>
  <c r="K51" i="4"/>
  <c r="F51" i="4"/>
  <c r="G51" i="4"/>
  <c r="K55" i="4"/>
  <c r="F55" i="4"/>
  <c r="G55" i="4" s="1"/>
  <c r="J22" i="4"/>
  <c r="J24" i="4"/>
  <c r="J26" i="4"/>
  <c r="J28" i="4"/>
  <c r="J15" i="4"/>
  <c r="J17" i="4"/>
  <c r="J19" i="4"/>
  <c r="J21" i="4"/>
  <c r="F22" i="4"/>
  <c r="K22" i="4"/>
  <c r="J23" i="4"/>
  <c r="F24" i="4"/>
  <c r="K24" i="4"/>
  <c r="J25" i="4"/>
  <c r="F26" i="4"/>
  <c r="K26" i="4"/>
  <c r="J27" i="4"/>
  <c r="F28" i="4"/>
  <c r="K28" i="4"/>
  <c r="J29" i="4"/>
  <c r="F30" i="4"/>
  <c r="K30" i="4"/>
  <c r="G31" i="4"/>
  <c r="J31" i="4"/>
  <c r="F32" i="4"/>
  <c r="K32" i="4"/>
  <c r="J33" i="4"/>
  <c r="F34" i="4"/>
  <c r="K34" i="4"/>
  <c r="G35" i="4"/>
  <c r="J35" i="4"/>
  <c r="F36" i="4"/>
  <c r="G36" i="4" s="1"/>
  <c r="K36" i="4"/>
  <c r="J37" i="4"/>
  <c r="F38" i="4"/>
  <c r="G38" i="4" s="1"/>
  <c r="K38" i="4"/>
  <c r="G39" i="4"/>
  <c r="J39" i="4"/>
  <c r="F40" i="4"/>
  <c r="G40" i="4" s="1"/>
  <c r="K40" i="4"/>
  <c r="G41" i="4"/>
  <c r="J41" i="4"/>
  <c r="F42" i="4"/>
  <c r="G42" i="4" s="1"/>
  <c r="K42" i="4"/>
  <c r="J43" i="4"/>
  <c r="F44" i="4"/>
  <c r="G44" i="4" s="1"/>
  <c r="K44" i="4"/>
  <c r="G45" i="4"/>
  <c r="J45" i="4"/>
  <c r="F46" i="4"/>
  <c r="G46" i="4" s="1"/>
  <c r="K46" i="4"/>
  <c r="K47" i="4"/>
  <c r="F47" i="4"/>
  <c r="G47" i="4" s="1"/>
  <c r="J47" i="4"/>
  <c r="K49" i="4"/>
  <c r="F49" i="4"/>
  <c r="G49" i="4" s="1"/>
  <c r="J51" i="4"/>
  <c r="K53" i="4"/>
  <c r="F53" i="4"/>
  <c r="G53" i="4" s="1"/>
  <c r="J55" i="4"/>
  <c r="G57" i="4"/>
  <c r="J57" i="4"/>
  <c r="J59" i="4"/>
  <c r="J61" i="4"/>
  <c r="J63" i="4"/>
  <c r="G65" i="4"/>
  <c r="J65" i="4"/>
  <c r="G48" i="4"/>
  <c r="J48" i="4"/>
  <c r="G50" i="4"/>
  <c r="J50" i="4"/>
  <c r="G52" i="4"/>
  <c r="J52" i="4"/>
  <c r="G54" i="4"/>
  <c r="J54" i="4"/>
  <c r="G56" i="4"/>
  <c r="J56" i="4"/>
  <c r="F57" i="4"/>
  <c r="I57" i="4"/>
  <c r="K57" i="4"/>
  <c r="G58" i="4"/>
  <c r="J58" i="4"/>
  <c r="F59" i="4"/>
  <c r="G59" i="4" s="1"/>
  <c r="K59" i="4"/>
  <c r="G60" i="4"/>
  <c r="J60" i="4"/>
  <c r="F61" i="4"/>
  <c r="G61" i="4" s="1"/>
  <c r="K61" i="4"/>
  <c r="G62" i="4"/>
  <c r="J62" i="4"/>
  <c r="F63" i="4"/>
  <c r="G63" i="4" s="1"/>
  <c r="K63" i="4"/>
  <c r="G64" i="4"/>
  <c r="J64" i="4"/>
  <c r="F65" i="4"/>
  <c r="I65" i="4"/>
  <c r="K65" i="4"/>
  <c r="U28" i="1"/>
  <c r="AT26" i="1"/>
  <c r="AS26" i="1"/>
  <c r="AO26" i="1"/>
  <c r="AN26" i="1"/>
  <c r="AM26" i="1"/>
  <c r="AJ26" i="1"/>
  <c r="AI26" i="1"/>
  <c r="AH26" i="1"/>
  <c r="AF26" i="1"/>
  <c r="AE26" i="1"/>
  <c r="AD26" i="1"/>
  <c r="AC26" i="1"/>
  <c r="AB26" i="1"/>
  <c r="AA26" i="1"/>
  <c r="Z26" i="1"/>
  <c r="Y26" i="1"/>
  <c r="V26" i="1"/>
  <c r="T26" i="1"/>
  <c r="S26" i="1"/>
  <c r="R26" i="1"/>
  <c r="K26" i="1"/>
  <c r="I26" i="1"/>
  <c r="E26" i="1"/>
  <c r="AT25" i="1"/>
  <c r="AS25" i="1"/>
  <c r="AO25" i="1"/>
  <c r="AN25" i="1"/>
  <c r="AM25" i="1"/>
  <c r="AJ25" i="1"/>
  <c r="AI25" i="1"/>
  <c r="AH25" i="1"/>
  <c r="AF25" i="1"/>
  <c r="AE25" i="1"/>
  <c r="AD25" i="1"/>
  <c r="AC25" i="1"/>
  <c r="AB25" i="1"/>
  <c r="AA25" i="1"/>
  <c r="Z25" i="1"/>
  <c r="Y25" i="1"/>
  <c r="V25" i="1"/>
  <c r="T25" i="1"/>
  <c r="S25" i="1"/>
  <c r="R25" i="1"/>
  <c r="K25" i="1"/>
  <c r="I25" i="1"/>
  <c r="E25" i="1"/>
  <c r="AT24" i="1"/>
  <c r="AN24" i="1"/>
  <c r="AI24" i="1"/>
  <c r="AH24" i="1"/>
  <c r="AF24" i="1"/>
  <c r="AD24" i="1"/>
  <c r="AC24" i="1"/>
  <c r="AB24" i="1"/>
  <c r="AA24" i="1"/>
  <c r="Z24" i="1"/>
  <c r="Y24" i="1"/>
  <c r="T24" i="1"/>
  <c r="S24" i="1"/>
  <c r="R24" i="1"/>
  <c r="K24" i="1"/>
  <c r="I24" i="1"/>
  <c r="E24" i="1"/>
  <c r="AI23" i="1"/>
  <c r="AH23" i="1"/>
  <c r="AF23" i="1"/>
  <c r="AC23" i="1"/>
  <c r="AB23" i="1"/>
  <c r="AA23" i="1"/>
  <c r="Z23" i="1"/>
  <c r="Y23" i="1"/>
  <c r="T23" i="1"/>
  <c r="S23" i="1"/>
  <c r="R23" i="1"/>
  <c r="K23" i="1"/>
  <c r="I23" i="1"/>
  <c r="E23" i="1"/>
  <c r="G43" i="4" l="1"/>
  <c r="R28" i="1"/>
  <c r="T28" i="1"/>
  <c r="G37" i="4"/>
  <c r="G33" i="4"/>
  <c r="G29" i="4"/>
  <c r="G25" i="4"/>
  <c r="E28" i="1"/>
  <c r="S28" i="1"/>
  <c r="G27" i="4"/>
  <c r="G23" i="4"/>
  <c r="G21" i="4"/>
  <c r="G19" i="4"/>
  <c r="G17" i="4"/>
  <c r="AI28" i="1"/>
  <c r="G34" i="4"/>
  <c r="G18" i="4"/>
  <c r="G32" i="4"/>
  <c r="G24" i="4"/>
  <c r="G16" i="4"/>
  <c r="G15" i="4"/>
  <c r="G22" i="4"/>
  <c r="K28" i="1"/>
  <c r="I28" i="1"/>
  <c r="G30" i="4"/>
  <c r="G28" i="4"/>
  <c r="G26" i="4"/>
  <c r="G20" i="4"/>
  <c r="AA28" i="1"/>
  <c r="AC28" i="1"/>
  <c r="AH28" i="1"/>
  <c r="Y28" i="1"/>
  <c r="Z28" i="1"/>
  <c r="AB28" i="1"/>
  <c r="AF28" i="1"/>
  <c r="AD23" i="1"/>
  <c r="AD28" i="1" s="1"/>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E39" i="1"/>
  <c r="B16" i="4" s="1"/>
  <c r="E38" i="1"/>
  <c r="B15" i="4" s="1"/>
  <c r="O88" i="1"/>
  <c r="P88" i="1" s="1"/>
  <c r="O87" i="1"/>
  <c r="P87" i="1" s="1"/>
  <c r="O86" i="1"/>
  <c r="O85" i="1"/>
  <c r="O84" i="1"/>
  <c r="O83" i="1"/>
  <c r="O82" i="1"/>
  <c r="O81" i="1"/>
  <c r="P81" i="1" s="1"/>
  <c r="O80" i="1"/>
  <c r="P80" i="1" s="1"/>
  <c r="O79" i="1"/>
  <c r="P79" i="1" s="1"/>
  <c r="O78" i="1"/>
  <c r="O77" i="1"/>
  <c r="O76" i="1"/>
  <c r="O75" i="1"/>
  <c r="O74" i="1"/>
  <c r="O73" i="1"/>
  <c r="O72" i="1"/>
  <c r="O71" i="1"/>
  <c r="O70" i="1"/>
  <c r="O69" i="1"/>
  <c r="O68" i="1"/>
  <c r="O67" i="1"/>
  <c r="O66" i="1"/>
  <c r="O65" i="1"/>
  <c r="O64" i="1"/>
  <c r="O63" i="1"/>
  <c r="O62" i="1"/>
  <c r="O61" i="1"/>
  <c r="O60" i="1"/>
  <c r="AE60" i="1" s="1"/>
  <c r="O59" i="1"/>
  <c r="O58" i="1"/>
  <c r="O57" i="1"/>
  <c r="O56" i="1"/>
  <c r="O55" i="1"/>
  <c r="O54" i="1"/>
  <c r="O53" i="1"/>
  <c r="O52" i="1"/>
  <c r="O51" i="1"/>
  <c r="O50" i="1"/>
  <c r="O49" i="1"/>
  <c r="O48" i="1"/>
  <c r="AE48" i="1" s="1"/>
  <c r="AM48" i="1" s="1"/>
  <c r="O47" i="1"/>
  <c r="O46" i="1"/>
  <c r="O45" i="1"/>
  <c r="O44" i="1"/>
  <c r="O43" i="1"/>
  <c r="O42" i="1"/>
  <c r="O41" i="1"/>
  <c r="O40" i="1"/>
  <c r="AE40" i="1" s="1"/>
  <c r="AM40" i="1" s="1"/>
  <c r="O39" i="1"/>
  <c r="O38" i="1"/>
  <c r="P45" i="1" l="1"/>
  <c r="AE45" i="1" s="1"/>
  <c r="P59" i="1"/>
  <c r="AE59" i="1" s="1"/>
  <c r="P61" i="1"/>
  <c r="AE61" i="1" s="1"/>
  <c r="P63" i="1"/>
  <c r="AE63" i="1" s="1"/>
  <c r="P65" i="1"/>
  <c r="AE65" i="1" s="1"/>
  <c r="P67" i="1"/>
  <c r="AE67" i="1" s="1"/>
  <c r="P69" i="1"/>
  <c r="AE69" i="1" s="1"/>
  <c r="P71" i="1"/>
  <c r="AE71" i="1" s="1"/>
  <c r="P73" i="1"/>
  <c r="AE73" i="1" s="1"/>
  <c r="P75" i="1"/>
  <c r="AE75" i="1" s="1"/>
  <c r="P77" i="1"/>
  <c r="AE77" i="1" s="1"/>
  <c r="P83" i="1"/>
  <c r="AE83" i="1"/>
  <c r="P85" i="1"/>
  <c r="AE85" i="1"/>
  <c r="P58" i="1"/>
  <c r="AE58" i="1" s="1"/>
  <c r="P62" i="1"/>
  <c r="AE62" i="1" s="1"/>
  <c r="P64" i="1"/>
  <c r="AE64" i="1" s="1"/>
  <c r="P66" i="1"/>
  <c r="AE66" i="1" s="1"/>
  <c r="P68" i="1"/>
  <c r="AE68" i="1" s="1"/>
  <c r="P70" i="1"/>
  <c r="AE70" i="1" s="1"/>
  <c r="P72" i="1"/>
  <c r="AE72" i="1" s="1"/>
  <c r="P74" i="1"/>
  <c r="AE74" i="1" s="1"/>
  <c r="P76" i="1"/>
  <c r="AE76" i="1" s="1"/>
  <c r="P78" i="1"/>
  <c r="AE78" i="1" s="1"/>
  <c r="P82" i="1"/>
  <c r="AE82" i="1"/>
  <c r="P84" i="1"/>
  <c r="AE84" i="1"/>
  <c r="P86" i="1"/>
  <c r="AE86" i="1"/>
  <c r="S56" i="4"/>
  <c r="O56" i="4" s="1"/>
  <c r="AR79" i="1"/>
  <c r="S58" i="4"/>
  <c r="O58" i="4" s="1"/>
  <c r="AR81" i="1"/>
  <c r="S64" i="4"/>
  <c r="O64" i="4" s="1"/>
  <c r="AR87" i="1"/>
  <c r="S57" i="4"/>
  <c r="O57" i="4" s="1"/>
  <c r="AR80" i="1"/>
  <c r="S65" i="4"/>
  <c r="O65" i="4" s="1"/>
  <c r="AR88" i="1"/>
  <c r="P38" i="1"/>
  <c r="P40" i="1"/>
  <c r="P42" i="1"/>
  <c r="AE42" i="1" s="1"/>
  <c r="AM42" i="1" s="1"/>
  <c r="P44" i="1"/>
  <c r="P46" i="1"/>
  <c r="P48" i="1"/>
  <c r="P50" i="1"/>
  <c r="AE50" i="1" s="1"/>
  <c r="AM50" i="1" s="1"/>
  <c r="P52" i="1"/>
  <c r="P54" i="1"/>
  <c r="P56" i="1"/>
  <c r="P60" i="1"/>
  <c r="P39" i="1"/>
  <c r="AE39" i="1" s="1"/>
  <c r="AM39" i="1" s="1"/>
  <c r="P41" i="1"/>
  <c r="P43" i="1"/>
  <c r="AE43" i="1" s="1"/>
  <c r="AM43" i="1" s="1"/>
  <c r="P47" i="1"/>
  <c r="AE47" i="1" s="1"/>
  <c r="AM47" i="1" s="1"/>
  <c r="P49" i="1"/>
  <c r="AE49" i="1" s="1"/>
  <c r="AM49" i="1" s="1"/>
  <c r="P51" i="1"/>
  <c r="AE51" i="1" s="1"/>
  <c r="AM51" i="1" s="1"/>
  <c r="P53" i="1"/>
  <c r="AE53" i="1" s="1"/>
  <c r="AM53" i="1" s="1"/>
  <c r="P55" i="1"/>
  <c r="P57" i="1"/>
  <c r="AE57" i="1" s="1"/>
  <c r="AM57" i="1" s="1"/>
  <c r="AF19" i="1"/>
  <c r="AF18" i="1"/>
  <c r="AF17" i="1"/>
  <c r="AF15" i="1"/>
  <c r="AF14" i="1"/>
  <c r="AF13" i="1"/>
  <c r="AF11" i="1"/>
  <c r="AJ38" i="1" l="1"/>
  <c r="AO38" i="1" s="1"/>
  <c r="AK38" i="1"/>
  <c r="AP38" i="1" s="1"/>
  <c r="AJ39" i="1"/>
  <c r="AO39" i="1" s="1"/>
  <c r="AK39" i="1"/>
  <c r="AP39" i="1" s="1"/>
  <c r="AM77" i="1"/>
  <c r="I54" i="4"/>
  <c r="AM73" i="1"/>
  <c r="I50" i="4"/>
  <c r="AM69" i="1"/>
  <c r="I46" i="4"/>
  <c r="AM65" i="1"/>
  <c r="I42" i="4"/>
  <c r="AE16" i="1"/>
  <c r="AM75" i="1"/>
  <c r="I52" i="4"/>
  <c r="AM71" i="1"/>
  <c r="I48" i="4"/>
  <c r="AM67" i="1"/>
  <c r="I44" i="4"/>
  <c r="AM61" i="1"/>
  <c r="I38" i="4"/>
  <c r="AK55" i="1"/>
  <c r="AP55" i="1" s="1"/>
  <c r="AJ55" i="1"/>
  <c r="AO55" i="1" s="1"/>
  <c r="AK51" i="1"/>
  <c r="AP51" i="1" s="1"/>
  <c r="AJ51" i="1"/>
  <c r="AO51" i="1" s="1"/>
  <c r="AK47" i="1"/>
  <c r="AP47" i="1" s="1"/>
  <c r="AJ47" i="1"/>
  <c r="AO47" i="1" s="1"/>
  <c r="AS47" i="1" s="1"/>
  <c r="AK41" i="1"/>
  <c r="AP41" i="1" s="1"/>
  <c r="AJ41" i="1"/>
  <c r="AO41" i="1" s="1"/>
  <c r="AM60" i="1"/>
  <c r="AK60" i="1"/>
  <c r="AJ60" i="1"/>
  <c r="AK54" i="1"/>
  <c r="AP54" i="1" s="1"/>
  <c r="AJ54" i="1"/>
  <c r="AO54" i="1" s="1"/>
  <c r="AK50" i="1"/>
  <c r="AP50" i="1" s="1"/>
  <c r="AJ50" i="1"/>
  <c r="AO50" i="1" s="1"/>
  <c r="AK46" i="1"/>
  <c r="AP46" i="1" s="1"/>
  <c r="AJ46" i="1"/>
  <c r="AO46" i="1" s="1"/>
  <c r="AK42" i="1"/>
  <c r="AP42" i="1" s="1"/>
  <c r="AJ42" i="1"/>
  <c r="AO42" i="1" s="1"/>
  <c r="AK86" i="1"/>
  <c r="AP86" i="1" s="1"/>
  <c r="R63" i="4" s="1"/>
  <c r="AJ86" i="1"/>
  <c r="AO86" i="1" s="1"/>
  <c r="Q63" i="4" s="1"/>
  <c r="AK84" i="1"/>
  <c r="AP84" i="1" s="1"/>
  <c r="R61" i="4" s="1"/>
  <c r="AJ84" i="1"/>
  <c r="AO84" i="1" s="1"/>
  <c r="Q61" i="4" s="1"/>
  <c r="AK82" i="1"/>
  <c r="AJ82" i="1"/>
  <c r="AK78" i="1"/>
  <c r="AP78" i="1" s="1"/>
  <c r="R55" i="4" s="1"/>
  <c r="AJ78" i="1"/>
  <c r="AO78" i="1" s="1"/>
  <c r="Q55" i="4" s="1"/>
  <c r="AK76" i="1"/>
  <c r="AJ76" i="1"/>
  <c r="AO76" i="1" s="1"/>
  <c r="Q53" i="4" s="1"/>
  <c r="AK74" i="1"/>
  <c r="AP74" i="1" s="1"/>
  <c r="R51" i="4" s="1"/>
  <c r="AJ74" i="1"/>
  <c r="AO74" i="1" s="1"/>
  <c r="Q51" i="4" s="1"/>
  <c r="AK72" i="1"/>
  <c r="AP72" i="1" s="1"/>
  <c r="R49" i="4" s="1"/>
  <c r="AJ72" i="1"/>
  <c r="AO72" i="1" s="1"/>
  <c r="Q49" i="4" s="1"/>
  <c r="AK70" i="1"/>
  <c r="AP70" i="1" s="1"/>
  <c r="R47" i="4" s="1"/>
  <c r="AJ70" i="1"/>
  <c r="AO70" i="1" s="1"/>
  <c r="Q47" i="4" s="1"/>
  <c r="AK68" i="1"/>
  <c r="AP68" i="1" s="1"/>
  <c r="R45" i="4" s="1"/>
  <c r="AJ68" i="1"/>
  <c r="AO68" i="1" s="1"/>
  <c r="Q45" i="4" s="1"/>
  <c r="AK66" i="1"/>
  <c r="AP66" i="1" s="1"/>
  <c r="R43" i="4" s="1"/>
  <c r="AJ66" i="1"/>
  <c r="AO66" i="1" s="1"/>
  <c r="Q43" i="4" s="1"/>
  <c r="AK64" i="1"/>
  <c r="AP64" i="1" s="1"/>
  <c r="R41" i="4" s="1"/>
  <c r="AJ64" i="1"/>
  <c r="AO64" i="1" s="1"/>
  <c r="Q41" i="4" s="1"/>
  <c r="AK62" i="1"/>
  <c r="AP62" i="1" s="1"/>
  <c r="R39" i="4" s="1"/>
  <c r="AJ62" i="1"/>
  <c r="AO62" i="1" s="1"/>
  <c r="Q39" i="4" s="1"/>
  <c r="AK58" i="1"/>
  <c r="AP58" i="1" s="1"/>
  <c r="R35" i="4" s="1"/>
  <c r="AJ58" i="1"/>
  <c r="AO58" i="1" s="1"/>
  <c r="Q35" i="4" s="1"/>
  <c r="AE54" i="1"/>
  <c r="AM54" i="1" s="1"/>
  <c r="AE46" i="1"/>
  <c r="AM46" i="1" s="1"/>
  <c r="AM85" i="1"/>
  <c r="I62" i="4"/>
  <c r="AM83" i="1"/>
  <c r="I60" i="4"/>
  <c r="AM63" i="1"/>
  <c r="AM19" i="1" s="1"/>
  <c r="I40" i="4"/>
  <c r="AM59" i="1"/>
  <c r="I36" i="4"/>
  <c r="AM45" i="1"/>
  <c r="I22" i="4"/>
  <c r="AK57" i="1"/>
  <c r="AP57" i="1" s="1"/>
  <c r="AJ57" i="1"/>
  <c r="AO57" i="1" s="1"/>
  <c r="AK53" i="1"/>
  <c r="AP53" i="1" s="1"/>
  <c r="AJ53" i="1"/>
  <c r="AO53" i="1" s="1"/>
  <c r="AK49" i="1"/>
  <c r="AP49" i="1" s="1"/>
  <c r="AJ49" i="1"/>
  <c r="AO49" i="1" s="1"/>
  <c r="AK43" i="1"/>
  <c r="AP43" i="1" s="1"/>
  <c r="AJ43" i="1"/>
  <c r="AO43" i="1" s="1"/>
  <c r="AK56" i="1"/>
  <c r="AP56" i="1" s="1"/>
  <c r="AJ56" i="1"/>
  <c r="AO56" i="1" s="1"/>
  <c r="AK52" i="1"/>
  <c r="AP52" i="1" s="1"/>
  <c r="AJ52" i="1"/>
  <c r="AO52" i="1" s="1"/>
  <c r="AK48" i="1"/>
  <c r="AP48" i="1" s="1"/>
  <c r="AJ48" i="1"/>
  <c r="AO48" i="1" s="1"/>
  <c r="AK44" i="1"/>
  <c r="AP44" i="1" s="1"/>
  <c r="AJ44" i="1"/>
  <c r="AO44" i="1" s="1"/>
  <c r="AK40" i="1"/>
  <c r="AP40" i="1" s="1"/>
  <c r="AJ40" i="1"/>
  <c r="AO40" i="1" s="1"/>
  <c r="AM86" i="1"/>
  <c r="I63" i="4"/>
  <c r="AM84" i="1"/>
  <c r="I61" i="4"/>
  <c r="AM82" i="1"/>
  <c r="I59" i="4"/>
  <c r="AE24" i="1"/>
  <c r="AM78" i="1"/>
  <c r="I55" i="4"/>
  <c r="AM76" i="1"/>
  <c r="I53" i="4"/>
  <c r="AM74" i="1"/>
  <c r="I51" i="4"/>
  <c r="AM72" i="1"/>
  <c r="I49" i="4"/>
  <c r="AM70" i="1"/>
  <c r="I47" i="4"/>
  <c r="AM68" i="1"/>
  <c r="I45" i="4"/>
  <c r="AM66" i="1"/>
  <c r="I43" i="4"/>
  <c r="AM64" i="1"/>
  <c r="I41" i="4"/>
  <c r="AM62" i="1"/>
  <c r="I39" i="4"/>
  <c r="AM58" i="1"/>
  <c r="I35" i="4"/>
  <c r="AE56" i="1"/>
  <c r="AM56" i="1" s="1"/>
  <c r="AE52" i="1"/>
  <c r="AM52" i="1" s="1"/>
  <c r="AS52" i="1" s="1"/>
  <c r="AE44" i="1"/>
  <c r="AM44" i="1" s="1"/>
  <c r="AK85" i="1"/>
  <c r="AJ85" i="1"/>
  <c r="AO85" i="1" s="1"/>
  <c r="Q62" i="4" s="1"/>
  <c r="AK83" i="1"/>
  <c r="AP83" i="1" s="1"/>
  <c r="R60" i="4" s="1"/>
  <c r="AJ83" i="1"/>
  <c r="AO83" i="1" s="1"/>
  <c r="Q60" i="4" s="1"/>
  <c r="AK77" i="1"/>
  <c r="AP77" i="1" s="1"/>
  <c r="R54" i="4" s="1"/>
  <c r="AJ77" i="1"/>
  <c r="AO77" i="1" s="1"/>
  <c r="Q54" i="4" s="1"/>
  <c r="AK75" i="1"/>
  <c r="AJ75" i="1"/>
  <c r="AK73" i="1"/>
  <c r="AP73" i="1" s="1"/>
  <c r="R50" i="4" s="1"/>
  <c r="AJ73" i="1"/>
  <c r="AO73" i="1" s="1"/>
  <c r="Q50" i="4" s="1"/>
  <c r="AK71" i="1"/>
  <c r="AP71" i="1" s="1"/>
  <c r="R48" i="4" s="1"/>
  <c r="AJ71" i="1"/>
  <c r="AO71" i="1" s="1"/>
  <c r="Q48" i="4" s="1"/>
  <c r="AK69" i="1"/>
  <c r="AP69" i="1" s="1"/>
  <c r="R46" i="4" s="1"/>
  <c r="AJ69" i="1"/>
  <c r="AO69" i="1" s="1"/>
  <c r="Q46" i="4" s="1"/>
  <c r="AK67" i="1"/>
  <c r="AP67" i="1" s="1"/>
  <c r="R44" i="4" s="1"/>
  <c r="AJ67" i="1"/>
  <c r="AO67" i="1" s="1"/>
  <c r="Q44" i="4" s="1"/>
  <c r="AK65" i="1"/>
  <c r="AP65" i="1" s="1"/>
  <c r="R42" i="4" s="1"/>
  <c r="AJ65" i="1"/>
  <c r="AO65" i="1" s="1"/>
  <c r="Q42" i="4" s="1"/>
  <c r="AK63" i="1"/>
  <c r="AP63" i="1" s="1"/>
  <c r="R40" i="4" s="1"/>
  <c r="AJ63" i="1"/>
  <c r="AO63" i="1" s="1"/>
  <c r="Q40" i="4" s="1"/>
  <c r="AK61" i="1"/>
  <c r="AJ61" i="1"/>
  <c r="AO61" i="1" s="1"/>
  <c r="Q38" i="4" s="1"/>
  <c r="AK59" i="1"/>
  <c r="AP59" i="1" s="1"/>
  <c r="R36" i="4" s="1"/>
  <c r="AJ59" i="1"/>
  <c r="AO59" i="1" s="1"/>
  <c r="Q36" i="4" s="1"/>
  <c r="AE55" i="1"/>
  <c r="AM55" i="1" s="1"/>
  <c r="AS55" i="1" s="1"/>
  <c r="AK45" i="1"/>
  <c r="AK15" i="1" s="1"/>
  <c r="AJ45" i="1"/>
  <c r="AO45" i="1" s="1"/>
  <c r="AE41" i="1"/>
  <c r="AM41" i="1" s="1"/>
  <c r="AT18" i="1"/>
  <c r="AT19" i="1"/>
  <c r="AM18" i="1"/>
  <c r="AN18" i="1"/>
  <c r="AO18" i="1"/>
  <c r="AN19" i="1"/>
  <c r="Y12" i="1"/>
  <c r="Z12" i="1"/>
  <c r="AA12" i="1"/>
  <c r="AB12" i="1"/>
  <c r="AC12" i="1"/>
  <c r="AH12" i="1"/>
  <c r="AI12" i="1"/>
  <c r="Y13" i="1"/>
  <c r="Z13" i="1"/>
  <c r="AA13" i="1"/>
  <c r="AB13" i="1"/>
  <c r="AC13" i="1"/>
  <c r="AH13" i="1"/>
  <c r="F14" i="7" s="1"/>
  <c r="AI13" i="1"/>
  <c r="F23" i="7" s="1"/>
  <c r="Y14" i="1"/>
  <c r="Z14" i="1"/>
  <c r="F43" i="7" s="1"/>
  <c r="AA14" i="1"/>
  <c r="AB14" i="1"/>
  <c r="AC14" i="1"/>
  <c r="AH14" i="1"/>
  <c r="F15" i="7" s="1"/>
  <c r="AI14" i="1"/>
  <c r="Y15" i="1"/>
  <c r="Z15" i="1"/>
  <c r="F44" i="7" s="1"/>
  <c r="AA15" i="1"/>
  <c r="AB15" i="1"/>
  <c r="AC15" i="1"/>
  <c r="F58" i="7" s="1"/>
  <c r="AH15" i="1"/>
  <c r="F16" i="7" s="1"/>
  <c r="AI15" i="1"/>
  <c r="F25" i="7" s="1"/>
  <c r="Y17" i="1"/>
  <c r="Z17" i="1"/>
  <c r="F45" i="7" s="1"/>
  <c r="AA17" i="1"/>
  <c r="AB17" i="1"/>
  <c r="AC17" i="1"/>
  <c r="AH17" i="1"/>
  <c r="F17" i="7" s="1"/>
  <c r="AI17" i="1"/>
  <c r="Y18" i="1"/>
  <c r="Z18" i="1"/>
  <c r="F46" i="7" s="1"/>
  <c r="AA18" i="1"/>
  <c r="AB18" i="1"/>
  <c r="AC18" i="1"/>
  <c r="AD18" i="1"/>
  <c r="AE18" i="1"/>
  <c r="F9" i="7" s="1"/>
  <c r="AH18" i="1"/>
  <c r="F18" i="7" s="1"/>
  <c r="AI18" i="1"/>
  <c r="F27" i="7" s="1"/>
  <c r="Y19" i="1"/>
  <c r="Z19" i="1"/>
  <c r="F47" i="7" s="1"/>
  <c r="AA19" i="1"/>
  <c r="AB19" i="1"/>
  <c r="AC19" i="1"/>
  <c r="AD19" i="1"/>
  <c r="AE19" i="1"/>
  <c r="F10" i="7" s="1"/>
  <c r="AH19" i="1"/>
  <c r="F19" i="7" s="1"/>
  <c r="AI19" i="1"/>
  <c r="AJ19" i="1"/>
  <c r="AH11" i="1"/>
  <c r="F13" i="7" s="1"/>
  <c r="AC11" i="1"/>
  <c r="AB11" i="1"/>
  <c r="Z11" i="1"/>
  <c r="Y11" i="1"/>
  <c r="T19" i="1"/>
  <c r="S19" i="1"/>
  <c r="R19" i="1"/>
  <c r="T18" i="1"/>
  <c r="S18" i="1"/>
  <c r="R18" i="1"/>
  <c r="T17" i="1"/>
  <c r="S17" i="1"/>
  <c r="R17" i="1"/>
  <c r="T15" i="1"/>
  <c r="S15" i="1"/>
  <c r="R15" i="1"/>
  <c r="T14" i="1"/>
  <c r="S14" i="1"/>
  <c r="R14" i="1"/>
  <c r="T13" i="1"/>
  <c r="S13" i="1"/>
  <c r="T12" i="1"/>
  <c r="S12" i="1"/>
  <c r="R12" i="1"/>
  <c r="T11" i="1"/>
  <c r="S11" i="1"/>
  <c r="R11" i="1"/>
  <c r="K19" i="1"/>
  <c r="K18" i="1"/>
  <c r="K17" i="1"/>
  <c r="K14" i="1"/>
  <c r="K13" i="1"/>
  <c r="K12" i="1"/>
  <c r="K11" i="1"/>
  <c r="I19" i="1"/>
  <c r="I18" i="1"/>
  <c r="I17" i="1"/>
  <c r="I14" i="1"/>
  <c r="I13" i="1"/>
  <c r="I12" i="1"/>
  <c r="I11" i="1"/>
  <c r="E19" i="1"/>
  <c r="E18" i="1"/>
  <c r="E17" i="1"/>
  <c r="E15" i="1"/>
  <c r="E14" i="1"/>
  <c r="E13" i="1"/>
  <c r="E12" i="1"/>
  <c r="E11" i="1"/>
  <c r="V88" i="1"/>
  <c r="V87" i="1"/>
  <c r="V86" i="1"/>
  <c r="V85" i="1"/>
  <c r="V84" i="1"/>
  <c r="V83" i="1"/>
  <c r="V82" i="1"/>
  <c r="V24" i="1" s="1"/>
  <c r="V81" i="1"/>
  <c r="V80" i="1"/>
  <c r="V79" i="1"/>
  <c r="V78" i="1"/>
  <c r="V77" i="1"/>
  <c r="V76" i="1"/>
  <c r="V75" i="1"/>
  <c r="V74" i="1"/>
  <c r="V73" i="1"/>
  <c r="V72" i="1"/>
  <c r="V71" i="1"/>
  <c r="V70" i="1"/>
  <c r="V69" i="1"/>
  <c r="V68" i="1"/>
  <c r="V65" i="1"/>
  <c r="V64" i="1"/>
  <c r="V63" i="1"/>
  <c r="F51" i="7" l="1"/>
  <c r="AJ18" i="1"/>
  <c r="AO19" i="1"/>
  <c r="AS54" i="1"/>
  <c r="AS51" i="1"/>
  <c r="AS41" i="1"/>
  <c r="AP61" i="1"/>
  <c r="AK19" i="1"/>
  <c r="AS39" i="1"/>
  <c r="V23" i="1"/>
  <c r="V28" i="1" s="1"/>
  <c r="AS43" i="1"/>
  <c r="AS49" i="1"/>
  <c r="AP45" i="1"/>
  <c r="AK12" i="1"/>
  <c r="AJ16" i="1"/>
  <c r="AO75" i="1"/>
  <c r="AS44" i="1"/>
  <c r="AS56" i="1"/>
  <c r="AS58" i="1"/>
  <c r="M35" i="4"/>
  <c r="AS62" i="1"/>
  <c r="M39" i="4"/>
  <c r="AS64" i="1"/>
  <c r="M41" i="4"/>
  <c r="AS66" i="1"/>
  <c r="M43" i="4"/>
  <c r="AS68" i="1"/>
  <c r="M45" i="4"/>
  <c r="AS70" i="1"/>
  <c r="M47" i="4"/>
  <c r="AS72" i="1"/>
  <c r="M49" i="4"/>
  <c r="AS74" i="1"/>
  <c r="M51" i="4"/>
  <c r="M53" i="4"/>
  <c r="AS78" i="1"/>
  <c r="M55" i="4"/>
  <c r="AS40" i="1"/>
  <c r="AS48" i="1"/>
  <c r="AS53" i="1"/>
  <c r="AS57" i="1"/>
  <c r="AS46" i="1"/>
  <c r="AO82" i="1"/>
  <c r="AJ24" i="1"/>
  <c r="AS42" i="1"/>
  <c r="AS50" i="1"/>
  <c r="AS61" i="1"/>
  <c r="M38" i="4"/>
  <c r="AS67" i="1"/>
  <c r="M44" i="4"/>
  <c r="AS71" i="1"/>
  <c r="M48" i="4"/>
  <c r="AM16" i="1"/>
  <c r="M52" i="4"/>
  <c r="AS65" i="1"/>
  <c r="M42" i="4"/>
  <c r="AS69" i="1"/>
  <c r="M46" i="4"/>
  <c r="AS73" i="1"/>
  <c r="M50" i="4"/>
  <c r="AS77" i="1"/>
  <c r="M54" i="4"/>
  <c r="AK16" i="1"/>
  <c r="AP75" i="1"/>
  <c r="AP85" i="1"/>
  <c r="AK23" i="1"/>
  <c r="AM24" i="1"/>
  <c r="M59" i="4"/>
  <c r="AS84" i="1"/>
  <c r="M61" i="4"/>
  <c r="AS86" i="1"/>
  <c r="M63" i="4"/>
  <c r="AS45" i="1"/>
  <c r="AS59" i="1"/>
  <c r="M36" i="4"/>
  <c r="AS63" i="1"/>
  <c r="M40" i="4"/>
  <c r="AS83" i="1"/>
  <c r="M60" i="4"/>
  <c r="AS85" i="1"/>
  <c r="M62" i="4"/>
  <c r="AP76" i="1"/>
  <c r="AS76" i="1" s="1"/>
  <c r="AK18" i="1"/>
  <c r="AP82" i="1"/>
  <c r="AK24" i="1"/>
  <c r="E21" i="1"/>
  <c r="AP12" i="1" l="1"/>
  <c r="AP15" i="1"/>
  <c r="AS19" i="1"/>
  <c r="R38" i="4"/>
  <c r="AP19" i="1"/>
  <c r="AR76" i="1"/>
  <c r="S53" i="4"/>
  <c r="AS18" i="1"/>
  <c r="AR86" i="1"/>
  <c r="S63" i="4"/>
  <c r="O63" i="4" s="1"/>
  <c r="AR84" i="1"/>
  <c r="S61" i="4"/>
  <c r="O61" i="4" s="1"/>
  <c r="AP16" i="1"/>
  <c r="R52" i="4"/>
  <c r="AR78" i="1"/>
  <c r="S55" i="4"/>
  <c r="O55" i="4" s="1"/>
  <c r="AR74" i="1"/>
  <c r="S51" i="4"/>
  <c r="O51" i="4" s="1"/>
  <c r="AR72" i="1"/>
  <c r="S49" i="4"/>
  <c r="O49" i="4" s="1"/>
  <c r="AR70" i="1"/>
  <c r="S47" i="4"/>
  <c r="O47" i="4" s="1"/>
  <c r="AR68" i="1"/>
  <c r="S45" i="4"/>
  <c r="O45" i="4" s="1"/>
  <c r="AR66" i="1"/>
  <c r="S43" i="4"/>
  <c r="O43" i="4" s="1"/>
  <c r="AR64" i="1"/>
  <c r="S41" i="4"/>
  <c r="O41" i="4" s="1"/>
  <c r="AR62" i="1"/>
  <c r="S39" i="4"/>
  <c r="O39" i="4" s="1"/>
  <c r="AR58" i="1"/>
  <c r="S35" i="4"/>
  <c r="O35" i="4" s="1"/>
  <c r="AR71" i="1"/>
  <c r="S48" i="4"/>
  <c r="O48" i="4" s="1"/>
  <c r="AR67" i="1"/>
  <c r="S44" i="4"/>
  <c r="O44" i="4" s="1"/>
  <c r="AR61" i="1"/>
  <c r="S38" i="4"/>
  <c r="O38" i="4" s="1"/>
  <c r="R59" i="4"/>
  <c r="AP24" i="1"/>
  <c r="AP18" i="1"/>
  <c r="R53" i="4"/>
  <c r="AR85" i="1"/>
  <c r="AR23" i="1" s="1"/>
  <c r="S62" i="4"/>
  <c r="AR83" i="1"/>
  <c r="S60" i="4"/>
  <c r="O60" i="4" s="1"/>
  <c r="AR63" i="1"/>
  <c r="S40" i="4"/>
  <c r="O40" i="4" s="1"/>
  <c r="AR59" i="1"/>
  <c r="S36" i="4"/>
  <c r="O36" i="4" s="1"/>
  <c r="AS82" i="1"/>
  <c r="AP23" i="1"/>
  <c r="R62" i="4"/>
  <c r="AR77" i="1"/>
  <c r="S54" i="4"/>
  <c r="O54" i="4" s="1"/>
  <c r="AR73" i="1"/>
  <c r="S50" i="4"/>
  <c r="O50" i="4" s="1"/>
  <c r="AR69" i="1"/>
  <c r="S46" i="4"/>
  <c r="O46" i="4" s="1"/>
  <c r="AR65" i="1"/>
  <c r="S42" i="4"/>
  <c r="O42" i="4" s="1"/>
  <c r="AS75" i="1"/>
  <c r="Q59" i="4"/>
  <c r="AO24" i="1"/>
  <c r="AO16" i="1"/>
  <c r="Q52" i="4"/>
  <c r="F59" i="7"/>
  <c r="O62" i="4" l="1"/>
  <c r="AS16" i="1"/>
  <c r="AR75" i="1"/>
  <c r="S52" i="4"/>
  <c r="O52" i="4" s="1"/>
  <c r="AS24" i="1"/>
  <c r="AR82" i="1"/>
  <c r="S59" i="4"/>
  <c r="O59" i="4" s="1"/>
  <c r="O53" i="4"/>
  <c r="F26" i="7"/>
  <c r="F52" i="7" l="1"/>
  <c r="AT15" i="1" l="1"/>
  <c r="AD12" i="1"/>
  <c r="N16" i="4"/>
  <c r="N19" i="4"/>
  <c r="N20" i="4"/>
  <c r="N27" i="4"/>
  <c r="N28" i="4"/>
  <c r="N29" i="4"/>
  <c r="N30" i="4"/>
  <c r="N31" i="4"/>
  <c r="N32" i="4"/>
  <c r="N37" i="4"/>
  <c r="N25" i="4"/>
  <c r="N26" i="4"/>
  <c r="N33" i="4"/>
  <c r="N21" i="4"/>
  <c r="N23" i="4"/>
  <c r="V41" i="1"/>
  <c r="V42" i="1"/>
  <c r="V44" i="1"/>
  <c r="V45" i="1"/>
  <c r="V46" i="1"/>
  <c r="V51" i="1"/>
  <c r="V52" i="1"/>
  <c r="V53" i="1"/>
  <c r="V54" i="1"/>
  <c r="V55" i="1"/>
  <c r="V56" i="1"/>
  <c r="V57" i="1"/>
  <c r="V58" i="1"/>
  <c r="V59" i="1"/>
  <c r="V60" i="1"/>
  <c r="V61" i="1"/>
  <c r="V19" i="1" s="1"/>
  <c r="V62" i="1"/>
  <c r="V15" i="1" l="1"/>
  <c r="V18" i="1"/>
  <c r="AT14" i="1"/>
  <c r="AT11" i="1"/>
  <c r="AO60" i="1"/>
  <c r="R22" i="4"/>
  <c r="M22" i="4"/>
  <c r="N22" i="4"/>
  <c r="R34" i="4"/>
  <c r="R33" i="4"/>
  <c r="R32" i="4"/>
  <c r="R31" i="4"/>
  <c r="R30" i="4"/>
  <c r="R29" i="4"/>
  <c r="Q29" i="4"/>
  <c r="Q28" i="4"/>
  <c r="R23" i="4"/>
  <c r="R21" i="4"/>
  <c r="R19" i="4"/>
  <c r="R18" i="4"/>
  <c r="AD15" i="1"/>
  <c r="V17" i="1"/>
  <c r="AT17" i="1"/>
  <c r="AD17" i="1"/>
  <c r="AD14" i="1"/>
  <c r="AD13" i="1"/>
  <c r="N34" i="4"/>
  <c r="AN15" i="1"/>
  <c r="N24" i="4"/>
  <c r="N18" i="4"/>
  <c r="V50" i="1"/>
  <c r="V12" i="1" s="1"/>
  <c r="V48" i="1"/>
  <c r="V40" i="1"/>
  <c r="N15" i="4"/>
  <c r="V49" i="1"/>
  <c r="V16" i="1" s="1"/>
  <c r="V47" i="1"/>
  <c r="V43" i="1"/>
  <c r="V39" i="1"/>
  <c r="AB21" i="1"/>
  <c r="S21" i="1"/>
  <c r="Q21" i="4"/>
  <c r="AP60" i="1" l="1"/>
  <c r="AS60" i="1" s="1"/>
  <c r="AK17" i="1"/>
  <c r="Q23" i="4"/>
  <c r="Q19" i="4"/>
  <c r="Q31" i="4"/>
  <c r="Q33" i="4"/>
  <c r="Q37" i="4"/>
  <c r="Q30" i="4"/>
  <c r="Q32" i="4"/>
  <c r="V14" i="1"/>
  <c r="V11" i="1"/>
  <c r="AN11" i="1"/>
  <c r="Q18" i="4"/>
  <c r="Q22" i="4"/>
  <c r="Q25" i="4"/>
  <c r="R25" i="4"/>
  <c r="R24" i="4"/>
  <c r="AJ15" i="1"/>
  <c r="F32" i="7" s="1"/>
  <c r="I33" i="4"/>
  <c r="R27" i="4"/>
  <c r="R20" i="4"/>
  <c r="N17" i="4"/>
  <c r="R17" i="4"/>
  <c r="R16" i="4"/>
  <c r="I34" i="4"/>
  <c r="AE15" i="1"/>
  <c r="F7" i="7" s="1"/>
  <c r="I32" i="4"/>
  <c r="I31" i="4"/>
  <c r="I30" i="4"/>
  <c r="I29" i="4"/>
  <c r="I28" i="4"/>
  <c r="I25" i="4"/>
  <c r="I24" i="4"/>
  <c r="I23" i="4"/>
  <c r="I21" i="4"/>
  <c r="I18" i="4"/>
  <c r="AD11" i="1"/>
  <c r="R37" i="4" l="1"/>
  <c r="AK11" i="1"/>
  <c r="AK14" i="1"/>
  <c r="S22" i="4"/>
  <c r="O22" i="4" s="1"/>
  <c r="AR45" i="1"/>
  <c r="R28" i="4"/>
  <c r="AP17" i="1"/>
  <c r="Q17" i="4"/>
  <c r="I37" i="4"/>
  <c r="I19" i="4"/>
  <c r="M37" i="4"/>
  <c r="AJ11" i="1"/>
  <c r="F29" i="7" s="1"/>
  <c r="AR47" i="1"/>
  <c r="Q34" i="4"/>
  <c r="AO15" i="1"/>
  <c r="Q27" i="4"/>
  <c r="Q20" i="4"/>
  <c r="Q16" i="4"/>
  <c r="Q15" i="4"/>
  <c r="AE11" i="1"/>
  <c r="F4" i="7" s="1"/>
  <c r="M34" i="4"/>
  <c r="AR57" i="1"/>
  <c r="AR18" i="1" s="1"/>
  <c r="AM15" i="1"/>
  <c r="M33" i="4"/>
  <c r="M32" i="4"/>
  <c r="M31" i="4"/>
  <c r="M30" i="4"/>
  <c r="M29" i="4"/>
  <c r="M28" i="4"/>
  <c r="M25" i="4"/>
  <c r="M24" i="4"/>
  <c r="M23" i="4"/>
  <c r="M21" i="4"/>
  <c r="M19" i="4"/>
  <c r="M18" i="4"/>
  <c r="AD21" i="1"/>
  <c r="B67" i="4"/>
  <c r="I17" i="4" l="1"/>
  <c r="S37" i="4"/>
  <c r="O37" i="4" s="1"/>
  <c r="AR60" i="1"/>
  <c r="S18" i="4"/>
  <c r="O18" i="4" s="1"/>
  <c r="AR41" i="1"/>
  <c r="S19" i="4"/>
  <c r="O19" i="4" s="1"/>
  <c r="AR42" i="1"/>
  <c r="S21" i="4"/>
  <c r="O21" i="4" s="1"/>
  <c r="AR44" i="1"/>
  <c r="S23" i="4"/>
  <c r="O23" i="4" s="1"/>
  <c r="AR46" i="1"/>
  <c r="S25" i="4"/>
  <c r="O25" i="4" s="1"/>
  <c r="AR48" i="1"/>
  <c r="S28" i="4"/>
  <c r="O28" i="4" s="1"/>
  <c r="AR51" i="1"/>
  <c r="S29" i="4"/>
  <c r="O29" i="4" s="1"/>
  <c r="AR52" i="1"/>
  <c r="S30" i="4"/>
  <c r="O30" i="4" s="1"/>
  <c r="AR53" i="1"/>
  <c r="S31" i="4"/>
  <c r="O31" i="4" s="1"/>
  <c r="AR54" i="1"/>
  <c r="S32" i="4"/>
  <c r="O32" i="4" s="1"/>
  <c r="AR55" i="1"/>
  <c r="S33" i="4"/>
  <c r="O33" i="4" s="1"/>
  <c r="AR56" i="1"/>
  <c r="R26" i="4"/>
  <c r="AP14" i="1"/>
  <c r="R15" i="4"/>
  <c r="AP11" i="1"/>
  <c r="Q24" i="4"/>
  <c r="AO11" i="1"/>
  <c r="I27" i="4"/>
  <c r="Q26" i="4"/>
  <c r="I26" i="4"/>
  <c r="AE14" i="1"/>
  <c r="F6" i="7" s="1"/>
  <c r="I20" i="4"/>
  <c r="I16" i="4"/>
  <c r="AM11" i="1"/>
  <c r="S34" i="4"/>
  <c r="O34" i="4" s="1"/>
  <c r="AS15" i="1"/>
  <c r="S24" i="4"/>
  <c r="M17" i="4"/>
  <c r="B4" i="4"/>
  <c r="AT23" i="1"/>
  <c r="AT28" i="1" s="1"/>
  <c r="M11" i="4"/>
  <c r="G11" i="4"/>
  <c r="I7" i="4"/>
  <c r="D11" i="4"/>
  <c r="C14" i="4"/>
  <c r="E14" i="4" l="1"/>
  <c r="D14" i="4"/>
  <c r="AR17" i="1"/>
  <c r="S17" i="4"/>
  <c r="O17" i="4" s="1"/>
  <c r="AR40" i="1"/>
  <c r="O24" i="4"/>
  <c r="M27" i="4"/>
  <c r="M26" i="4"/>
  <c r="AR49" i="1"/>
  <c r="M20" i="4"/>
  <c r="M16" i="4"/>
  <c r="AT13" i="1"/>
  <c r="AT12" i="1"/>
  <c r="J14" i="4"/>
  <c r="F14" i="4"/>
  <c r="K14" i="4"/>
  <c r="S27" i="4" l="1"/>
  <c r="O27" i="4" s="1"/>
  <c r="AR50" i="1"/>
  <c r="S16" i="4"/>
  <c r="O16" i="4" s="1"/>
  <c r="AR39" i="1"/>
  <c r="AR16" i="1" s="1"/>
  <c r="S20" i="4"/>
  <c r="O20" i="4" s="1"/>
  <c r="AR43" i="1"/>
  <c r="AS11" i="1"/>
  <c r="S26" i="4"/>
  <c r="O26" i="4" s="1"/>
  <c r="AS14" i="1"/>
  <c r="K13" i="4"/>
  <c r="J13" i="4"/>
  <c r="E13" i="4"/>
  <c r="F13" i="4"/>
  <c r="D13" i="4"/>
  <c r="G14" i="4"/>
  <c r="G13" i="4" l="1"/>
  <c r="F28" i="7" l="1"/>
  <c r="F61" i="7"/>
  <c r="F54" i="7"/>
  <c r="F60" i="7"/>
  <c r="F53" i="7"/>
  <c r="F24" i="7"/>
  <c r="F57" i="7"/>
  <c r="F50" i="7"/>
  <c r="F56" i="7"/>
  <c r="F49" i="7"/>
  <c r="F42" i="7"/>
  <c r="F22" i="7"/>
  <c r="F55" i="7"/>
  <c r="F48" i="7"/>
  <c r="F41" i="7"/>
  <c r="K21" i="1" l="1"/>
  <c r="I21" i="1"/>
  <c r="T21" i="1"/>
  <c r="Y21" i="1"/>
  <c r="AA21" i="1"/>
  <c r="AI21" i="1"/>
  <c r="Z21" i="1"/>
  <c r="AC21" i="1"/>
  <c r="AH21" i="1"/>
  <c r="B14" i="4"/>
  <c r="A2" i="4" l="1"/>
  <c r="AT21" i="1"/>
  <c r="AM30" i="1"/>
  <c r="R31" i="1" l="1"/>
  <c r="AK13" i="1" l="1"/>
  <c r="AK21" i="1" s="1"/>
  <c r="M14" i="4"/>
  <c r="AK28" i="1"/>
  <c r="AJ23" i="1"/>
  <c r="AJ28" i="1" s="1"/>
  <c r="AJ17" i="1"/>
  <c r="F33" i="7" s="1"/>
  <c r="AJ13" i="1"/>
  <c r="AJ12" i="1"/>
  <c r="AJ14" i="1"/>
  <c r="F31" i="7" s="1"/>
  <c r="Q14" i="4"/>
  <c r="Q13" i="4" s="1"/>
  <c r="F35" i="7"/>
  <c r="F34" i="7"/>
  <c r="N14" i="4"/>
  <c r="N13" i="4" s="1"/>
  <c r="Y30" i="1"/>
  <c r="F30" i="7" l="1"/>
  <c r="R14" i="4"/>
  <c r="R13" i="4" s="1"/>
  <c r="AP13" i="1"/>
  <c r="AN17" i="1"/>
  <c r="AN23" i="1"/>
  <c r="AN28" i="1" s="1"/>
  <c r="AP28" i="1"/>
  <c r="AO23" i="1"/>
  <c r="AO28" i="1" s="1"/>
  <c r="AE17" i="1"/>
  <c r="F8" i="7" s="1"/>
  <c r="AE23" i="1"/>
  <c r="AE28" i="1" s="1"/>
  <c r="AO17" i="1"/>
  <c r="AE12" i="1"/>
  <c r="AO13" i="1"/>
  <c r="AN14" i="1"/>
  <c r="AN13" i="1"/>
  <c r="AO12" i="1"/>
  <c r="AO14" i="1"/>
  <c r="AN12" i="1"/>
  <c r="I14" i="4"/>
  <c r="AJ21" i="1"/>
  <c r="F62" i="7" l="1"/>
  <c r="F38" i="7"/>
  <c r="AM23" i="1"/>
  <c r="AM28" i="1" s="1"/>
  <c r="AR37" i="1"/>
  <c r="AP21" i="1"/>
  <c r="AM17" i="1"/>
  <c r="AO21" i="1"/>
  <c r="AM12" i="1"/>
  <c r="AM14" i="1"/>
  <c r="AF21" i="1"/>
  <c r="AN21" i="1"/>
  <c r="AR24" i="1" l="1"/>
  <c r="AR28" i="1" s="1"/>
  <c r="AR12" i="1"/>
  <c r="AR15" i="1"/>
  <c r="AR19" i="1"/>
  <c r="AR14" i="1"/>
  <c r="AS17" i="1"/>
  <c r="AS23" i="1"/>
  <c r="AS28" i="1" s="1"/>
  <c r="AS12" i="1"/>
  <c r="S14" i="4"/>
  <c r="O14" i="4" l="1"/>
  <c r="AR11" i="1" l="1"/>
  <c r="R13" i="1"/>
  <c r="R21" i="1" s="1"/>
  <c r="W38" i="1"/>
  <c r="W13" i="1" s="1"/>
  <c r="W21" i="1" s="1"/>
  <c r="V38" i="1"/>
  <c r="V13" i="1" s="1"/>
  <c r="V21" i="1" s="1"/>
  <c r="AE38" i="1" l="1"/>
  <c r="AE13" i="1" l="1"/>
  <c r="I15" i="4"/>
  <c r="I13" i="4" s="1"/>
  <c r="AM38" i="1"/>
  <c r="AS38" i="1" l="1"/>
  <c r="AM13" i="1"/>
  <c r="AM21" i="1" s="1"/>
  <c r="M15" i="4"/>
  <c r="M13" i="4" s="1"/>
  <c r="AE21" i="1"/>
  <c r="F5" i="7"/>
  <c r="S15" i="4" l="1"/>
  <c r="AR38" i="1"/>
  <c r="AR13" i="1" s="1"/>
  <c r="AR21" i="1" s="1"/>
  <c r="AS13" i="1"/>
  <c r="AS21" i="1" s="1"/>
  <c r="S13" i="4" l="1"/>
  <c r="O15" i="4"/>
  <c r="O13" i="4" s="1"/>
</calcChain>
</file>

<file path=xl/comments1.xml><?xml version="1.0" encoding="utf-8"?>
<comments xmlns="http://schemas.openxmlformats.org/spreadsheetml/2006/main">
  <authors>
    <author>avktro</author>
  </authors>
  <commentList>
    <comment ref="L21" authorId="0" shapeId="0">
      <text>
        <r>
          <rPr>
            <sz val="9"/>
            <color indexed="81"/>
            <rFont val="Tahoma"/>
            <family val="2"/>
          </rPr>
          <t>ab diesem Jahr wird abgeschrieben</t>
        </r>
      </text>
    </comment>
    <comment ref="U21" authorId="0" shapeId="0">
      <text>
        <r>
          <rPr>
            <sz val="9"/>
            <color indexed="81"/>
            <rFont val="Tahoma"/>
            <family val="2"/>
          </rPr>
          <t xml:space="preserve">Nur Vorfinanzierungen. Der Erneuerungsfonds Baufolgekosten wird hier nicht erfasst. Dieser wird mit der Investitionskosten verrechnet/nettoaktiviert. </t>
        </r>
      </text>
    </comment>
    <comment ref="W21" authorId="0" shapeId="0">
      <text>
        <r>
          <rPr>
            <b/>
            <sz val="9"/>
            <color indexed="81"/>
            <rFont val="Tahoma"/>
            <family val="2"/>
          </rPr>
          <t>avktro:</t>
        </r>
        <r>
          <rPr>
            <sz val="9"/>
            <color indexed="81"/>
            <rFont val="Tahoma"/>
            <family val="2"/>
          </rPr>
          <t xml:space="preserve">
</t>
        </r>
        <r>
          <rPr>
            <b/>
            <sz val="9"/>
            <color indexed="81"/>
            <rFont val="Tahoma"/>
            <family val="2"/>
          </rPr>
          <t xml:space="preserve">Hilfswert zur Berechnung:
</t>
        </r>
        <r>
          <rPr>
            <sz val="9"/>
            <color indexed="81"/>
            <rFont val="Tahoma"/>
            <family val="2"/>
          </rPr>
          <t xml:space="preserve">Buchwert ohne Berücksichtigung von zusätzlichen Abschreibungen / Vorfinanzierungen. Auch wenn der eigentliche Buchwert aufgrund zusätzlicher Abschreibungen / Vorfinanzierungen 0 ist, muss weiterhin regulär abgeschrieben werden. 
Spalte ausblenden
</t>
        </r>
      </text>
    </comment>
    <comment ref="AD21" authorId="0" shapeId="0">
      <text>
        <r>
          <rPr>
            <b/>
            <sz val="9"/>
            <color indexed="81"/>
            <rFont val="Tahoma"/>
            <family val="2"/>
          </rPr>
          <t>avktro:</t>
        </r>
        <r>
          <rPr>
            <sz val="9"/>
            <color indexed="81"/>
            <rFont val="Tahoma"/>
            <family val="2"/>
          </rPr>
          <t xml:space="preserve">
</t>
        </r>
        <r>
          <rPr>
            <b/>
            <sz val="9"/>
            <color indexed="81"/>
            <rFont val="Tahoma"/>
            <family val="2"/>
          </rPr>
          <t>Hilfswert zur Berechnung:</t>
        </r>
        <r>
          <rPr>
            <sz val="9"/>
            <color indexed="81"/>
            <rFont val="Tahoma"/>
            <family val="2"/>
          </rPr>
          <t xml:space="preserve">
reguläre ordentliche Abschreibungen ohne Berücksichtigung der ausserplanmässigen/zusätzlichen Abschr. Und Vorfinanz.
Spalte ausblenden</t>
        </r>
      </text>
    </comment>
    <comment ref="L48" authorId="0" shapeId="0">
      <text>
        <r>
          <rPr>
            <sz val="9"/>
            <color indexed="81"/>
            <rFont val="Tahoma"/>
            <family val="2"/>
          </rPr>
          <t>ab diesem Jahr wird abgeschrieben</t>
        </r>
      </text>
    </comment>
    <comment ref="U48" authorId="0" shapeId="0">
      <text>
        <r>
          <rPr>
            <sz val="9"/>
            <color indexed="81"/>
            <rFont val="Tahoma"/>
            <family val="2"/>
          </rPr>
          <t xml:space="preserve">Nur Vorfinanzierungen. Der Erneuerungsfonds Baufolgekosten wird hier nicht erfasst. Dieser wird mit der Investitionskosten verrechnet/nettoaktiviert. </t>
        </r>
      </text>
    </comment>
    <comment ref="W48" authorId="0" shapeId="0">
      <text>
        <r>
          <rPr>
            <b/>
            <sz val="9"/>
            <color indexed="81"/>
            <rFont val="Tahoma"/>
            <family val="2"/>
          </rPr>
          <t>avktro:</t>
        </r>
        <r>
          <rPr>
            <sz val="9"/>
            <color indexed="81"/>
            <rFont val="Tahoma"/>
            <family val="2"/>
          </rPr>
          <t xml:space="preserve">
</t>
        </r>
        <r>
          <rPr>
            <b/>
            <sz val="9"/>
            <color indexed="81"/>
            <rFont val="Tahoma"/>
            <family val="2"/>
          </rPr>
          <t xml:space="preserve">Hilfswert zur Berechnung:
</t>
        </r>
        <r>
          <rPr>
            <sz val="9"/>
            <color indexed="81"/>
            <rFont val="Tahoma"/>
            <family val="2"/>
          </rPr>
          <t xml:space="preserve">Buchwert ohne Berücksichtigung von zusätzlichen Abschreibungen / Vorfinanzierungen. Auch wenn der eigentliche Buchwert aufgrund zusätzlicher Abschreibungen / Vorfinanzierungen 0 ist, muss weiterhin regulär abgeschrieben werden. 
Spalte ausblenden
</t>
        </r>
      </text>
    </comment>
    <comment ref="AD48" authorId="0" shapeId="0">
      <text>
        <r>
          <rPr>
            <b/>
            <sz val="9"/>
            <color indexed="81"/>
            <rFont val="Tahoma"/>
            <family val="2"/>
          </rPr>
          <t>avktro:</t>
        </r>
        <r>
          <rPr>
            <sz val="9"/>
            <color indexed="81"/>
            <rFont val="Tahoma"/>
            <family val="2"/>
          </rPr>
          <t xml:space="preserve">
</t>
        </r>
        <r>
          <rPr>
            <b/>
            <sz val="9"/>
            <color indexed="81"/>
            <rFont val="Tahoma"/>
            <family val="2"/>
          </rPr>
          <t>Hilfswert zur Berechnung:</t>
        </r>
        <r>
          <rPr>
            <sz val="9"/>
            <color indexed="81"/>
            <rFont val="Tahoma"/>
            <family val="2"/>
          </rPr>
          <t xml:space="preserve">
reguläre ordentliche Abschreibungen ohne Berücksichtigung der ausserplanmässigen/zusätzlichen Abschr. Und Vorfinanz.
Spalte ausblenden</t>
        </r>
      </text>
    </comment>
    <comment ref="L78" authorId="0" shapeId="0">
      <text>
        <r>
          <rPr>
            <sz val="9"/>
            <color indexed="81"/>
            <rFont val="Tahoma"/>
            <family val="2"/>
          </rPr>
          <t>ab diesem Jahr wird abgeschrieben</t>
        </r>
      </text>
    </comment>
    <comment ref="U78" authorId="0" shapeId="0">
      <text>
        <r>
          <rPr>
            <sz val="9"/>
            <color indexed="81"/>
            <rFont val="Tahoma"/>
            <family val="2"/>
          </rPr>
          <t xml:space="preserve">Nur Vorfinanzierungen. Der Erneuerungsfonds Baufolgekosten wird hier nicht erfasst. Dieser wird mit der Investitionskosten verrechnet/nettoaktiviert. </t>
        </r>
      </text>
    </comment>
    <comment ref="W78" authorId="0" shapeId="0">
      <text>
        <r>
          <rPr>
            <b/>
            <sz val="9"/>
            <color indexed="81"/>
            <rFont val="Tahoma"/>
            <family val="2"/>
          </rPr>
          <t>avktro:</t>
        </r>
        <r>
          <rPr>
            <sz val="9"/>
            <color indexed="81"/>
            <rFont val="Tahoma"/>
            <family val="2"/>
          </rPr>
          <t xml:space="preserve">
</t>
        </r>
        <r>
          <rPr>
            <b/>
            <sz val="9"/>
            <color indexed="81"/>
            <rFont val="Tahoma"/>
            <family val="2"/>
          </rPr>
          <t xml:space="preserve">Hilfswert zur Berechnung:
</t>
        </r>
        <r>
          <rPr>
            <sz val="9"/>
            <color indexed="81"/>
            <rFont val="Tahoma"/>
            <family val="2"/>
          </rPr>
          <t xml:space="preserve">Buchwert ohne Berücksichtigung von zusätzlichen Abschreibungen / Vorfinanzierungen. Auch wenn der eigentliche Buchwert aufgrund zusätzlicher Abschreibungen / Vorfinanzierungen 0 ist, muss weiterhin regulär abgeschrieben werden. 
Spalte ausblenden
</t>
        </r>
      </text>
    </comment>
    <comment ref="AD78" authorId="0" shapeId="0">
      <text>
        <r>
          <rPr>
            <b/>
            <sz val="9"/>
            <color indexed="81"/>
            <rFont val="Tahoma"/>
            <family val="2"/>
          </rPr>
          <t>avktro:</t>
        </r>
        <r>
          <rPr>
            <sz val="9"/>
            <color indexed="81"/>
            <rFont val="Tahoma"/>
            <family val="2"/>
          </rPr>
          <t xml:space="preserve">
</t>
        </r>
        <r>
          <rPr>
            <b/>
            <sz val="9"/>
            <color indexed="81"/>
            <rFont val="Tahoma"/>
            <family val="2"/>
          </rPr>
          <t>Hilfswert zur Berechnung:</t>
        </r>
        <r>
          <rPr>
            <sz val="9"/>
            <color indexed="81"/>
            <rFont val="Tahoma"/>
            <family val="2"/>
          </rPr>
          <t xml:space="preserve">
reguläre ordentliche Abschreibungen ohne Berücksichtigung der ausserplanmässigen/zusätzlichen Abschr. Und Vorfinanz.
Spalte ausblenden</t>
        </r>
      </text>
    </comment>
    <comment ref="L103" authorId="0" shapeId="0">
      <text>
        <r>
          <rPr>
            <sz val="9"/>
            <color indexed="81"/>
            <rFont val="Tahoma"/>
            <family val="2"/>
          </rPr>
          <t>ab diesem Jahr wird abgeschrieben</t>
        </r>
      </text>
    </comment>
    <comment ref="U103" authorId="0" shapeId="0">
      <text>
        <r>
          <rPr>
            <sz val="9"/>
            <color indexed="81"/>
            <rFont val="Tahoma"/>
            <family val="2"/>
          </rPr>
          <t xml:space="preserve">Nur Vorfinanzierungen. Der Erneuerungsfonds Baufolgekosten wird hier nicht erfasst. Dieser wird mit der Investitionskosten verrechnet/nettoaktiviert. </t>
        </r>
      </text>
    </comment>
    <comment ref="W103" authorId="0" shapeId="0">
      <text>
        <r>
          <rPr>
            <b/>
            <sz val="9"/>
            <color indexed="81"/>
            <rFont val="Tahoma"/>
            <family val="2"/>
          </rPr>
          <t>avktro:</t>
        </r>
        <r>
          <rPr>
            <sz val="9"/>
            <color indexed="81"/>
            <rFont val="Tahoma"/>
            <family val="2"/>
          </rPr>
          <t xml:space="preserve">
</t>
        </r>
        <r>
          <rPr>
            <b/>
            <sz val="9"/>
            <color indexed="81"/>
            <rFont val="Tahoma"/>
            <family val="2"/>
          </rPr>
          <t xml:space="preserve">Hilfswert zur Berechnung:
</t>
        </r>
        <r>
          <rPr>
            <sz val="9"/>
            <color indexed="81"/>
            <rFont val="Tahoma"/>
            <family val="2"/>
          </rPr>
          <t xml:space="preserve">Buchwert ohne Berücksichtigung von zusätzlichen Abschreibungen / Vorfinanzierungen. Auch wenn der eigentliche Buchwert aufgrund zusätzlicher Abschreibungen / Vorfinanzierungen 0 ist, muss weiterhin regulär abgeschrieben werden. 
Spalte ausblenden
</t>
        </r>
      </text>
    </comment>
    <comment ref="AD103" authorId="0" shapeId="0">
      <text>
        <r>
          <rPr>
            <b/>
            <sz val="9"/>
            <color indexed="81"/>
            <rFont val="Tahoma"/>
            <family val="2"/>
          </rPr>
          <t>avktro:</t>
        </r>
        <r>
          <rPr>
            <sz val="9"/>
            <color indexed="81"/>
            <rFont val="Tahoma"/>
            <family val="2"/>
          </rPr>
          <t xml:space="preserve">
</t>
        </r>
        <r>
          <rPr>
            <b/>
            <sz val="9"/>
            <color indexed="81"/>
            <rFont val="Tahoma"/>
            <family val="2"/>
          </rPr>
          <t>Hilfswert zur Berechnung:</t>
        </r>
        <r>
          <rPr>
            <sz val="9"/>
            <color indexed="81"/>
            <rFont val="Tahoma"/>
            <family val="2"/>
          </rPr>
          <t xml:space="preserve">
reguläre ordentliche Abschreibungen ohne Berücksichtigung der ausserplanmässigen/zusätzlichen Abschr. Und Vorfinanz.
Spalte ausblenden</t>
        </r>
      </text>
    </comment>
    <comment ref="L137" authorId="0" shapeId="0">
      <text>
        <r>
          <rPr>
            <sz val="9"/>
            <color indexed="81"/>
            <rFont val="Tahoma"/>
            <family val="2"/>
          </rPr>
          <t>ab diesem Jahr wird abgeschrieben</t>
        </r>
      </text>
    </comment>
    <comment ref="U137" authorId="0" shapeId="0">
      <text>
        <r>
          <rPr>
            <sz val="9"/>
            <color indexed="81"/>
            <rFont val="Tahoma"/>
            <family val="2"/>
          </rPr>
          <t xml:space="preserve">Nur Vorfinanzierungen. Der Erneuerungsfonds Baufolgekosten wird hier nicht erfasst. Dieser wird mit der Investitionskosten verrechnet/nettoaktiviert. </t>
        </r>
      </text>
    </comment>
    <comment ref="W137" authorId="0" shapeId="0">
      <text>
        <r>
          <rPr>
            <b/>
            <sz val="9"/>
            <color indexed="81"/>
            <rFont val="Tahoma"/>
            <family val="2"/>
          </rPr>
          <t>avktro:</t>
        </r>
        <r>
          <rPr>
            <sz val="9"/>
            <color indexed="81"/>
            <rFont val="Tahoma"/>
            <family val="2"/>
          </rPr>
          <t xml:space="preserve">
</t>
        </r>
        <r>
          <rPr>
            <b/>
            <sz val="9"/>
            <color indexed="81"/>
            <rFont val="Tahoma"/>
            <family val="2"/>
          </rPr>
          <t xml:space="preserve">Hilfswert zur Berechnung:
</t>
        </r>
        <r>
          <rPr>
            <sz val="9"/>
            <color indexed="81"/>
            <rFont val="Tahoma"/>
            <family val="2"/>
          </rPr>
          <t xml:space="preserve">Buchwert ohne Berücksichtigung von zusätzlichen Abschreibungen / Vorfinanzierungen. Auch wenn der eigentliche Buchwert aufgrund zusätzlicher Abschreibungen / Vorfinanzierungen 0 ist, muss weiterhin regulär abgeschrieben werden. 
Spalte ausblenden
</t>
        </r>
      </text>
    </comment>
    <comment ref="AD137" authorId="0" shapeId="0">
      <text>
        <r>
          <rPr>
            <b/>
            <sz val="9"/>
            <color indexed="81"/>
            <rFont val="Tahoma"/>
            <family val="2"/>
          </rPr>
          <t>avktro:</t>
        </r>
        <r>
          <rPr>
            <sz val="9"/>
            <color indexed="81"/>
            <rFont val="Tahoma"/>
            <family val="2"/>
          </rPr>
          <t xml:space="preserve">
</t>
        </r>
        <r>
          <rPr>
            <b/>
            <sz val="9"/>
            <color indexed="81"/>
            <rFont val="Tahoma"/>
            <family val="2"/>
          </rPr>
          <t>Hilfswert zur Berechnung:</t>
        </r>
        <r>
          <rPr>
            <sz val="9"/>
            <color indexed="81"/>
            <rFont val="Tahoma"/>
            <family val="2"/>
          </rPr>
          <t xml:space="preserve">
reguläre ordentliche Abschreibungen ohne Berücksichtigung der ausserplanmässigen/zusätzlichen Abschr. Und Vorfinanz.
Spalte ausblenden</t>
        </r>
      </text>
    </comment>
    <comment ref="L170" authorId="0" shapeId="0">
      <text>
        <r>
          <rPr>
            <sz val="9"/>
            <color indexed="81"/>
            <rFont val="Tahoma"/>
            <family val="2"/>
          </rPr>
          <t>ab diesem Jahr wird abgeschrieben</t>
        </r>
      </text>
    </comment>
    <comment ref="U170" authorId="0" shapeId="0">
      <text>
        <r>
          <rPr>
            <sz val="9"/>
            <color indexed="81"/>
            <rFont val="Tahoma"/>
            <family val="2"/>
          </rPr>
          <t xml:space="preserve">Nur Vorfinanzierungen. Der Erneuerungsfonds Baufolgekosten wird hier nicht erfasst. Dieser wird mit der Investitionskosten verrechnet/nettoaktiviert. </t>
        </r>
      </text>
    </comment>
    <comment ref="W170" authorId="0" shapeId="0">
      <text>
        <r>
          <rPr>
            <b/>
            <sz val="9"/>
            <color indexed="81"/>
            <rFont val="Tahoma"/>
            <family val="2"/>
          </rPr>
          <t>avktro:</t>
        </r>
        <r>
          <rPr>
            <sz val="9"/>
            <color indexed="81"/>
            <rFont val="Tahoma"/>
            <family val="2"/>
          </rPr>
          <t xml:space="preserve">
</t>
        </r>
        <r>
          <rPr>
            <b/>
            <sz val="9"/>
            <color indexed="81"/>
            <rFont val="Tahoma"/>
            <family val="2"/>
          </rPr>
          <t xml:space="preserve">Hilfswert zur Berechnung:
</t>
        </r>
        <r>
          <rPr>
            <sz val="9"/>
            <color indexed="81"/>
            <rFont val="Tahoma"/>
            <family val="2"/>
          </rPr>
          <t xml:space="preserve">Buchwert ohne Berücksichtigung von zusätzlichen Abschreibungen / Vorfinanzierungen. Auch wenn der eigentliche Buchwert aufgrund zusätzlicher Abschreibungen / Vorfinanzierungen 0 ist, muss weiterhin regulär abgeschrieben werden. 
Spalte ausblenden
</t>
        </r>
      </text>
    </comment>
    <comment ref="AD170" authorId="0" shapeId="0">
      <text>
        <r>
          <rPr>
            <b/>
            <sz val="9"/>
            <color indexed="81"/>
            <rFont val="Tahoma"/>
            <family val="2"/>
          </rPr>
          <t>avktro:</t>
        </r>
        <r>
          <rPr>
            <sz val="9"/>
            <color indexed="81"/>
            <rFont val="Tahoma"/>
            <family val="2"/>
          </rPr>
          <t xml:space="preserve">
</t>
        </r>
        <r>
          <rPr>
            <b/>
            <sz val="9"/>
            <color indexed="81"/>
            <rFont val="Tahoma"/>
            <family val="2"/>
          </rPr>
          <t>Hilfswert zur Berechnung:</t>
        </r>
        <r>
          <rPr>
            <sz val="9"/>
            <color indexed="81"/>
            <rFont val="Tahoma"/>
            <family val="2"/>
          </rPr>
          <t xml:space="preserve">
reguläre ordentliche Abschreibungen ohne Berücksichtigung der ausserplanmässigen/zusätzlichen Abschr. Und Vorfinanz.
Spalte ausblenden</t>
        </r>
      </text>
    </comment>
  </commentList>
</comments>
</file>

<file path=xl/comments2.xml><?xml version="1.0" encoding="utf-8"?>
<comments xmlns="http://schemas.openxmlformats.org/spreadsheetml/2006/main">
  <authors>
    <author>avktro</author>
  </authors>
  <commentList>
    <comment ref="L33" authorId="0" shapeId="0">
      <text>
        <r>
          <rPr>
            <sz val="9"/>
            <color indexed="81"/>
            <rFont val="Tahoma"/>
            <family val="2"/>
          </rPr>
          <t>ab diesem Jahr wird abgeschrieben</t>
        </r>
      </text>
    </comment>
    <comment ref="N33" authorId="0" shapeId="0">
      <text>
        <r>
          <rPr>
            <sz val="9"/>
            <color indexed="81"/>
            <rFont val="Tahoma"/>
            <family val="2"/>
          </rPr>
          <t>Restnutzungsdauer zum Zeitpunkt der Überführung in die liniere Abschreibemethode</t>
        </r>
      </text>
    </comment>
    <comment ref="U33" authorId="0" shapeId="0">
      <text>
        <r>
          <rPr>
            <sz val="9"/>
            <color indexed="81"/>
            <rFont val="Tahoma"/>
            <family val="2"/>
          </rPr>
          <t xml:space="preserve">Nur Vorfinanzierungen. Der Erneuerungsfonds Baufolgekosten wird hier nicht erfasst. Dieser wird mit der Investitionskosten verrechnet/nettoaktiviert. </t>
        </r>
      </text>
    </comment>
    <comment ref="W33" authorId="0" shapeId="0">
      <text>
        <r>
          <rPr>
            <b/>
            <sz val="9"/>
            <color indexed="81"/>
            <rFont val="Tahoma"/>
            <family val="2"/>
          </rPr>
          <t>avktro:</t>
        </r>
        <r>
          <rPr>
            <sz val="9"/>
            <color indexed="81"/>
            <rFont val="Tahoma"/>
            <family val="2"/>
          </rPr>
          <t xml:space="preserve">
</t>
        </r>
        <r>
          <rPr>
            <b/>
            <sz val="9"/>
            <color indexed="81"/>
            <rFont val="Tahoma"/>
            <family val="2"/>
          </rPr>
          <t xml:space="preserve">Hilfswert zur Berechnung:
</t>
        </r>
        <r>
          <rPr>
            <sz val="9"/>
            <color indexed="81"/>
            <rFont val="Tahoma"/>
            <family val="2"/>
          </rPr>
          <t xml:space="preserve">Buchwert ohne Berücksichtigung von zusätzlichen Abschreibungen / Vorfinanzierungen. Auch wenn der eigentliche Buchwert aufgrund zusätzlicher Abschreibungen / Vorfinanzierungen 0 ist, muss weiterhin regulär abgeschrieben werden. 
Spalte ausblenden
</t>
        </r>
      </text>
    </comment>
    <comment ref="AD33" authorId="0" shapeId="0">
      <text>
        <r>
          <rPr>
            <b/>
            <sz val="9"/>
            <color indexed="81"/>
            <rFont val="Tahoma"/>
            <family val="2"/>
          </rPr>
          <t>avktro:</t>
        </r>
        <r>
          <rPr>
            <sz val="9"/>
            <color indexed="81"/>
            <rFont val="Tahoma"/>
            <family val="2"/>
          </rPr>
          <t xml:space="preserve">
</t>
        </r>
        <r>
          <rPr>
            <b/>
            <sz val="9"/>
            <color indexed="81"/>
            <rFont val="Tahoma"/>
            <family val="2"/>
          </rPr>
          <t>Hilfswert zur Berechnung:</t>
        </r>
        <r>
          <rPr>
            <sz val="9"/>
            <color indexed="81"/>
            <rFont val="Tahoma"/>
            <family val="2"/>
          </rPr>
          <t xml:space="preserve">
reguläre ordentliche Abschreibungen ohne Berücksichtigung der ausserplanmässigen/zusätzlichen Abschr. Und Vorfinanz.
Spalte ausblenden</t>
        </r>
      </text>
    </comment>
  </commentList>
</comments>
</file>

<file path=xl/sharedStrings.xml><?xml version="1.0" encoding="utf-8"?>
<sst xmlns="http://schemas.openxmlformats.org/spreadsheetml/2006/main" count="1391" uniqueCount="551">
  <si>
    <t>Jahr</t>
  </si>
  <si>
    <t>Parameter</t>
  </si>
  <si>
    <t>Anlagekategorie</t>
  </si>
  <si>
    <t>Kurztitel</t>
  </si>
  <si>
    <t>Konto</t>
  </si>
  <si>
    <t>Zusatz</t>
  </si>
  <si>
    <t>-</t>
  </si>
  <si>
    <t>01</t>
  </si>
  <si>
    <t>02</t>
  </si>
  <si>
    <t>Gebäude, Hochbauten</t>
  </si>
  <si>
    <t>Hochbauten</t>
  </si>
  <si>
    <t>03</t>
  </si>
  <si>
    <t>Mobilien</t>
  </si>
  <si>
    <t>04</t>
  </si>
  <si>
    <t>05</t>
  </si>
  <si>
    <t>Immaterielle Anlagen</t>
  </si>
  <si>
    <t>06</t>
  </si>
  <si>
    <t>Nr.</t>
  </si>
  <si>
    <t>1404.</t>
  </si>
  <si>
    <t>1406.</t>
  </si>
  <si>
    <t>Objektinformationen</t>
  </si>
  <si>
    <t xml:space="preserve">Buchwert </t>
  </si>
  <si>
    <t>Wert</t>
  </si>
  <si>
    <t>Datum</t>
  </si>
  <si>
    <t>Überführung</t>
  </si>
  <si>
    <t>Nutzungsdauer</t>
  </si>
  <si>
    <t>ND</t>
  </si>
  <si>
    <t>Konto-Zusatz</t>
  </si>
  <si>
    <t>(5, 6-Stelle)</t>
  </si>
  <si>
    <t>Zugang</t>
  </si>
  <si>
    <t>Abschreibungen</t>
  </si>
  <si>
    <t>Bilanz</t>
  </si>
  <si>
    <t>1404.00</t>
  </si>
  <si>
    <t>Anschaffungswert</t>
  </si>
  <si>
    <t>1404.90</t>
  </si>
  <si>
    <t>kummulierte ordentliche Abschreibungen</t>
  </si>
  <si>
    <t>1480.00</t>
  </si>
  <si>
    <t>kum. Zusätzliche Abschreibungen</t>
  </si>
  <si>
    <t>1420.</t>
  </si>
  <si>
    <t>1.1.</t>
  </si>
  <si>
    <t>Abgang</t>
  </si>
  <si>
    <t>31.12.</t>
  </si>
  <si>
    <t>Buchwert (Anschaffungswert - kumulierte ordentliche Abschreibungen)</t>
  </si>
  <si>
    <t>Bezeichnung</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</si>
  <si>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</si>
  <si>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</si>
  <si>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</si>
  <si>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</si>
  <si>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</si>
  <si>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</si>
  <si>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</si>
  <si>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</si>
  <si>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</si>
  <si>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</si>
  <si>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</si>
  <si>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</si>
  <si>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</si>
  <si>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</si>
  <si>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</si>
  <si>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</si>
  <si>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</si>
  <si>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</si>
  <si>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</si>
  <si>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</si>
  <si>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</si>
  <si>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</si>
  <si>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</si>
  <si>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</si>
  <si>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</si>
  <si>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</si>
  <si>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</si>
  <si>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</si>
  <si>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</si>
  <si>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</si>
  <si>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</si>
  <si>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</si>
  <si>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</si>
  <si>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</si>
  <si>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</si>
  <si>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</si>
  <si>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</si>
  <si>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</si>
  <si>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</si>
  <si>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</si>
  <si>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</si>
  <si>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</si>
  <si>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</si>
  <si>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</si>
  <si>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</si>
  <si>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</si>
  <si>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</si>
  <si>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</si>
  <si>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</si>
  <si>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</si>
  <si>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</si>
  <si>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</si>
  <si>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</si>
  <si>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</si>
  <si>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</si>
  <si>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</si>
  <si>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</si>
  <si>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</si>
  <si>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</si>
  <si>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</si>
  <si>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</si>
  <si>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</si>
  <si>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</si>
  <si>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</si>
  <si>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</si>
  <si>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</si>
  <si>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</si>
  <si>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</si>
  <si>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</si>
  <si>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</si>
  <si>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</si>
  <si>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</si>
  <si>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</si>
  <si>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</si>
  <si>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</si>
  <si>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</si>
  <si>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</si>
  <si>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</si>
  <si>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</si>
  <si>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</si>
  <si>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</si>
  <si>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</si>
  <si>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</si>
  <si>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Anlagebuchhaltung</t>
  </si>
  <si>
    <t>zusätzlich</t>
  </si>
  <si>
    <t>Versiche-</t>
  </si>
  <si>
    <t>rungswert</t>
  </si>
  <si>
    <t xml:space="preserve">Grösse </t>
  </si>
  <si>
    <t>(m2)</t>
  </si>
  <si>
    <t>kumulierte Abschreib.</t>
  </si>
  <si>
    <t>Gesamt-</t>
  </si>
  <si>
    <t>Rest-</t>
  </si>
  <si>
    <t>Buchwert</t>
  </si>
  <si>
    <t>Anschaffung /</t>
  </si>
  <si>
    <t>Investition</t>
  </si>
  <si>
    <t>kumulierte</t>
  </si>
  <si>
    <t>1400.</t>
  </si>
  <si>
    <t>1400</t>
  </si>
  <si>
    <t>1400.xx</t>
  </si>
  <si>
    <t>1400.9x</t>
  </si>
  <si>
    <t>1404</t>
  </si>
  <si>
    <t>1404.xx</t>
  </si>
  <si>
    <t>1404.9x</t>
  </si>
  <si>
    <t>1406</t>
  </si>
  <si>
    <t>1406.xx</t>
  </si>
  <si>
    <t>1406.9x</t>
  </si>
  <si>
    <t>1420</t>
  </si>
  <si>
    <t>1420.xx</t>
  </si>
  <si>
    <t>1420.9x</t>
  </si>
  <si>
    <t>148</t>
  </si>
  <si>
    <t>1480</t>
  </si>
  <si>
    <t>1480.4x</t>
  </si>
  <si>
    <t>1480.6x</t>
  </si>
  <si>
    <t>1482</t>
  </si>
  <si>
    <t>1482.0x</t>
  </si>
  <si>
    <t>Anlagespiegel</t>
  </si>
  <si>
    <t>Zusammenzug</t>
  </si>
  <si>
    <t>Schulgemeinde</t>
  </si>
  <si>
    <t xml:space="preserve">Bemerkung </t>
  </si>
  <si>
    <t>Überführung bestehendes Verwaltungsvermögen (Schulbauten)</t>
  </si>
  <si>
    <t>Um die Überführung trotzdem vornehmen zu können, sind die Restwerte gemäss Buchhaltung mit einer verkürzten Nutzungsdauer abzuschreiben. Dabei gelten als Richtwerte folgende drei Zonen:</t>
  </si>
  <si>
    <t>Investition vor</t>
  </si>
  <si>
    <t>13 Jahre</t>
  </si>
  <si>
    <t>In begründeten Fällen kann von den vorstehenden Restnutzungsdauern abgewichen werden. Dabei ist darauf zu achten, dass eine realistische Zeitspanne gewählt wird. Wird diese zu hoch angesetzt, wird das Ergebnis mit zu tiefen Abschreibungen belastet, was sich im Falle einer anstehenden Sanierung oder eines Umbaus negativ auswirken könnte.</t>
  </si>
  <si>
    <t>Buchwert Verwaltungsverm.</t>
  </si>
  <si>
    <t xml:space="preserve">Um die Erstellung des Finanzplans möglichst einfach zu halten, soll der Buchwert des Verwaltungsvermögens als Summe verwendet und einer Kategorie zugeordnet werden. Um einen realistischen Abschreibungsbetrag zu erhalten, kann aufgrund der einzelnen Objekte eine abweichende Restnutzungsdauer bestimmt werden.  </t>
  </si>
  <si>
    <t>Anschaffung, Sanierung</t>
  </si>
  <si>
    <t>Die Anlagekategorien Mobilien und Informatik sind nicht nach vorliegendem Muster zu überführen, da von diesen die Anschaffungswerte und Anschaffungsdaten bekannt sein müssten und die Nutzungsdauer kürzer ist.</t>
  </si>
  <si>
    <t>Restnutzungsdauer</t>
  </si>
  <si>
    <t>Abschreibung pro Jahr</t>
  </si>
  <si>
    <t>Allgemeines</t>
  </si>
  <si>
    <t>Erfassung in der Anlagebuchhaltung</t>
  </si>
  <si>
    <t>Ist der Anschaffungswert und das Erstellungsdatum nicht bekannt, wird unter «Anschaffungs- / Erstellungswert» der Buchwert bei Überführung erfasst. 
Unter «Überführung» wird das Datum der Überführung und die Restnutzungsdauer per diesem Datum erfasst.</t>
  </si>
  <si>
    <t xml:space="preserve">Ist der Anschaffungswert und das Erstellungsdatum hingegen bekannt, können die Objekte normal erfasst werden. Jedoch müssen auch die kumulierten Abschreibungen entsprechend erfasst werden. </t>
  </si>
  <si>
    <t>ausserplan-</t>
  </si>
  <si>
    <t>mässig</t>
  </si>
  <si>
    <t>Anschaffungs- / Investitionswert</t>
  </si>
  <si>
    <t>Stand per</t>
  </si>
  <si>
    <t>mehr als 22 Jahren</t>
  </si>
  <si>
    <t>12 - 22 Jahren</t>
  </si>
  <si>
    <t xml:space="preserve">  0 - 11 Jahren</t>
  </si>
  <si>
    <t>28 Jahre</t>
  </si>
  <si>
    <t>17 Jahre</t>
  </si>
  <si>
    <t>6 Jahre</t>
  </si>
  <si>
    <t>Bestand Ende 2013</t>
  </si>
  <si>
    <t>Erstmalige Überführung</t>
  </si>
  <si>
    <t>Abschreibung vor Überführung</t>
  </si>
  <si>
    <t>Bestand Ende 2010 
(Ausgangslage aus erstmaliger Überführung</t>
  </si>
  <si>
    <t>Bestand Ende 2013
Verlängerung Nutzung</t>
  </si>
  <si>
    <t>14 Jahre</t>
  </si>
  <si>
    <t>Abschreibung 1. Überführung</t>
  </si>
  <si>
    <t>Verlängerung der Nutzungsdauer 
von 25 auf 33 Jahre</t>
  </si>
  <si>
    <t>Folgende Beispiele zeigt das Vorgehen bei der Überführung:</t>
  </si>
  <si>
    <t>Mobilien, Fahrzeuge, Maschinen</t>
  </si>
  <si>
    <t>Investitions-</t>
  </si>
  <si>
    <t>wert</t>
  </si>
  <si>
    <t>Auflösung</t>
  </si>
  <si>
    <t>Neubildung</t>
  </si>
  <si>
    <t>Bemerkung</t>
  </si>
  <si>
    <t>00</t>
  </si>
  <si>
    <t>Anleitung zur Anlagebuchaltung</t>
  </si>
  <si>
    <t>Die Erfassung erfolgt ausschliesslich im Register "Anlagebuchhaltung".</t>
  </si>
  <si>
    <t>Die Buchungssätze werden automatisch generiert und sollen die Abschlussbuchungen im System erleichtern. Werden in der Bilanz die einzelnen Anlagekategorien detaillierter dargestellt, sind die einzelnen Buchungen manuell aufzuteilen.</t>
  </si>
  <si>
    <t>Grunddaten</t>
  </si>
  <si>
    <t>Erfassung Verwaltungsvermögen</t>
  </si>
  <si>
    <t>nach Bedarf kann den einzelnen Objekten eine Laufnummer zugeteilt werden</t>
  </si>
  <si>
    <t>Bezeichnung des Objektes eingeben</t>
  </si>
  <si>
    <t>4stellige Kontonummer wird automatisch aufgrund der ausgewählten Anlagekategorie vergeben</t>
  </si>
  <si>
    <t>Standardmässig werden die letzten beiden Kontonummern "00" vergeben, eine weitere Aufteilung kann nach Bedarf vorgenommen werden. Bitte beachten Sie dabei, dass Sie dann die Buchhungssätze manuell anpassen müssen.</t>
  </si>
  <si>
    <t>diese beiden Spalten werden nur für die zu überführenden Objekte benötigt. Sie werden einmalig festgelegt und auch in den Folgejahren belassen</t>
  </si>
  <si>
    <t>Werden Objekte nicht mehr schulisch genutzt, sind sie ins Finanzvermögen zu überführen. Damit das Objekt in der Bilanz komplett aus dem Verwaltungsvermögen genommen werden kann, sind folgende Werte zu übertragen:</t>
  </si>
  <si>
    <t>Der Wert einer allfällig nötigen Aufwertung der Liegenschaft zum Verkehrswert ist im Buchungssatz zu ergänzen.</t>
  </si>
  <si>
    <t>Konto-Nr.</t>
  </si>
  <si>
    <t>fix</t>
  </si>
  <si>
    <t>Anlagen in Bau</t>
  </si>
  <si>
    <t>planmässig</t>
  </si>
  <si>
    <t>(ordentlich)</t>
  </si>
  <si>
    <t>Grundstücke</t>
  </si>
  <si>
    <t>planmässige Abschreibungen</t>
  </si>
  <si>
    <t>2170.3300.00</t>
  </si>
  <si>
    <t>/ 1400.99</t>
  </si>
  <si>
    <t>kum. Abschreibungen Grundstücke VV</t>
  </si>
  <si>
    <t>2170.3300.40</t>
  </si>
  <si>
    <t>/ 1404.99</t>
  </si>
  <si>
    <t>kum. Abschreibungen Hochbauten VV</t>
  </si>
  <si>
    <t>2170.3300.60</t>
  </si>
  <si>
    <t>2170.3320.00</t>
  </si>
  <si>
    <t>/ 1420.99</t>
  </si>
  <si>
    <t>2170.3320.90</t>
  </si>
  <si>
    <t>/ 1429.99</t>
  </si>
  <si>
    <t>ausserplanmässige Abschreibungen</t>
  </si>
  <si>
    <t>2170.3321.00</t>
  </si>
  <si>
    <t>2170.3321.90</t>
  </si>
  <si>
    <t>2170.3830.00</t>
  </si>
  <si>
    <t>/ 1480.00</t>
  </si>
  <si>
    <t>Grundstücke VV</t>
  </si>
  <si>
    <t>2170.3830.40</t>
  </si>
  <si>
    <t>/ 1480.40</t>
  </si>
  <si>
    <t>Hochbauten VV</t>
  </si>
  <si>
    <t>2170.3830.60</t>
  </si>
  <si>
    <t>/ 1480.60</t>
  </si>
  <si>
    <t>Mobilien VV</t>
  </si>
  <si>
    <t>2170.3832.00</t>
  </si>
  <si>
    <t>2170.3832.90</t>
  </si>
  <si>
    <t>Bilanzkorrektur Abgang</t>
  </si>
  <si>
    <t>Grundstücke FV</t>
  </si>
  <si>
    <t>Hochbauten FV</t>
  </si>
  <si>
    <t>Mobilien FV</t>
  </si>
  <si>
    <t>/ 1080.00</t>
  </si>
  <si>
    <t>/ 1084.00</t>
  </si>
  <si>
    <t>/ 1086.00</t>
  </si>
  <si>
    <t>/ 4443.00</t>
  </si>
  <si>
    <t>Marktwertanpassung Grundstücke FV</t>
  </si>
  <si>
    <t>manuell eingeben</t>
  </si>
  <si>
    <t>/ 4443.40</t>
  </si>
  <si>
    <t>Marktwertanpassung Gebäude FV</t>
  </si>
  <si>
    <t>/ 4443.60</t>
  </si>
  <si>
    <t>Marktwertanpassung Mobilien FV</t>
  </si>
  <si>
    <t>Bilanzkorrektur Zugang</t>
  </si>
  <si>
    <t>/ 6900.00</t>
  </si>
  <si>
    <t>Aktivierung IR</t>
  </si>
  <si>
    <t>Beträge gemäss IR</t>
  </si>
  <si>
    <t>Konto-Nr - fix</t>
  </si>
  <si>
    <t>Konto-Nr - Zusatz</t>
  </si>
  <si>
    <t>Parzellen-Nr., Grösse, Versicherungswert</t>
  </si>
  <si>
    <t>kum. zus. Abschreibungen Grundstücke VV</t>
  </si>
  <si>
    <t>kum. zus. Abschreibungen Hochbauten VV</t>
  </si>
  <si>
    <t>/ 1482.00</t>
  </si>
  <si>
    <t>Abschreibungen ausserplanmässig Grundstücke</t>
  </si>
  <si>
    <t>Abschreibungen ausserplanmässig Hochbauten</t>
  </si>
  <si>
    <t>Abschreibungen ausserplanmässig Mobilien</t>
  </si>
  <si>
    <t>Abschreibungen planmässig Grundstücke VV</t>
  </si>
  <si>
    <t>Abschreibungen planmässig Hochbauten VV</t>
  </si>
  <si>
    <t>Abschreibungen planmässig übrige immaterielle Anlagen</t>
  </si>
  <si>
    <t>Abschreibungen ausserplanmässig übrige immaterielle Anlagen</t>
  </si>
  <si>
    <t>Abschreibungen zusätzlich Grundstücke VV</t>
  </si>
  <si>
    <t>Abschreibungen zusätzlich Hochbauten VV</t>
  </si>
  <si>
    <t>Abschreibungen zusätzlich übirge immaterielle Anlagen</t>
  </si>
  <si>
    <t>/ 1489.00</t>
  </si>
  <si>
    <t>kum. zus. Abschreibungen übrige immaterielle Anlagen</t>
  </si>
  <si>
    <t>kum. Abschreibungen übrige immaterielle Anlagen</t>
  </si>
  <si>
    <t>übrige immaterielle Anlagen</t>
  </si>
  <si>
    <t>/ 1400.00</t>
  </si>
  <si>
    <t>/ 1404.00</t>
  </si>
  <si>
    <t>/ 1406.00</t>
  </si>
  <si>
    <t>/ 1420.00</t>
  </si>
  <si>
    <t>/ 1429.00</t>
  </si>
  <si>
    <t>Informationsfelder (Spalten G-I) überschreibbar (inkl. Bemerkung in Anleitung)</t>
  </si>
  <si>
    <t>Anpassung Kontonummer Ausserplanmässige Abschreibungen  (Zeilen 11 - 13)</t>
  </si>
  <si>
    <t>Einbau Rundungsmöglichkeit für ordentliche Abschreibungen (inkl. Bemerkung in Anleitung)</t>
  </si>
  <si>
    <t>2170.3301.00</t>
  </si>
  <si>
    <t>2170.3301.40</t>
  </si>
  <si>
    <t>2170.3301.60</t>
  </si>
  <si>
    <t>freiwillige zusätzliche Informationsfelder, Text kann im Bedarfsfall angepasst (überschreiben) werden</t>
  </si>
  <si>
    <t>RUNDUNG Abschreibungen - planmässig</t>
  </si>
  <si>
    <t>Versich.</t>
  </si>
  <si>
    <t>Software</t>
  </si>
  <si>
    <t>Haustechnik</t>
  </si>
  <si>
    <t>Informatik Hardware</t>
  </si>
  <si>
    <t>1407.</t>
  </si>
  <si>
    <t>1429.</t>
  </si>
  <si>
    <t>übrige Immaterielle Anlagen</t>
  </si>
  <si>
    <t>Mobilien, Haustechnik, Informatik Hardware, Software in allen Tabellenblättern</t>
  </si>
  <si>
    <t>Abschreibungen zusätzlich Mobilien</t>
  </si>
  <si>
    <t>Abschreibungen planmässig Mobilien</t>
  </si>
  <si>
    <t>Abschreibungen planmässig Software</t>
  </si>
  <si>
    <t>2170.3300.62</t>
  </si>
  <si>
    <t>2170.3300.61</t>
  </si>
  <si>
    <t>Abschreibungen planmässig Informatik Hardware</t>
  </si>
  <si>
    <t>kum. Abschreibungen Mobilien</t>
  </si>
  <si>
    <t>/ 1406.09</t>
  </si>
  <si>
    <t>/ 1406.19</t>
  </si>
  <si>
    <t>/ 1406.29</t>
  </si>
  <si>
    <t>kum. Abschreibungen Informatik Hardware</t>
  </si>
  <si>
    <t>kum. Abschreibungen Software</t>
  </si>
  <si>
    <t>2170.3301.61</t>
  </si>
  <si>
    <t>2170.3301.62</t>
  </si>
  <si>
    <t>Abschreibungen ausserplanmässig Informatik Hardware</t>
  </si>
  <si>
    <t>Abschreibungen ausserplanmässig Software</t>
  </si>
  <si>
    <t>2170.3830.61</t>
  </si>
  <si>
    <t>2170.3830.62</t>
  </si>
  <si>
    <t>Abschreibungen zusätzlich Informatik Hardware</t>
  </si>
  <si>
    <t>Abschreibungen zusätzlich Software</t>
  </si>
  <si>
    <t>/ 1480.61</t>
  </si>
  <si>
    <t>/ 1480.62</t>
  </si>
  <si>
    <t>kum. zus. Abschreibungen Mobilien</t>
  </si>
  <si>
    <t>kum. zus. Abschreibungen Informatik Hardware</t>
  </si>
  <si>
    <t>kum. zus. Abschreibungen Software</t>
  </si>
  <si>
    <t>Informatik Hardware VV</t>
  </si>
  <si>
    <t>Software VV</t>
  </si>
  <si>
    <t>übrige immaterielle Anlagen VV</t>
  </si>
  <si>
    <t>/ 1406.10</t>
  </si>
  <si>
    <t>/ 1406.20</t>
  </si>
  <si>
    <t>manuelle Zuteilung auf Funktionen</t>
  </si>
  <si>
    <t>Anlagen im Bau</t>
  </si>
  <si>
    <t>Um die lineare Abschreibungsmethode anwenden zu können, werden der Anschaffungswert sowie der Nutzungsbeginn des Hochbau-Objektes benötigt. Im Idealfall kön-nen diese Angaben aus den internen Unterlagen rekonstruiert werden.
Häufig würde jedoch der Aufwand zur Beschaffung der Daten unverhältnismässig hoch ausfallen, da die meisten Schulgemeinden bisher mehrheitlich die degressive Abschreibungsmethode angewandt haben und über keine detaillierten Angaben verfügen.</t>
  </si>
  <si>
    <t>zusätzliche Abschreibungen</t>
  </si>
  <si>
    <t>Betrag muss mit IR übereinstimmen</t>
  </si>
  <si>
    <t>Änderungsprotokoll des Tools</t>
  </si>
  <si>
    <t>Version</t>
  </si>
  <si>
    <t>Änderung</t>
  </si>
  <si>
    <t>Anlagebuchhaltung HRM2</t>
  </si>
  <si>
    <t xml:space="preserve">- Register Anlagebuchhaltung: </t>
  </si>
  <si>
    <t>- Register Buchungssätze:</t>
  </si>
  <si>
    <t xml:space="preserve">- Neue Anlagekatetorien: </t>
  </si>
  <si>
    <t>- Erweiterung der Erfassung für mehr Objekte (Blattschutz aufheben =&gt; Zeilen via Gruppierung mit "+" einblenen )</t>
  </si>
  <si>
    <t>Nettoinvestition</t>
  </si>
  <si>
    <t>Anschaffungs-</t>
  </si>
  <si>
    <t>- Summe Spalte AC korrigiert</t>
  </si>
  <si>
    <t>- Zusätzliche Infozeile (Spalte J) eingefügt und Anleitung entsprechend angepasst</t>
  </si>
  <si>
    <t>Vorfinan-</t>
  </si>
  <si>
    <t>zierungen</t>
  </si>
  <si>
    <t>Abschreibungen / Vorfinanzierungen</t>
  </si>
  <si>
    <t>kumulierte Abschreibungen / Vorfinanzierungen</t>
  </si>
  <si>
    <t>Buchungssätze Verwaltungsvermögen</t>
  </si>
  <si>
    <t>Finanzvermögen - Grundstücke</t>
  </si>
  <si>
    <t>Finanzvermögen - Gebäude</t>
  </si>
  <si>
    <t>Finanzvermögen - Mobilien</t>
  </si>
  <si>
    <t>Finanzvermögen - Anlagen in Bau</t>
  </si>
  <si>
    <t>1080.</t>
  </si>
  <si>
    <t>1084.</t>
  </si>
  <si>
    <t>1086.</t>
  </si>
  <si>
    <t>1087.</t>
  </si>
  <si>
    <t>FV - Grundstücke</t>
  </si>
  <si>
    <t>FV - Gebäude</t>
  </si>
  <si>
    <t>FV - Mobilien</t>
  </si>
  <si>
    <t>FV - Anlagen in Bau</t>
  </si>
  <si>
    <t>- Integration der Erfassung und Auflösung von Vorfinanzierungen</t>
  </si>
  <si>
    <t>Total Sachanlagen Verwaltungsvermögen</t>
  </si>
  <si>
    <t>zusätzliche</t>
  </si>
  <si>
    <t>nahme</t>
  </si>
  <si>
    <t>Inbetrieb-</t>
  </si>
  <si>
    <t>kumulierte Abschreibung</t>
  </si>
  <si>
    <t>Vorfinanz.</t>
  </si>
  <si>
    <t>Das Register "Überführung VV" dient als reine Hilfestellung bei der erstmaligen Bewertung der Restnutzungsdauer und ist eine Kurzfassung des Dokumentes "Empfehlung Baufolgekosten".</t>
  </si>
  <si>
    <t>gewünschte Rechnungsjahr in Zeile 4 auswählen</t>
  </si>
  <si>
    <t>Schulgemeindenamen in Zeile 6 eintragen</t>
  </si>
  <si>
    <t>Erstellungsdatum in Zeile 8 eingeben</t>
  </si>
  <si>
    <t>Erfassung im Register "Anlagebuchhaltung"</t>
  </si>
  <si>
    <t>Formatierung</t>
  </si>
  <si>
    <t xml:space="preserve">Sowohl Anlagebuchhaltung als auch Anlagespiegel sind nicht passwortgeschützt. Dies soll, falls gewünscht, eine individuelle Fromatierung ermöglichen. </t>
  </si>
  <si>
    <t xml:space="preserve">Wenn der Blattschutz entfernt wird, muss darauf geachtet werden, dass keine Formeln gelöscht oder überschrieben werden. Dies würde das Tool unbrauchbar machen. </t>
  </si>
  <si>
    <t>Spalte</t>
  </si>
  <si>
    <t>Feld</t>
  </si>
  <si>
    <t>Inhalt</t>
  </si>
  <si>
    <t>B</t>
  </si>
  <si>
    <t>C</t>
  </si>
  <si>
    <t>D</t>
  </si>
  <si>
    <t>E</t>
  </si>
  <si>
    <t>F</t>
  </si>
  <si>
    <t>Auswahl Anlagekategorie</t>
  </si>
  <si>
    <t>Anschaffung</t>
  </si>
  <si>
    <t>J</t>
  </si>
  <si>
    <t>Pflichtfeld</t>
  </si>
  <si>
    <t>x</t>
  </si>
  <si>
    <t>freiwillige Angabe zum Anschaffungswert</t>
  </si>
  <si>
    <t>Nettoinvestitionswert</t>
  </si>
  <si>
    <t>K</t>
  </si>
  <si>
    <t>Invesitionswert (Nettowert gemäss Investitionsrechnung). Bei von der degressiven in die lineare Abschreibemethode überführten Objekten ist der Buchwert zum Überführungszeitpunkt einzutragen.</t>
  </si>
  <si>
    <t>L</t>
  </si>
  <si>
    <t>Jahr Inbetriebnahme</t>
  </si>
  <si>
    <t>kumulierte Abschreibungen / Vorfinanzierungen 01.01.</t>
  </si>
  <si>
    <t>(x)</t>
  </si>
  <si>
    <t>Y</t>
  </si>
  <si>
    <t>Z-AC</t>
  </si>
  <si>
    <t>Die Erfassung wird in den grauen/weissen Feldern vorgenommen. Gelbe Felder weden automatisch berechnet</t>
  </si>
  <si>
    <t>Folgende Geschäftsfällen können hiermit abgedeckt werden:
- Rundung des Abschreibungsbetrages der Anlage auf 1, 10; 100 oder 1000 Franken
- Rundung des Abschreibungsbetrages damit Restbuchwert der Anlage auf 10, 100 
  oder 1000 Franken  ausgewiesen wird
- Wird ein Restbuchwert von  1 gewünscht (Promemoria Franken)  kann bei der letzten 
  Abschreibungstranche hier -1 eingegeben werden</t>
  </si>
  <si>
    <t>AF</t>
  </si>
  <si>
    <t>Abschreibung ausserplanmässig Neubildung</t>
  </si>
  <si>
    <t>zusätzliche Abschreibung Neubildung</t>
  </si>
  <si>
    <t>Hier sind im laufenden Rechnungsjahr getätigte  zusätzliche Abschreibungen einzutragen. Meist werden diese erst bei der Gewinnverwendung genehmigt.</t>
  </si>
  <si>
    <t xml:space="preserve">Hier sind im laufenden Rechnungsjahr getäigte ausserordentliche Abschreibungen einzutragen. ACHTUNG: hier werden nicht die zusätzlichen Abschreibungen erfasst. Ausserplanmässige Abschreibungen dienen zur Wertberichtigung. </t>
  </si>
  <si>
    <t>- Neue Anlagekategorien zur Erfassung von Finanzvermögen</t>
  </si>
  <si>
    <t>- Rundung der ordentlichen Abschreibungen auf ganze Franken</t>
  </si>
  <si>
    <t>- Umsetzung des neuen Modus für zusätzliche Abschreibungen und Vorfinanzierungen</t>
  </si>
  <si>
    <t>Beispiele</t>
  </si>
  <si>
    <t>Mehrjährige Bautätigkeit</t>
  </si>
  <si>
    <t>Schulhaus A</t>
  </si>
  <si>
    <t>Grundlage</t>
  </si>
  <si>
    <t>Vorgehen</t>
  </si>
  <si>
    <t>Übertrag ins Folgejahr</t>
  </si>
  <si>
    <t>Schulhaus B</t>
  </si>
  <si>
    <t>EDV-Projekt 1</t>
  </si>
  <si>
    <t>EDV-Projekt 2</t>
  </si>
  <si>
    <t xml:space="preserve">Jahr, in welchem das Objekt in Betrieb genommen wird. Ab diesem Zeitpunkt wird abgeschrieben. Bei überführten Objekten ist diese Angabe nicht zwingend notwendig. </t>
  </si>
  <si>
    <t>Verkauf / Abgang Verwaltungsvermögen</t>
  </si>
  <si>
    <t>Erfassung von zusätzlichen Abschreibungen / Erneuerungsfonds Baufolgekosten / Vorfinanzierungen</t>
  </si>
  <si>
    <t>A zusätzliche Abschreibungen in der Höhe von 200'000 Fr. gebildet</t>
  </si>
  <si>
    <t>Sanierung Schulhaus B</t>
  </si>
  <si>
    <t xml:space="preserve">Erneuerungsfonds Baufolgekosten verwendet. Die gesamten </t>
  </si>
  <si>
    <t xml:space="preserve">Investitionskosten betrugen 1'200'545 Fr. </t>
  </si>
  <si>
    <t>- Total Nettoinvestition</t>
  </si>
  <si>
    <t>- Anlagekategorie: "Hochbauten", da mit den Abschreibungen begonnen wird.</t>
  </si>
  <si>
    <t>- Erfassung der gesamten Nettoinvestitionen unter "Nettoinvestitionen" (Bestand 31.12.19).</t>
  </si>
  <si>
    <t>- Erfassung der kummulierten ordentlichen Abschreibungen gemäss Bestand 31.12.19.</t>
  </si>
  <si>
    <t>- Übertrag ins Finanzvermögen per 31.12.19</t>
  </si>
  <si>
    <t>- Im Rahmen der Gewinnverwendung 2018 wurden für das Schulhaus</t>
  </si>
  <si>
    <t xml:space="preserve">- Für die Sanierung des Schulhaus B wurden 300'000 aus dem </t>
  </si>
  <si>
    <t>Vorfinanzierung</t>
  </si>
  <si>
    <t>zusätzliche Abschreibung</t>
  </si>
  <si>
    <t>Erneuerungsfonds Baufolgekosten</t>
  </si>
  <si>
    <t>- Überführungszeitpunkt von linearer zu degressiver Abschreibemethode</t>
  </si>
  <si>
    <t>per 1.1.2014</t>
  </si>
  <si>
    <t>Buchwert ohne</t>
  </si>
  <si>
    <t>zus. Abschr./Vorfinanz.</t>
  </si>
  <si>
    <t>- Bei Zugängen: Übertrag der Nettoinvestition per 31.12. aus dem Vorjahr.</t>
  </si>
  <si>
    <t>- Übertrag der kumulierten Vorfinanzierung per 31.12. des Vorjahres in die Spalten per 01.01.</t>
  </si>
  <si>
    <t>- die kumulierten Vorfinanzierungen reduzieren sich aufgrund der jährlichen Auflösung</t>
  </si>
  <si>
    <t>- im Jahr der Bildung werden diese unter "Neubildung" erfasst. Da die zusätzlichen Abschreibungen in der Regel</t>
  </si>
  <si>
    <t xml:space="preserve">- werden die zusätzlichen Abschreibungen budgetiert, sind diese nicht unter "Neubildung" sondern unter </t>
  </si>
  <si>
    <t>- Übertrag der kummulierten Abschreibungen per 31.12. des Vorjahres in die Spalten per 01.01.</t>
  </si>
  <si>
    <t>- Inbetriebnahme</t>
  </si>
  <si>
    <t>- Investition</t>
  </si>
  <si>
    <t xml:space="preserve">- Im Jahr, in welchem das Objekt in Betrieb genommen wird, wird die Vorfinanzierung für das Objekt unter </t>
  </si>
  <si>
    <t xml:space="preserve">"kumulierte Vorfinanzierung" per 1.1. erfasst. Die Vorfinanzierung wird ab diesem Jahr jährlich gemäss </t>
  </si>
  <si>
    <t xml:space="preserve">Nutzungsdauer aufgelöst (Rückbuchung in Erfolgsrechnung via a.o. Ertrag). Die ordentlichen Abschreibungen </t>
  </si>
  <si>
    <t>werden weiterhin in regulärer Höhe vorgenommen</t>
  </si>
  <si>
    <t xml:space="preserve">im Rahmen der Gewinnverwendung vorgenommen werden, erfolgt die Auflösung erst ab dem Folgejahr. </t>
  </si>
  <si>
    <t xml:space="preserve">abzgl. des Erneuerungsfonds zu erfassen. Es wird von diesem tieferen Wert abgeschrieben. </t>
  </si>
  <si>
    <t xml:space="preserve">realistisch bewertet werden. Folglich ist entweder periodisch oder am </t>
  </si>
  <si>
    <t>Ende der Laufzeit eine Wertberechtigung (ausserplanmässige</t>
  </si>
  <si>
    <t>Abschreibung) vorzunehmen</t>
  </si>
  <si>
    <t>Sport-Hartplatz</t>
  </si>
  <si>
    <t>- Investition Sport-Hartplatz im 2015. Dieser wird den Hochbauten zugweisen</t>
  </si>
  <si>
    <t xml:space="preserve">und folglich über 33 Jahre abgeschrieben. Die branchenübliche Nutzungs- </t>
  </si>
  <si>
    <t xml:space="preserve">dauer wird mit 20 Jahren (Beispiel) angegeben. Um die realistische </t>
  </si>
  <si>
    <t>Bewertung zu gewährleisten wird alle 5 Jahre eine Wertberichtigung</t>
  </si>
  <si>
    <t>- Anlagekategorie: "Anlagen in Bau", da Inbetriebnahme erst 2019 erfolgt.</t>
  </si>
  <si>
    <t>- Überführungszeitpunkt von degressiver zu linearer Abschreibemethode</t>
  </si>
  <si>
    <t xml:space="preserve">- Für Objekte mit spezifischer branchenüblicher Abschreibedauer von bspw.  </t>
  </si>
  <si>
    <t xml:space="preserve">20 Jahren existiert keine geeignete Abschreibedauer. Objekte müssen jedoch </t>
  </si>
  <si>
    <t>- Beispiele zur Anleitung</t>
  </si>
  <si>
    <t>Total Sachanlagen Finanzvermögen</t>
  </si>
  <si>
    <t>Rundung</t>
  </si>
  <si>
    <t>mässige</t>
  </si>
  <si>
    <t>Abschreib.</t>
  </si>
  <si>
    <r>
      <t>planmässig</t>
    </r>
    <r>
      <rPr>
        <sz val="8"/>
        <rFont val="Arial"/>
        <family val="2"/>
      </rPr>
      <t xml:space="preserve"> (ordentlich)</t>
    </r>
  </si>
  <si>
    <t xml:space="preserve">exkl. </t>
  </si>
  <si>
    <t>zus. Abschr./</t>
  </si>
  <si>
    <t xml:space="preserve">inkl. </t>
  </si>
  <si>
    <t>inkl.</t>
  </si>
  <si>
    <t xml:space="preserve">zus. Abschr. </t>
  </si>
  <si>
    <t>exkl.</t>
  </si>
  <si>
    <t>Schulhaus A in Bau</t>
  </si>
  <si>
    <t xml:space="preserve">- Da In betriebnahme 2019, muss das Objekt von "Anlagen in Bau" in Hochbauten umgebucht werden. </t>
  </si>
  <si>
    <t>Hierzu wird unter "Anlagen in Bau" ein Abgang gebucht und der Bau als neues Objekt unter Hoch-</t>
  </si>
  <si>
    <t>Bautätigkeit/Neuanschaffung mit Inbetriebnahme im selben Jahr</t>
  </si>
  <si>
    <t>- Erfassung "Jahr Inbetriebnahme" 2018</t>
  </si>
  <si>
    <t>- Erfassung der Nettoinvestition 2018 unter Zugang. Damit wird der Zugang auch im Anlagespiegel</t>
  </si>
  <si>
    <t>entsprechend geführt.</t>
  </si>
  <si>
    <t>- Übertrag der kummulierten Abschreibungen / Vorfinanzierungen (ordentlich, ausserplanmässig,</t>
  </si>
  <si>
    <t xml:space="preserve"> zusätzlich) per 31.12. des Vorjahres in die Spalten per 01.01.</t>
  </si>
  <si>
    <t>- Erfassung der kummulierten ordentlichen Abschreibungen gemäss Bestand 31.12.18</t>
  </si>
  <si>
    <t>- Erfassung der gesamten Nettoinvestitionen unter "Nettoinvestitionen" (Bestand per 31.12.18)</t>
  </si>
  <si>
    <t xml:space="preserve">Schulhaus A </t>
  </si>
  <si>
    <t>- Erfassung der Nettoinvestition 2018 unter Zugang</t>
  </si>
  <si>
    <t xml:space="preserve">bauten erfasst. So wird das Objekt im Anlagespiegel korrekt dargestellt. </t>
  </si>
  <si>
    <t>als Zugang. Damit wird dieser im Anlagespiegel korrekt als Zugang ausgewiesen.</t>
  </si>
  <si>
    <t>- Erfassung des Übertrags aus Anlagen in Bau (600'000) und der neuen Nettoinvestition (400'000)</t>
  </si>
  <si>
    <t>- Erfassung des Zugangs aus dem Vorjahr (gesamte Nettoinvestition) unter "Nettoinvestitionen"</t>
  </si>
  <si>
    <t>(Bestand per 31.12.18)</t>
  </si>
  <si>
    <t>- 2016 wurden für das EDV-Projekt 2 Vorfinanzierungen in der Höhe der Investition geäufnet</t>
  </si>
  <si>
    <t>(85'200).</t>
  </si>
  <si>
    <t xml:space="preserve">"kumulierte Vorfinanzierungen 01.01." zu erfassen. Dann erfolgt die Auflösung bereits ab diesem Jahr. </t>
  </si>
  <si>
    <t xml:space="preserve">- der Erneuerungsfonds Baufolgekosten wird via Nettoaktivierung verwendet. Entsprechend ist die Nettoinvestition/Zugang </t>
  </si>
  <si>
    <t xml:space="preserve">- Unter "Abgang" wird der Investitionswert und die kummulierten Abschreibungen / Vorfinanzierungen </t>
  </si>
  <si>
    <t xml:space="preserve">per 31.12.19 0 Fr. </t>
  </si>
  <si>
    <t xml:space="preserve">erfasst. Damit betragen der Buchwert und die kummulierten Abschreibungen / Vorfinanzierungen </t>
  </si>
  <si>
    <t>Hierbei handelt es sich lediglich um Beispielwerte.</t>
  </si>
  <si>
    <t xml:space="preserve">vorgenommen. Dies hat zur Folge, dass das Objekt früher abgeschrieben ist. </t>
  </si>
  <si>
    <t>Wertberichtigung / ausserplanmässige Abschreibung</t>
  </si>
  <si>
    <t>- Erfassung der ausserplanmässigen Abschreibung</t>
  </si>
  <si>
    <t>Wertberichtigung / ausserplanmässige Abschreibungen</t>
  </si>
  <si>
    <t>Neue Investitionen und Objekte sind im Jahr der Investition immer als Zugang zu führen. Im Folgejahr wird dieser Wert als Nettoinvestition geführt. 
Damit der Anlagespiegel nicht "aufgebläht" wird, können hier kleinere Sanierungsarbeiten zu einem bestehenden Objekt als Zugang eingetragen werden. Bei überführten Objekten sowie grösseren Sanierungsarbeiten ist zwingend eine neue Zeile zu erfassen.</t>
  </si>
  <si>
    <t>M/N</t>
  </si>
  <si>
    <t>Im Überführungsjahr sind keine Werte einzutragen. In den Folgejahren sind hier jeweils die kummulierten Abschreibungen per Ende Vorjahr (Spalten AM-AP) einzutragen</t>
  </si>
  <si>
    <t>AH</t>
  </si>
  <si>
    <t>AI</t>
  </si>
  <si>
    <t>AC: kummulierte zusätzliche Abschreibungen (Siehe Spalte T)</t>
  </si>
  <si>
    <t>AB: kummulierte ausserplanmässige Abschreibungen (siehe Spalte S)</t>
  </si>
  <si>
    <t>AA: kummulierte planmässige Abschreibungen (siehe Spalte R)</t>
  </si>
  <si>
    <t xml:space="preserve">  Z: Nettoinvestition (siehe Spalte K)</t>
  </si>
  <si>
    <t>/ 4831.00</t>
  </si>
  <si>
    <t>Auflösung kum. zus. Abschreibungen</t>
  </si>
  <si>
    <t>Die Anlagebuchhaltung basiert auf dem Bericht "Anlagebuchhaltung Schulgemeinden - HRM2".</t>
  </si>
  <si>
    <t>Der Anlagespiegel wird automatisch generiert und dient als Anhang für die Jahresrechnung. Falls nicht alle Spalten abgedruckt werden sollen, können diese</t>
  </si>
  <si>
    <t xml:space="preserve">ausgeblendet werden. </t>
  </si>
  <si>
    <t>Ab Zeile 36 werden die einzelnen Objektdaten erfasst</t>
  </si>
  <si>
    <t>G-I</t>
  </si>
  <si>
    <t>R-U</t>
  </si>
  <si>
    <t>Version 4.7.18</t>
  </si>
  <si>
    <t>avfin/4.7.18</t>
  </si>
  <si>
    <t>Entnahmen/Rückführung Vorfinanzierungen in Gebrauch</t>
  </si>
  <si>
    <t>Vorfinanzierungen in Gebrauch</t>
  </si>
  <si>
    <t>/ 4893.10</t>
  </si>
  <si>
    <t>Vorfinanzierungen</t>
  </si>
  <si>
    <t>- Erfassungsmöglichkeit neuer Jahre</t>
  </si>
  <si>
    <t>Technische Gebäudeeinrichtungen</t>
  </si>
  <si>
    <t>Abschreibungen planmässig Technische Gebäudeeinrichtungen</t>
  </si>
  <si>
    <t>kum. Abschreibungen Technische Gebäudeeinrichtungen</t>
  </si>
  <si>
    <t>Abschreibungen ausserplanmässig Technische Gebäudeeinrichtungen</t>
  </si>
  <si>
    <t>Abschreibungen zusätzlich Technische Gebäudeeinrichtungen</t>
  </si>
  <si>
    <t>kum. zus. Abschreibungen Technische Gebäudeeinrichtungen</t>
  </si>
  <si>
    <t>Technische Gebäudeeinrichtungen VV</t>
  </si>
  <si>
    <t>- Erfassungsmöglichkeit neuer Anlagekategorie Technische Gebäudeeinrichtungen</t>
  </si>
  <si>
    <t xml:space="preserve">Für Anlagen bis Inbetriebjahr 2022 verwenden! </t>
  </si>
  <si>
    <t xml:space="preserve">Für Anlagen ab Inbetriebjahr 2023 verwenden!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</si>
</sst>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 &quot;J.&quot;"/>
    <numFmt numFmtId="165" formatCode="&quot;(&quot;0&quot;)&quot;"/>
    <numFmt numFmtId="166" formatCode="0\ &quot;J.&quot;"/>
    <numFmt numFmtId="167" formatCode="0.00_ ;\-0.00\ "/>
  </numFmts>
  <fonts count="24" x14ac:knownFonts="1">
    <font>
      <sz val="10"/>
      <name val="Arial"/>
    </font>
    <font>
      <sz val="10"/>
      <color theme="1"/>
      <name val="Arial"/>
      <family val="2"/>
    </font>
    <font>
      <sz val="10"/>
      <name val="Arial"/>
      <family val="2"/>
    </font>
    <font>
      <sz val="9"/>
      <color indexed="81"/>
      <name val="Tahoma"/>
      <family val="2"/>
    </font>
    <font>
      <b/>
      <sz val="9"/>
      <color indexed="81"/>
      <name val="Tahoma"/>
      <family val="2"/>
    </font>
    <font>
      <b/>
      <sz val="10"/>
      <color theme="0"/>
      <name val="Arial"/>
      <family val="2"/>
    </font>
    <font>
      <b/>
      <sz val="16"/>
      <name val="Arial"/>
      <family val="2"/>
    </font>
    <font>
      <b/>
      <sz val="10"/>
      <name val="Arial"/>
      <family val="2"/>
    </font>
    <font>
      <sz val="8"/>
      <name val="Arial"/>
      <family val="2"/>
    </font>
    <font>
      <sz val="12"/>
      <name val="Arial"/>
      <family val="2"/>
    </font>
    <font>
      <b/>
      <sz val="10"/>
      <color rgb="FFFF0000"/>
      <name val="Arial"/>
      <family val="2"/>
    </font>
    <font>
      <i/>
      <sz val="10"/>
      <name val="Arial"/>
      <family val="2"/>
    </font>
    <font>
      <sz val="10"/>
      <name val="Arial"/>
      <family val="2"/>
    </font>
    <font>
      <sz val="10"/>
      <color rgb="FFFF0000"/>
      <name val="Arial"/>
      <family val="2"/>
    </font>
    <font>
      <b/>
      <sz val="14"/>
      <name val="Arial"/>
      <family val="2"/>
    </font>
    <font>
      <b/>
      <i/>
      <sz val="10"/>
      <name val="Arial"/>
      <family val="2"/>
    </font>
    <font>
      <b/>
      <sz val="15"/>
      <name val="Arial"/>
      <family val="2"/>
    </font>
    <font>
      <b/>
      <sz val="12"/>
      <color theme="0"/>
      <name val="Arial"/>
      <family val="2"/>
    </font>
    <font>
      <b/>
      <sz val="12"/>
      <name val="Arial"/>
      <family val="2"/>
    </font>
    <font>
      <sz val="10"/>
      <color theme="0"/>
      <name val="Arial"/>
      <family val="2"/>
    </font>
    <font>
      <u/>
      <sz val="10"/>
      <color theme="10"/>
      <name val="Arial"/>
      <family val="2"/>
    </font>
    <font>
      <i/>
      <sz val="8"/>
      <name val="Arial"/>
      <family val="2"/>
    </font>
    <font>
      <sz val="10"/>
      <color rgb="FF00B050"/>
      <name val="Arial"/>
      <family val="2"/>
    </font>
    <font>
      <sz val="8"/>
      <color rgb="FF00B050"/>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indexed="22"/>
        <bgColor indexed="64"/>
      </patternFill>
    </fill>
    <fill>
      <patternFill patternType="solid">
        <fgColor indexed="43"/>
        <bgColor indexed="64"/>
      </patternFill>
    </fill>
    <fill>
      <patternFill patternType="solid">
        <fgColor theme="1" tint="0.34998626667073579"/>
        <bgColor indexed="64"/>
      </patternFill>
    </fill>
    <fill>
      <patternFill patternType="solid">
        <fgColor rgb="FFFFFF9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1"/>
        <bgColor indexed="64"/>
      </patternFill>
    </fill>
  </fills>
  <borders count="47">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ck">
        <color rgb="FFFF0000"/>
      </left>
      <right style="thick">
        <color rgb="FFFF0000"/>
      </right>
      <top style="thick">
        <color rgb="FFFF0000"/>
      </top>
      <bottom style="thick">
        <color rgb="FFFF0000"/>
      </bottom>
      <diagonal/>
    </border>
    <border>
      <left style="thick">
        <color rgb="FFFF0000"/>
      </left>
      <right style="hair">
        <color auto="1"/>
      </right>
      <top style="thick">
        <color rgb="FFFF0000"/>
      </top>
      <bottom style="hair">
        <color auto="1"/>
      </bottom>
      <diagonal/>
    </border>
    <border>
      <left style="hair">
        <color auto="1"/>
      </left>
      <right style="hair">
        <color auto="1"/>
      </right>
      <top style="thick">
        <color rgb="FFFF0000"/>
      </top>
      <bottom style="hair">
        <color auto="1"/>
      </bottom>
      <diagonal/>
    </border>
    <border>
      <left style="hair">
        <color auto="1"/>
      </left>
      <right style="thick">
        <color rgb="FFFF0000"/>
      </right>
      <top style="thick">
        <color rgb="FFFF0000"/>
      </top>
      <bottom style="hair">
        <color auto="1"/>
      </bottom>
      <diagonal/>
    </border>
    <border>
      <left style="thick">
        <color rgb="FFFF0000"/>
      </left>
      <right style="hair">
        <color auto="1"/>
      </right>
      <top/>
      <bottom style="hair">
        <color auto="1"/>
      </bottom>
      <diagonal/>
    </border>
    <border>
      <left style="hair">
        <color auto="1"/>
      </left>
      <right style="thick">
        <color rgb="FFFF0000"/>
      </right>
      <top/>
      <bottom style="hair">
        <color auto="1"/>
      </bottom>
      <diagonal/>
    </border>
    <border>
      <left style="thick">
        <color rgb="FFFF0000"/>
      </left>
      <right style="hair">
        <color auto="1"/>
      </right>
      <top/>
      <bottom style="thick">
        <color rgb="FFFF0000"/>
      </bottom>
      <diagonal/>
    </border>
    <border>
      <left style="hair">
        <color auto="1"/>
      </left>
      <right style="hair">
        <color auto="1"/>
      </right>
      <top/>
      <bottom style="thick">
        <color rgb="FFFF0000"/>
      </bottom>
      <diagonal/>
    </border>
    <border>
      <left style="hair">
        <color auto="1"/>
      </left>
      <right style="thick">
        <color rgb="FFFF0000"/>
      </right>
      <top/>
      <bottom style="thick">
        <color rgb="FFFF0000"/>
      </bottom>
      <diagonal/>
    </border>
    <border>
      <left style="thick">
        <color rgb="FFFF0000"/>
      </left>
      <right style="hair">
        <color auto="1"/>
      </right>
      <top style="thick">
        <color rgb="FFFF0000"/>
      </top>
      <bottom style="thick">
        <color rgb="FFFF0000"/>
      </bottom>
      <diagonal/>
    </border>
    <border>
      <left style="hair">
        <color auto="1"/>
      </left>
      <right style="hair">
        <color auto="1"/>
      </right>
      <top style="thick">
        <color rgb="FFFF0000"/>
      </top>
      <bottom style="thick">
        <color rgb="FFFF0000"/>
      </bottom>
      <diagonal/>
    </border>
    <border>
      <left style="hair">
        <color auto="1"/>
      </left>
      <right style="thick">
        <color rgb="FFFF0000"/>
      </right>
      <top style="thick">
        <color rgb="FFFF0000"/>
      </top>
      <bottom style="thick">
        <color rgb="FFFF0000"/>
      </bottom>
      <diagonal/>
    </border>
    <border>
      <left style="hair">
        <color auto="1"/>
      </left>
      <right style="hair">
        <color auto="1"/>
      </right>
      <top style="hair">
        <color auto="1"/>
      </top>
      <bottom style="thick">
        <color rgb="FFFF0000"/>
      </bottom>
      <diagonal/>
    </border>
  </borders>
  <cellStyleXfs count="4">
    <xf numFmtId="0" fontId="0" fillId="0" borderId="0"/>
    <xf numFmtId="43" fontId="12" fillId="0" borderId="0" applyFont="0" applyFill="0" applyBorder="0" applyAlignment="0" applyProtection="0"/>
    <xf numFmtId="0" fontId="2" fillId="0" borderId="0"/>
    <xf numFmtId="0" fontId="20" fillId="0" borderId="0" applyNumberFormat="0" applyFill="0" applyBorder="0" applyAlignment="0" applyProtection="0"/>
  </cellStyleXfs>
  <cellXfs count="574">
    <xf numFmtId="0" fontId="0" fillId="0" borderId="0" xfId="0"/>
    <xf numFmtId="0" fontId="2" fillId="0" borderId="0" xfId="0" applyFont="1"/>
    <xf numFmtId="0" fontId="2" fillId="0" borderId="0" xfId="0" applyFont="1" applyAlignment="1">
      <alignment wrapText="1"/>
    </xf>
    <xf numFmtId="49" fontId="2" fillId="0" borderId="0" xfId="0" applyNumberFormat="1" applyFont="1"/>
    <xf numFmtId="0" fontId="0" fillId="0" borderId="0" xfId="0" applyBorder="1"/>
    <xf numFmtId="0" fontId="2" fillId="0" borderId="0" xfId="0" applyFont="1" applyBorder="1"/>
    <xf numFmtId="3" fontId="0" fillId="0" borderId="0" xfId="0" applyNumberFormat="1"/>
    <xf numFmtId="0" fontId="2" fillId="0" borderId="0" xfId="0" applyFont="1" applyBorder="1" applyAlignment="1">
      <alignment vertical="top" wrapText="1"/>
    </xf>
    <xf numFmtId="0" fontId="0" fillId="0" borderId="0" xfId="0" applyAlignment="1">
      <alignment vertical="top"/>
    </xf>
    <xf numFmtId="0" fontId="6" fillId="0" borderId="0" xfId="0" applyFont="1"/>
    <xf numFmtId="0" fontId="2" fillId="2" borderId="2" xfId="0" applyFont="1" applyFill="1" applyBorder="1" applyAlignment="1">
      <alignment wrapText="1"/>
    </xf>
    <xf numFmtId="0" fontId="2" fillId="2" borderId="3" xfId="0" applyFont="1" applyFill="1" applyBorder="1" applyAlignment="1">
      <alignment wrapText="1"/>
    </xf>
    <xf numFmtId="0" fontId="2" fillId="2" borderId="4" xfId="0" applyFont="1" applyFill="1" applyBorder="1" applyAlignment="1">
      <alignment wrapText="1"/>
    </xf>
    <xf numFmtId="0" fontId="0" fillId="0" borderId="5" xfId="0" applyBorder="1"/>
    <xf numFmtId="0" fontId="0" fillId="0" borderId="6" xfId="0" applyBorder="1"/>
    <xf numFmtId="0" fontId="2" fillId="0" borderId="5" xfId="0" applyFont="1" applyBorder="1"/>
    <xf numFmtId="164" fontId="0" fillId="0" borderId="0" xfId="0" applyNumberFormat="1" applyBorder="1"/>
    <xf numFmtId="49" fontId="2" fillId="0" borderId="6" xfId="0" applyNumberFormat="1" applyFont="1" applyBorder="1"/>
    <xf numFmtId="0" fontId="0" fillId="0" borderId="7" xfId="0" applyBorder="1"/>
    <xf numFmtId="0" fontId="0" fillId="0" borderId="8" xfId="0" applyBorder="1"/>
    <xf numFmtId="0" fontId="0" fillId="0" borderId="9" xfId="0" applyBorder="1"/>
    <xf numFmtId="0" fontId="2" fillId="2" borderId="5" xfId="0" applyFont="1" applyFill="1" applyBorder="1" applyAlignment="1">
      <alignment wrapText="1"/>
    </xf>
    <xf numFmtId="0" fontId="2" fillId="2" borderId="0" xfId="0" applyFont="1" applyFill="1" applyBorder="1" applyAlignment="1">
      <alignment wrapText="1"/>
    </xf>
    <xf numFmtId="0" fontId="2" fillId="2" borderId="6" xfId="0" applyFont="1" applyFill="1" applyBorder="1" applyAlignment="1">
      <alignment wrapText="1"/>
    </xf>
    <xf numFmtId="0" fontId="2" fillId="2" borderId="10" xfId="0" applyFont="1" applyFill="1" applyBorder="1"/>
    <xf numFmtId="0" fontId="2" fillId="2" borderId="11" xfId="0" applyFont="1" applyFill="1" applyBorder="1"/>
    <xf numFmtId="0" fontId="0" fillId="0" borderId="11" xfId="0" applyBorder="1"/>
    <xf numFmtId="49" fontId="2" fillId="0" borderId="11" xfId="0" applyNumberFormat="1" applyFont="1" applyBorder="1"/>
    <xf numFmtId="49" fontId="2" fillId="0" borderId="12" xfId="0" applyNumberFormat="1" applyFont="1" applyBorder="1"/>
    <xf numFmtId="0" fontId="2" fillId="2" borderId="10" xfId="0" applyFont="1" applyFill="1" applyBorder="1" applyAlignment="1">
      <alignment wrapText="1"/>
    </xf>
    <xf numFmtId="0" fontId="2" fillId="2" borderId="11" xfId="0" applyFont="1" applyFill="1" applyBorder="1" applyAlignment="1">
      <alignment wrapText="1"/>
    </xf>
    <xf numFmtId="0" fontId="0" fillId="0" borderId="12" xfId="0" applyBorder="1"/>
    <xf numFmtId="0" fontId="8" fillId="0" borderId="0" xfId="0" applyFont="1"/>
    <xf numFmtId="0" fontId="0" fillId="0" borderId="0" xfId="0" applyBorder="1" applyAlignment="1">
      <alignment vertical="top" wrapText="1"/>
    </xf>
    <xf numFmtId="0" fontId="2" fillId="0" borderId="0" xfId="0" applyFont="1" applyFill="1" applyBorder="1" applyAlignment="1">
      <alignment vertical="top" wrapText="1"/>
    </xf>
    <xf numFmtId="0" fontId="0" fillId="2" borderId="0" xfId="0" applyFill="1" applyAlignment="1">
      <alignment vertical="top"/>
    </xf>
    <xf numFmtId="0" fontId="0" fillId="0" borderId="0" xfId="0" applyFill="1"/>
    <xf numFmtId="0" fontId="5" fillId="0" borderId="0" xfId="0" applyFont="1" applyFill="1"/>
    <xf numFmtId="0" fontId="0" fillId="0" borderId="0" xfId="0" applyFill="1" applyAlignment="1">
      <alignment vertical="top"/>
    </xf>
    <xf numFmtId="0" fontId="0" fillId="0" borderId="0" xfId="0" applyFill="1" applyBorder="1" applyAlignment="1">
      <alignment vertical="top" wrapText="1"/>
    </xf>
    <xf numFmtId="0" fontId="0" fillId="0" borderId="14" xfId="0" applyBorder="1"/>
    <xf numFmtId="3" fontId="0" fillId="0" borderId="14" xfId="0" applyNumberFormat="1" applyBorder="1"/>
    <xf numFmtId="0" fontId="2" fillId="2" borderId="19" xfId="0" applyFont="1" applyFill="1" applyBorder="1" applyAlignment="1">
      <alignment vertical="top" wrapText="1"/>
    </xf>
    <xf numFmtId="0" fontId="2" fillId="2" borderId="20" xfId="0" applyFont="1" applyFill="1" applyBorder="1" applyAlignment="1">
      <alignment horizontal="left" vertical="top" wrapText="1"/>
    </xf>
    <xf numFmtId="0" fontId="2" fillId="2" borderId="20" xfId="0" applyFont="1" applyFill="1" applyBorder="1" applyAlignment="1">
      <alignment vertical="top" wrapText="1"/>
    </xf>
    <xf numFmtId="0" fontId="0" fillId="2" borderId="19" xfId="0" applyFill="1" applyBorder="1" applyAlignment="1">
      <alignment vertical="top" wrapText="1"/>
    </xf>
    <xf numFmtId="0" fontId="0" fillId="2" borderId="20" xfId="0" applyFill="1" applyBorder="1" applyAlignment="1">
      <alignment vertical="top" wrapText="1"/>
    </xf>
    <xf numFmtId="0" fontId="0" fillId="0" borderId="20" xfId="0" applyFill="1" applyBorder="1" applyAlignment="1">
      <alignment vertical="top"/>
    </xf>
    <xf numFmtId="0" fontId="0" fillId="0" borderId="20" xfId="0" applyFill="1" applyBorder="1" applyAlignment="1">
      <alignment vertical="top" wrapText="1"/>
    </xf>
    <xf numFmtId="0" fontId="2" fillId="0" borderId="20" xfId="0" applyFont="1" applyFill="1" applyBorder="1" applyAlignment="1">
      <alignment vertical="top" wrapText="1"/>
    </xf>
    <xf numFmtId="0" fontId="0" fillId="0" borderId="0" xfId="0" applyFill="1" applyBorder="1"/>
    <xf numFmtId="0" fontId="5" fillId="0" borderId="0" xfId="0" applyFont="1" applyFill="1" applyBorder="1"/>
    <xf numFmtId="0" fontId="0" fillId="0" borderId="20" xfId="0" applyFill="1" applyBorder="1"/>
    <xf numFmtId="3" fontId="0" fillId="0" borderId="20" xfId="0" applyNumberFormat="1" applyFill="1" applyBorder="1"/>
    <xf numFmtId="0" fontId="2" fillId="2" borderId="21" xfId="0" applyFont="1" applyFill="1" applyBorder="1" applyAlignment="1">
      <alignment horizontal="center" vertical="top"/>
    </xf>
    <xf numFmtId="0" fontId="7" fillId="2" borderId="19" xfId="0" applyFont="1" applyFill="1" applyBorder="1" applyAlignment="1">
      <alignment vertical="top"/>
    </xf>
    <xf numFmtId="0" fontId="7" fillId="2" borderId="20" xfId="0" applyFont="1" applyFill="1" applyBorder="1" applyAlignment="1">
      <alignment horizontal="left" vertical="top"/>
    </xf>
    <xf numFmtId="0" fontId="7" fillId="2" borderId="20" xfId="0" applyFont="1" applyFill="1" applyBorder="1" applyAlignment="1">
      <alignment vertical="top"/>
    </xf>
    <xf numFmtId="0" fontId="0" fillId="0" borderId="21" xfId="0" applyFill="1" applyBorder="1" applyAlignment="1">
      <alignment vertical="top"/>
    </xf>
    <xf numFmtId="0" fontId="0" fillId="0" borderId="19" xfId="0" applyFill="1" applyBorder="1" applyAlignment="1">
      <alignment vertical="top"/>
    </xf>
    <xf numFmtId="0" fontId="2" fillId="2" borderId="20" xfId="0" applyFont="1" applyFill="1" applyBorder="1" applyAlignment="1">
      <alignment horizontal="center" vertical="top" wrapText="1"/>
    </xf>
    <xf numFmtId="0" fontId="2" fillId="2" borderId="20" xfId="0" applyFont="1" applyFill="1" applyBorder="1" applyAlignment="1">
      <alignment horizontal="center" vertical="top"/>
    </xf>
    <xf numFmtId="0" fontId="0" fillId="2" borderId="20" xfId="0" applyFill="1" applyBorder="1" applyAlignment="1">
      <alignment horizontal="center" vertical="top" wrapText="1"/>
    </xf>
    <xf numFmtId="0" fontId="0" fillId="0" borderId="20" xfId="0" applyFill="1" applyBorder="1" applyAlignment="1">
      <alignment horizontal="center" vertical="top" wrapText="1"/>
    </xf>
    <xf numFmtId="0" fontId="0" fillId="0" borderId="20" xfId="0" applyFill="1" applyBorder="1" applyAlignment="1">
      <alignment horizontal="center" vertical="top"/>
    </xf>
    <xf numFmtId="0" fontId="0" fillId="2" borderId="20" xfId="0" applyFill="1" applyBorder="1" applyAlignment="1">
      <alignment horizontal="center" vertical="top"/>
    </xf>
    <xf numFmtId="0" fontId="7" fillId="2" borderId="21" xfId="0" applyFont="1" applyFill="1" applyBorder="1" applyAlignment="1">
      <alignment horizontal="center" vertical="top"/>
    </xf>
    <xf numFmtId="49" fontId="0" fillId="0" borderId="0" xfId="0" applyNumberFormat="1"/>
    <xf numFmtId="49" fontId="2" fillId="0" borderId="0" xfId="0" applyNumberFormat="1" applyFont="1" applyAlignment="1">
      <alignment horizontal="left" indent="1"/>
    </xf>
    <xf numFmtId="49" fontId="0" fillId="0" borderId="0" xfId="0" applyNumberFormat="1" applyAlignment="1">
      <alignment horizontal="left" indent="1"/>
    </xf>
    <xf numFmtId="0" fontId="2" fillId="4" borderId="20" xfId="0" applyFont="1" applyFill="1" applyBorder="1" applyAlignment="1">
      <alignment vertical="top" wrapText="1"/>
    </xf>
    <xf numFmtId="0" fontId="2" fillId="4" borderId="20" xfId="0" applyFont="1" applyFill="1" applyBorder="1" applyAlignment="1">
      <alignment horizontal="center" vertical="top" wrapText="1"/>
    </xf>
    <xf numFmtId="0" fontId="0" fillId="0" borderId="18" xfId="0" applyBorder="1"/>
    <xf numFmtId="3" fontId="0" fillId="0" borderId="13" xfId="0" applyNumberFormat="1" applyBorder="1"/>
    <xf numFmtId="3" fontId="0" fillId="0" borderId="15" xfId="0" applyNumberFormat="1" applyBorder="1"/>
    <xf numFmtId="0" fontId="0" fillId="0" borderId="15" xfId="0" applyBorder="1"/>
    <xf numFmtId="0" fontId="0" fillId="0" borderId="0" xfId="0" applyAlignment="1">
      <alignment wrapText="1"/>
    </xf>
    <xf numFmtId="0" fontId="9" fillId="0" borderId="0" xfId="0" applyFont="1" applyAlignment="1">
      <alignment horizontal="left" wrapText="1"/>
    </xf>
    <xf numFmtId="0" fontId="7" fillId="0" borderId="0" xfId="0" applyFont="1" applyAlignment="1">
      <alignment horizontal="left" wrapText="1"/>
    </xf>
    <xf numFmtId="0" fontId="2" fillId="0" borderId="0" xfId="0" applyFont="1" applyAlignment="1">
      <alignment horizontal="left" wrapText="1"/>
    </xf>
    <xf numFmtId="0" fontId="0" fillId="6" borderId="0" xfId="0" applyFill="1" applyAlignment="1">
      <alignment wrapText="1"/>
    </xf>
    <xf numFmtId="3" fontId="0" fillId="0" borderId="23" xfId="0" applyNumberFormat="1" applyBorder="1" applyAlignment="1">
      <alignment horizontal="center" vertical="center" wrapText="1"/>
    </xf>
    <xf numFmtId="0" fontId="2" fillId="0" borderId="0" xfId="0" applyFont="1" applyAlignment="1">
      <alignment vertical="top" wrapText="1"/>
    </xf>
    <xf numFmtId="0" fontId="0" fillId="0" borderId="24" xfId="0" applyBorder="1" applyAlignment="1">
      <alignment horizontal="center" vertical="center" wrapText="1"/>
    </xf>
    <xf numFmtId="3" fontId="0" fillId="7" borderId="28" xfId="0" applyNumberFormat="1" applyFill="1" applyBorder="1" applyAlignment="1">
      <alignment horizontal="center" vertical="center" wrapText="1"/>
    </xf>
    <xf numFmtId="0" fontId="5" fillId="8" borderId="0" xfId="0" applyFont="1" applyFill="1" applyBorder="1"/>
    <xf numFmtId="0" fontId="5" fillId="8" borderId="0" xfId="0" applyFont="1" applyFill="1"/>
    <xf numFmtId="0" fontId="5" fillId="8" borderId="0" xfId="0" applyFont="1" applyFill="1" applyAlignment="1">
      <alignment horizontal="left"/>
    </xf>
    <xf numFmtId="0" fontId="5" fillId="8" borderId="0" xfId="0" applyFont="1" applyFill="1" applyAlignment="1">
      <alignment horizontal="left" wrapText="1"/>
    </xf>
    <xf numFmtId="0" fontId="6" fillId="0" borderId="0" xfId="0" applyFont="1" applyAlignment="1">
      <alignment wrapText="1"/>
    </xf>
    <xf numFmtId="0" fontId="6" fillId="0" borderId="0" xfId="0" applyFont="1" applyAlignment="1"/>
    <xf numFmtId="0" fontId="2" fillId="8" borderId="0" xfId="0" applyFont="1" applyFill="1" applyAlignment="1">
      <alignment wrapText="1"/>
    </xf>
    <xf numFmtId="0" fontId="0" fillId="0" borderId="29" xfId="0" applyBorder="1"/>
    <xf numFmtId="0" fontId="0" fillId="0" borderId="13" xfId="0" applyBorder="1"/>
    <xf numFmtId="0" fontId="0" fillId="0" borderId="30" xfId="0" applyBorder="1"/>
    <xf numFmtId="0" fontId="0" fillId="0" borderId="16" xfId="0" applyBorder="1"/>
    <xf numFmtId="165" fontId="0" fillId="0" borderId="0" xfId="0" applyNumberFormat="1" applyFill="1" applyBorder="1" applyAlignment="1">
      <alignment horizontal="center"/>
    </xf>
    <xf numFmtId="0" fontId="0" fillId="2" borderId="20" xfId="0" applyFill="1" applyBorder="1"/>
    <xf numFmtId="0" fontId="0" fillId="2" borderId="19" xfId="0" applyFill="1" applyBorder="1"/>
    <xf numFmtId="0" fontId="2" fillId="2" borderId="20" xfId="0" applyFont="1" applyFill="1" applyBorder="1" applyAlignment="1">
      <alignment horizontal="center"/>
    </xf>
    <xf numFmtId="0" fontId="2" fillId="0" borderId="20" xfId="0" applyFont="1" applyFill="1" applyBorder="1"/>
    <xf numFmtId="14" fontId="2" fillId="0" borderId="0" xfId="0" applyNumberFormat="1" applyFont="1" applyFill="1" applyBorder="1"/>
    <xf numFmtId="0" fontId="2" fillId="0" borderId="0" xfId="0" applyFont="1" applyFill="1" applyBorder="1"/>
    <xf numFmtId="0" fontId="2" fillId="0" borderId="0" xfId="0" applyFont="1" applyFill="1" applyBorder="1" applyAlignment="1">
      <alignment horizontal="center"/>
    </xf>
    <xf numFmtId="0" fontId="2" fillId="0" borderId="19" xfId="0" applyFont="1" applyFill="1" applyBorder="1" applyAlignment="1">
      <alignment horizontal="center"/>
    </xf>
    <xf numFmtId="0" fontId="0" fillId="3" borderId="30" xfId="0" applyFill="1" applyBorder="1"/>
    <xf numFmtId="0" fontId="0" fillId="3" borderId="16" xfId="0" applyFill="1" applyBorder="1"/>
    <xf numFmtId="0" fontId="0" fillId="3" borderId="18" xfId="0" applyFill="1" applyBorder="1"/>
    <xf numFmtId="0" fontId="0" fillId="9" borderId="29" xfId="0" applyFill="1" applyBorder="1"/>
    <xf numFmtId="0" fontId="0" fillId="9" borderId="13" xfId="0" applyFill="1" applyBorder="1"/>
    <xf numFmtId="3" fontId="0" fillId="9" borderId="14" xfId="0" applyNumberFormat="1" applyFill="1" applyBorder="1"/>
    <xf numFmtId="0" fontId="0" fillId="9" borderId="15" xfId="0" applyFill="1" applyBorder="1"/>
    <xf numFmtId="3" fontId="0" fillId="9" borderId="13" xfId="0" applyNumberFormat="1" applyFill="1" applyBorder="1"/>
    <xf numFmtId="3" fontId="0" fillId="9" borderId="15" xfId="0" applyNumberFormat="1" applyFill="1" applyBorder="1"/>
    <xf numFmtId="14" fontId="2" fillId="2" borderId="20" xfId="0" applyNumberFormat="1" applyFont="1" applyFill="1" applyBorder="1" applyAlignment="1">
      <alignment horizontal="center"/>
    </xf>
    <xf numFmtId="0" fontId="7" fillId="2" borderId="19" xfId="0" applyFont="1" applyFill="1" applyBorder="1"/>
    <xf numFmtId="0" fontId="7" fillId="2" borderId="20" xfId="0" applyFont="1" applyFill="1" applyBorder="1"/>
    <xf numFmtId="0" fontId="2" fillId="0" borderId="29" xfId="0" applyFont="1" applyBorder="1"/>
    <xf numFmtId="0" fontId="2" fillId="3" borderId="30" xfId="0" applyFont="1" applyFill="1" applyBorder="1"/>
    <xf numFmtId="0" fontId="2" fillId="0" borderId="30" xfId="0" applyFont="1" applyBorder="1"/>
    <xf numFmtId="165" fontId="0" fillId="0" borderId="29" xfId="0" applyNumberFormat="1" applyFill="1" applyBorder="1" applyAlignment="1">
      <alignment horizontal="center"/>
    </xf>
    <xf numFmtId="165" fontId="0" fillId="3" borderId="30" xfId="0" applyNumberFormat="1" applyFill="1" applyBorder="1" applyAlignment="1">
      <alignment horizontal="center"/>
    </xf>
    <xf numFmtId="165" fontId="0" fillId="0" borderId="30" xfId="0" applyNumberFormat="1" applyFill="1" applyBorder="1" applyAlignment="1">
      <alignment horizontal="center"/>
    </xf>
    <xf numFmtId="165" fontId="0" fillId="9" borderId="29" xfId="0" applyNumberFormat="1" applyFill="1" applyBorder="1" applyAlignment="1">
      <alignment horizontal="center"/>
    </xf>
    <xf numFmtId="0" fontId="0" fillId="2" borderId="13" xfId="0" applyFill="1" applyBorder="1" applyAlignment="1">
      <alignment vertical="top" wrapText="1"/>
    </xf>
    <xf numFmtId="0" fontId="0" fillId="2" borderId="14" xfId="0" applyFill="1" applyBorder="1" applyAlignment="1">
      <alignment vertical="top" wrapText="1"/>
    </xf>
    <xf numFmtId="0" fontId="2" fillId="2" borderId="14" xfId="0" applyFont="1" applyFill="1" applyBorder="1" applyAlignment="1">
      <alignment vertical="top" wrapText="1"/>
    </xf>
    <xf numFmtId="0" fontId="2" fillId="4" borderId="14" xfId="0" applyFont="1" applyFill="1" applyBorder="1" applyAlignment="1">
      <alignment vertical="top" wrapText="1"/>
    </xf>
    <xf numFmtId="0" fontId="0" fillId="2" borderId="15" xfId="0" applyFill="1" applyBorder="1" applyAlignment="1">
      <alignment vertical="top" wrapText="1"/>
    </xf>
    <xf numFmtId="0" fontId="7" fillId="0" borderId="0" xfId="0" applyFont="1" applyAlignment="1">
      <alignment horizontal="right"/>
    </xf>
    <xf numFmtId="0" fontId="0" fillId="0" borderId="0" xfId="0" applyAlignment="1">
      <alignment vertical="center"/>
    </xf>
    <xf numFmtId="2" fontId="0" fillId="3" borderId="14" xfId="0" applyNumberFormat="1" applyFill="1" applyBorder="1" applyAlignment="1">
      <alignment horizontal="right" vertical="top"/>
    </xf>
    <xf numFmtId="3" fontId="0" fillId="3" borderId="14" xfId="0" applyNumberFormat="1" applyFill="1" applyBorder="1" applyAlignment="1">
      <alignment vertical="top"/>
    </xf>
    <xf numFmtId="3" fontId="0" fillId="0" borderId="20" xfId="0" applyNumberFormat="1" applyFill="1" applyBorder="1" applyAlignment="1">
      <alignment vertical="top"/>
    </xf>
    <xf numFmtId="3" fontId="0" fillId="3" borderId="15" xfId="0" applyNumberFormat="1" applyFill="1" applyBorder="1" applyAlignment="1">
      <alignment vertical="top"/>
    </xf>
    <xf numFmtId="0" fontId="0" fillId="5" borderId="0" xfId="0" applyFill="1" applyAlignment="1" applyProtection="1">
      <alignment horizontal="center" vertical="center"/>
      <protection locked="0"/>
    </xf>
    <xf numFmtId="14" fontId="0" fillId="5" borderId="0" xfId="0" applyNumberFormat="1" applyFill="1" applyAlignment="1" applyProtection="1">
      <alignment horizontal="center" vertical="center"/>
      <protection locked="0"/>
    </xf>
    <xf numFmtId="0" fontId="2" fillId="0" borderId="13" xfId="0" applyFont="1" applyBorder="1" applyAlignment="1" applyProtection="1">
      <alignment horizontal="left" vertical="top"/>
      <protection locked="0"/>
    </xf>
    <xf numFmtId="0" fontId="2" fillId="0" borderId="13" xfId="0" applyFont="1" applyBorder="1" applyAlignment="1" applyProtection="1">
      <alignment vertical="top" wrapText="1"/>
      <protection locked="0"/>
    </xf>
    <xf numFmtId="0" fontId="2" fillId="0" borderId="14" xfId="0" applyFont="1" applyBorder="1" applyAlignment="1" applyProtection="1">
      <alignment vertical="top"/>
      <protection locked="0"/>
    </xf>
    <xf numFmtId="0" fontId="2" fillId="0" borderId="16" xfId="0" applyFont="1" applyBorder="1" applyAlignment="1" applyProtection="1">
      <alignment horizontal="left" vertical="top"/>
      <protection locked="0"/>
    </xf>
    <xf numFmtId="0" fontId="2" fillId="0" borderId="16" xfId="0" applyFont="1" applyBorder="1" applyAlignment="1" applyProtection="1">
      <alignment vertical="top" wrapText="1"/>
      <protection locked="0"/>
    </xf>
    <xf numFmtId="3" fontId="0" fillId="0" borderId="14" xfId="0" applyNumberFormat="1" applyBorder="1" applyAlignment="1" applyProtection="1">
      <alignment vertical="top"/>
      <protection locked="0"/>
    </xf>
    <xf numFmtId="1" fontId="0" fillId="4" borderId="14" xfId="0" applyNumberFormat="1" applyFill="1" applyBorder="1" applyAlignment="1" applyProtection="1">
      <alignment vertical="top"/>
      <protection locked="0"/>
    </xf>
    <xf numFmtId="3" fontId="0" fillId="0" borderId="17" xfId="0" applyNumberFormat="1" applyBorder="1" applyAlignment="1" applyProtection="1">
      <alignment vertical="top"/>
      <protection locked="0"/>
    </xf>
    <xf numFmtId="1" fontId="0" fillId="4" borderId="17" xfId="0" applyNumberFormat="1" applyFill="1" applyBorder="1" applyAlignment="1" applyProtection="1">
      <alignment vertical="top"/>
      <protection locked="0"/>
    </xf>
    <xf numFmtId="49" fontId="0" fillId="0" borderId="14" xfId="0" applyNumberFormat="1" applyBorder="1" applyAlignment="1" applyProtection="1">
      <alignment horizontal="left" vertical="top"/>
      <protection locked="0"/>
    </xf>
    <xf numFmtId="1" fontId="0" fillId="0" borderId="14" xfId="0" applyNumberFormat="1" applyBorder="1" applyAlignment="1" applyProtection="1">
      <alignment vertical="top"/>
      <protection locked="0"/>
    </xf>
    <xf numFmtId="3" fontId="0" fillId="0" borderId="0" xfId="0" applyNumberFormat="1" applyFill="1" applyAlignment="1">
      <alignment vertical="top"/>
    </xf>
    <xf numFmtId="49" fontId="2" fillId="0" borderId="14" xfId="0" applyNumberFormat="1" applyFont="1" applyBorder="1" applyAlignment="1" applyProtection="1">
      <alignment horizontal="left" vertical="top"/>
      <protection locked="0"/>
    </xf>
    <xf numFmtId="0" fontId="10" fillId="0" borderId="0" xfId="0" applyFont="1"/>
    <xf numFmtId="0" fontId="10" fillId="0" borderId="0" xfId="0" applyFont="1" applyAlignment="1"/>
    <xf numFmtId="0" fontId="0" fillId="5" borderId="0" xfId="0" applyFill="1" applyAlignment="1" applyProtection="1">
      <alignment horizontal="left" vertical="top" wrapText="1"/>
      <protection locked="0"/>
    </xf>
    <xf numFmtId="0" fontId="2" fillId="2" borderId="20" xfId="0" applyFont="1" applyFill="1" applyBorder="1" applyAlignment="1">
      <alignment horizontal="center" vertical="top" wrapText="1"/>
    </xf>
    <xf numFmtId="0" fontId="2" fillId="6" borderId="0" xfId="0" applyFont="1" applyFill="1" applyAlignment="1">
      <alignment vertical="center" wrapText="1"/>
    </xf>
    <xf numFmtId="0" fontId="2" fillId="7" borderId="28" xfId="0" applyFont="1" applyFill="1" applyBorder="1" applyAlignment="1">
      <alignment horizontal="center" vertical="center" wrapText="1"/>
    </xf>
    <xf numFmtId="3" fontId="0" fillId="0" borderId="28" xfId="0" applyNumberFormat="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wrapText="1"/>
    </xf>
    <xf numFmtId="3" fontId="0" fillId="0" borderId="0" xfId="0" applyNumberFormat="1" applyFill="1" applyBorder="1" applyAlignment="1">
      <alignment horizontal="center" vertical="center" wrapText="1"/>
    </xf>
    <xf numFmtId="0" fontId="7" fillId="0" borderId="0" xfId="0" applyFont="1" applyAlignment="1">
      <alignment vertical="center" wrapText="1"/>
    </xf>
    <xf numFmtId="166" fontId="0" fillId="3" borderId="14" xfId="0" applyNumberFormat="1" applyFill="1" applyBorder="1" applyAlignment="1">
      <alignment vertical="top"/>
    </xf>
    <xf numFmtId="166" fontId="0" fillId="4" borderId="14" xfId="0" applyNumberFormat="1" applyFill="1" applyBorder="1" applyAlignment="1" applyProtection="1">
      <alignment vertical="top"/>
      <protection locked="0"/>
    </xf>
    <xf numFmtId="3" fontId="0" fillId="0" borderId="0" xfId="0" applyNumberFormat="1" applyBorder="1"/>
    <xf numFmtId="3" fontId="8" fillId="3" borderId="14" xfId="0" applyNumberFormat="1" applyFont="1" applyFill="1" applyBorder="1" applyAlignment="1">
      <alignment vertical="top"/>
    </xf>
    <xf numFmtId="0" fontId="2" fillId="2" borderId="19" xfId="0" applyFont="1" applyFill="1" applyBorder="1" applyAlignment="1">
      <alignment horizontal="center" vertical="top"/>
    </xf>
    <xf numFmtId="0" fontId="0" fillId="2" borderId="20" xfId="0" applyFill="1" applyBorder="1" applyAlignment="1">
      <alignment vertical="top"/>
    </xf>
    <xf numFmtId="0" fontId="7" fillId="2" borderId="20" xfId="0" applyFont="1" applyFill="1" applyBorder="1" applyAlignment="1">
      <alignment horizontal="center" vertical="top"/>
    </xf>
    <xf numFmtId="0" fontId="2" fillId="2" borderId="20" xfId="0" applyFont="1" applyFill="1" applyBorder="1" applyAlignment="1">
      <alignment horizontal="center" vertical="top" wrapText="1"/>
    </xf>
    <xf numFmtId="0" fontId="2" fillId="0" borderId="11" xfId="0" quotePrefix="1" applyFont="1" applyBorder="1"/>
    <xf numFmtId="0" fontId="14" fillId="0" borderId="0" xfId="0" applyFont="1"/>
    <xf numFmtId="0" fontId="0" fillId="0" borderId="0" xfId="0" applyAlignment="1">
      <alignment horizontal="left" wrapText="1"/>
    </xf>
    <xf numFmtId="0" fontId="8" fillId="2" borderId="20" xfId="0" applyFont="1" applyFill="1" applyBorder="1" applyAlignment="1">
      <alignment horizontal="center" vertical="top"/>
    </xf>
    <xf numFmtId="0" fontId="7" fillId="0" borderId="0" xfId="0" applyFont="1" applyAlignment="1">
      <alignment vertical="center"/>
    </xf>
    <xf numFmtId="166" fontId="0" fillId="0" borderId="0" xfId="0" applyNumberFormat="1" applyBorder="1"/>
    <xf numFmtId="3" fontId="13" fillId="0" borderId="0" xfId="0" applyNumberFormat="1" applyFont="1"/>
    <xf numFmtId="0" fontId="13" fillId="0" borderId="0" xfId="0" applyFont="1" applyFill="1"/>
    <xf numFmtId="0" fontId="0" fillId="0" borderId="0" xfId="0" applyAlignment="1">
      <alignment horizontal="left"/>
    </xf>
    <xf numFmtId="0" fontId="0" fillId="0" borderId="15" xfId="0" applyBorder="1" applyAlignment="1">
      <alignment horizontal="right"/>
    </xf>
    <xf numFmtId="0" fontId="0" fillId="0" borderId="29" xfId="0" quotePrefix="1" applyBorder="1" applyAlignment="1">
      <alignment horizontal="left"/>
    </xf>
    <xf numFmtId="0" fontId="0" fillId="0" borderId="18" xfId="0" applyBorder="1" applyAlignment="1">
      <alignment horizontal="right"/>
    </xf>
    <xf numFmtId="0" fontId="0" fillId="0" borderId="30" xfId="0" quotePrefix="1" applyBorder="1" applyAlignment="1">
      <alignment horizontal="left"/>
    </xf>
    <xf numFmtId="167" fontId="0" fillId="0" borderId="18" xfId="1" quotePrefix="1" applyNumberFormat="1" applyFont="1" applyBorder="1" applyAlignment="1">
      <alignment horizontal="right"/>
    </xf>
    <xf numFmtId="167" fontId="0" fillId="0" borderId="15" xfId="1" quotePrefix="1" applyNumberFormat="1" applyFont="1" applyBorder="1" applyAlignment="1">
      <alignment horizontal="right"/>
    </xf>
    <xf numFmtId="167" fontId="2" fillId="0" borderId="30" xfId="1" quotePrefix="1" applyNumberFormat="1" applyFont="1" applyBorder="1" applyAlignment="1">
      <alignment horizontal="left"/>
    </xf>
    <xf numFmtId="3" fontId="13" fillId="0" borderId="16" xfId="0" applyNumberFormat="1" applyFont="1" applyBorder="1"/>
    <xf numFmtId="0" fontId="2" fillId="0" borderId="29" xfId="0" quotePrefix="1" applyFont="1" applyBorder="1"/>
    <xf numFmtId="3" fontId="13" fillId="0" borderId="13" xfId="0" applyNumberFormat="1" applyFont="1" applyBorder="1"/>
    <xf numFmtId="0" fontId="2" fillId="0" borderId="30" xfId="0" quotePrefix="1" applyFont="1" applyBorder="1"/>
    <xf numFmtId="167" fontId="2" fillId="0" borderId="29" xfId="1" quotePrefix="1" applyNumberFormat="1" applyFont="1" applyBorder="1" applyAlignment="1">
      <alignment horizontal="left"/>
    </xf>
    <xf numFmtId="0" fontId="0" fillId="0" borderId="0" xfId="0" applyAlignment="1">
      <alignment vertical="top" wrapText="1"/>
    </xf>
    <xf numFmtId="0" fontId="2" fillId="0" borderId="15" xfId="0" applyFont="1" applyBorder="1" applyAlignment="1">
      <alignment vertical="top" wrapText="1"/>
    </xf>
    <xf numFmtId="0" fontId="2" fillId="0" borderId="29" xfId="0" applyFont="1" applyBorder="1" applyAlignment="1">
      <alignment vertical="top" wrapText="1"/>
    </xf>
    <xf numFmtId="0" fontId="2" fillId="0" borderId="13" xfId="0" applyFont="1" applyBorder="1" applyAlignment="1">
      <alignment vertical="top" wrapText="1"/>
    </xf>
    <xf numFmtId="0" fontId="2" fillId="0" borderId="18" xfId="0" applyFont="1" applyBorder="1" applyAlignment="1">
      <alignment vertical="top" wrapText="1"/>
    </xf>
    <xf numFmtId="0" fontId="2" fillId="0" borderId="30" xfId="0" applyFont="1" applyBorder="1" applyAlignment="1">
      <alignment vertical="top" wrapText="1"/>
    </xf>
    <xf numFmtId="0" fontId="2" fillId="0" borderId="16" xfId="0" applyFont="1" applyBorder="1" applyAlignment="1">
      <alignment vertical="top" wrapText="1"/>
    </xf>
    <xf numFmtId="0" fontId="2" fillId="0" borderId="18" xfId="0" applyFont="1" applyBorder="1" applyAlignment="1">
      <alignment vertical="top"/>
    </xf>
    <xf numFmtId="0" fontId="0" fillId="0" borderId="18" xfId="0" applyBorder="1" applyAlignment="1">
      <alignment vertical="top"/>
    </xf>
    <xf numFmtId="0" fontId="0" fillId="0" borderId="30" xfId="0" applyBorder="1" applyAlignment="1">
      <alignment vertical="top"/>
    </xf>
    <xf numFmtId="0" fontId="2" fillId="0" borderId="30" xfId="0" applyFont="1" applyBorder="1" applyAlignment="1">
      <alignment vertical="top"/>
    </xf>
    <xf numFmtId="3" fontId="7" fillId="0" borderId="20" xfId="0" applyNumberFormat="1" applyFont="1" applyFill="1" applyBorder="1"/>
    <xf numFmtId="0" fontId="7" fillId="0" borderId="13" xfId="0" applyFont="1" applyFill="1" applyBorder="1"/>
    <xf numFmtId="0" fontId="7" fillId="0" borderId="14" xfId="0" applyFont="1" applyFill="1" applyBorder="1"/>
    <xf numFmtId="3" fontId="7" fillId="0" borderId="14" xfId="0" applyNumberFormat="1" applyFont="1" applyFill="1" applyBorder="1"/>
    <xf numFmtId="3" fontId="0" fillId="0" borderId="0" xfId="0" applyNumberFormat="1" applyFill="1" applyBorder="1"/>
    <xf numFmtId="0" fontId="2" fillId="0" borderId="30" xfId="0" quotePrefix="1" applyFont="1" applyBorder="1" applyAlignment="1">
      <alignment horizontal="left"/>
    </xf>
    <xf numFmtId="0" fontId="2" fillId="0" borderId="29" xfId="0" quotePrefix="1" applyFont="1" applyBorder="1" applyAlignment="1">
      <alignment horizontal="left"/>
    </xf>
    <xf numFmtId="0" fontId="7" fillId="2" borderId="20" xfId="0" applyFont="1" applyFill="1" applyBorder="1" applyAlignment="1" applyProtection="1">
      <alignment vertical="top"/>
      <protection locked="0"/>
    </xf>
    <xf numFmtId="0" fontId="7" fillId="2" borderId="20" xfId="0" applyFont="1" applyFill="1" applyBorder="1" applyAlignment="1" applyProtection="1">
      <alignment horizontal="center" vertical="top"/>
      <protection locked="0"/>
    </xf>
    <xf numFmtId="0" fontId="7" fillId="2" borderId="20" xfId="0" applyFont="1" applyFill="1" applyBorder="1" applyAlignment="1" applyProtection="1">
      <alignment vertical="top" wrapText="1"/>
      <protection locked="0"/>
    </xf>
    <xf numFmtId="0" fontId="2" fillId="2" borderId="20" xfId="0" applyFont="1" applyFill="1" applyBorder="1" applyAlignment="1" applyProtection="1">
      <alignment vertical="top" wrapText="1"/>
      <protection locked="0"/>
    </xf>
    <xf numFmtId="0" fontId="7" fillId="2" borderId="20" xfId="0" applyFont="1" applyFill="1" applyBorder="1" applyAlignment="1" applyProtection="1">
      <alignment horizontal="center" vertical="top" wrapText="1"/>
      <protection locked="0"/>
    </xf>
    <xf numFmtId="0" fontId="0" fillId="2" borderId="20" xfId="0" applyFill="1" applyBorder="1" applyAlignment="1" applyProtection="1">
      <alignment vertical="top" wrapText="1"/>
      <protection locked="0"/>
    </xf>
    <xf numFmtId="0" fontId="2" fillId="2" borderId="20" xfId="0" applyFont="1" applyFill="1" applyBorder="1" applyAlignment="1" applyProtection="1">
      <alignment horizontal="center" vertical="top" wrapText="1"/>
      <protection locked="0"/>
    </xf>
    <xf numFmtId="0" fontId="2" fillId="0" borderId="5" xfId="0" applyFont="1" applyFill="1" applyBorder="1"/>
    <xf numFmtId="166" fontId="0" fillId="0" borderId="0" xfId="0" applyNumberFormat="1" applyFill="1" applyBorder="1"/>
    <xf numFmtId="0" fontId="2" fillId="0" borderId="18" xfId="0" applyFont="1" applyBorder="1" applyAlignment="1">
      <alignment horizontal="right"/>
    </xf>
    <xf numFmtId="14" fontId="0" fillId="0" borderId="0" xfId="0" applyNumberFormat="1" applyAlignment="1">
      <alignment horizontal="left"/>
    </xf>
    <xf numFmtId="0" fontId="16" fillId="0" borderId="0" xfId="2" applyFont="1" applyAlignment="1">
      <alignment horizontal="left" vertical="top"/>
    </xf>
    <xf numFmtId="0" fontId="2" fillId="0" borderId="0" xfId="2" applyAlignment="1">
      <alignment vertical="top"/>
    </xf>
    <xf numFmtId="0" fontId="2" fillId="0" borderId="0" xfId="2" applyAlignment="1">
      <alignment horizontal="left" vertical="top"/>
    </xf>
    <xf numFmtId="0" fontId="17" fillId="10" borderId="0" xfId="2" applyFont="1" applyFill="1" applyAlignment="1">
      <alignment horizontal="left" vertical="top"/>
    </xf>
    <xf numFmtId="0" fontId="17" fillId="10" borderId="0" xfId="2" applyFont="1" applyFill="1" applyAlignment="1">
      <alignment vertical="top"/>
    </xf>
    <xf numFmtId="0" fontId="18" fillId="0" borderId="0" xfId="2" applyFont="1" applyFill="1" applyAlignment="1">
      <alignment horizontal="center" vertical="top"/>
    </xf>
    <xf numFmtId="0" fontId="18" fillId="0" borderId="0" xfId="2" applyFont="1" applyFill="1" applyAlignment="1">
      <alignment vertical="top"/>
    </xf>
    <xf numFmtId="14" fontId="2" fillId="0" borderId="0" xfId="2" applyNumberFormat="1" applyAlignment="1">
      <alignment horizontal="left" vertical="top"/>
    </xf>
    <xf numFmtId="0" fontId="2" fillId="0" borderId="0" xfId="0" quotePrefix="1" applyFont="1" applyAlignment="1">
      <alignment vertical="top"/>
    </xf>
    <xf numFmtId="0" fontId="2" fillId="0" borderId="1" xfId="2" applyBorder="1" applyAlignment="1">
      <alignment horizontal="center" vertical="top"/>
    </xf>
    <xf numFmtId="0" fontId="2" fillId="0" borderId="1" xfId="2" applyBorder="1" applyAlignment="1">
      <alignment vertical="top"/>
    </xf>
    <xf numFmtId="0" fontId="2" fillId="0" borderId="0" xfId="2" applyAlignment="1">
      <alignment horizontal="center" vertical="top"/>
    </xf>
    <xf numFmtId="0" fontId="2" fillId="0" borderId="0" xfId="2" applyAlignment="1">
      <alignment vertical="top" wrapText="1"/>
    </xf>
    <xf numFmtId="0" fontId="17" fillId="10" borderId="0" xfId="2" applyFont="1" applyFill="1" applyAlignment="1">
      <alignment vertical="top" wrapText="1"/>
    </xf>
    <xf numFmtId="0" fontId="18" fillId="0" borderId="0" xfId="2" applyFont="1" applyFill="1" applyAlignment="1">
      <alignment vertical="top" wrapText="1"/>
    </xf>
    <xf numFmtId="0" fontId="2" fillId="0" borderId="1" xfId="2" applyBorder="1" applyAlignment="1">
      <alignment vertical="top" wrapText="1"/>
    </xf>
    <xf numFmtId="0" fontId="2" fillId="0" borderId="30" xfId="0" applyFont="1" applyFill="1" applyBorder="1"/>
    <xf numFmtId="0" fontId="0" fillId="0" borderId="30" xfId="0" applyFill="1" applyBorder="1"/>
    <xf numFmtId="0" fontId="0" fillId="0" borderId="16" xfId="0" applyFill="1" applyBorder="1"/>
    <xf numFmtId="0" fontId="0" fillId="0" borderId="18" xfId="0" applyFill="1" applyBorder="1"/>
    <xf numFmtId="0" fontId="2" fillId="0" borderId="17" xfId="0" applyFont="1" applyBorder="1"/>
    <xf numFmtId="3" fontId="13" fillId="0" borderId="14" xfId="0" applyNumberFormat="1" applyFont="1" applyBorder="1"/>
    <xf numFmtId="0" fontId="13" fillId="0" borderId="17" xfId="0" applyFont="1" applyBorder="1"/>
    <xf numFmtId="0" fontId="13" fillId="0" borderId="14" xfId="0" quotePrefix="1" applyFont="1" applyFill="1" applyBorder="1"/>
    <xf numFmtId="0" fontId="13" fillId="0" borderId="17" xfId="0" quotePrefix="1" applyFont="1" applyFill="1" applyBorder="1"/>
    <xf numFmtId="3" fontId="0" fillId="3" borderId="14" xfId="0" applyNumberFormat="1" applyFill="1" applyBorder="1"/>
    <xf numFmtId="3" fontId="0" fillId="3" borderId="13" xfId="0" applyNumberFormat="1" applyFill="1" applyBorder="1"/>
    <xf numFmtId="3" fontId="0" fillId="3" borderId="15" xfId="0" applyNumberFormat="1" applyFill="1" applyBorder="1"/>
    <xf numFmtId="0" fontId="0" fillId="3" borderId="20" xfId="0" applyFill="1" applyBorder="1"/>
    <xf numFmtId="0" fontId="0" fillId="0" borderId="1" xfId="0" applyBorder="1" applyAlignment="1">
      <alignment vertical="top"/>
    </xf>
    <xf numFmtId="0" fontId="0" fillId="0" borderId="1" xfId="0" applyBorder="1" applyAlignment="1">
      <alignment vertical="top" wrapText="1"/>
    </xf>
    <xf numFmtId="0" fontId="0" fillId="5" borderId="0" xfId="0" applyFill="1" applyAlignment="1" applyProtection="1">
      <alignment horizontal="left" vertical="top" wrapText="1"/>
      <protection locked="0"/>
    </xf>
    <xf numFmtId="0" fontId="2" fillId="2" borderId="20" xfId="0" applyFont="1" applyFill="1" applyBorder="1" applyAlignment="1">
      <alignment horizontal="center" vertical="top" wrapText="1"/>
    </xf>
    <xf numFmtId="3" fontId="0" fillId="0" borderId="31" xfId="0" applyNumberFormat="1" applyBorder="1"/>
    <xf numFmtId="3" fontId="0" fillId="0" borderId="32" xfId="0" applyNumberFormat="1" applyBorder="1"/>
    <xf numFmtId="3" fontId="0" fillId="0" borderId="33" xfId="0" applyNumberFormat="1" applyBorder="1"/>
    <xf numFmtId="0" fontId="0" fillId="0" borderId="5" xfId="0" applyFont="1" applyFill="1" applyBorder="1"/>
    <xf numFmtId="166" fontId="0" fillId="0" borderId="15" xfId="0" applyNumberFormat="1" applyBorder="1"/>
    <xf numFmtId="166" fontId="0" fillId="3" borderId="18" xfId="0" applyNumberFormat="1" applyFill="1" applyBorder="1"/>
    <xf numFmtId="166" fontId="0" fillId="0" borderId="18" xfId="0" applyNumberFormat="1" applyBorder="1"/>
    <xf numFmtId="166" fontId="0" fillId="0" borderId="18" xfId="0" applyNumberFormat="1" applyFill="1" applyBorder="1"/>
    <xf numFmtId="0" fontId="0" fillId="3" borderId="17" xfId="0" applyFill="1" applyBorder="1"/>
    <xf numFmtId="0" fontId="0" fillId="0" borderId="17" xfId="0" applyBorder="1"/>
    <xf numFmtId="0" fontId="0" fillId="0" borderId="17" xfId="0" applyFill="1" applyBorder="1"/>
    <xf numFmtId="0" fontId="0" fillId="9" borderId="14" xfId="0" applyFill="1" applyBorder="1"/>
    <xf numFmtId="0" fontId="2" fillId="0" borderId="0" xfId="0" applyFont="1" applyAlignment="1">
      <alignment horizontal="left" vertical="top" wrapText="1"/>
    </xf>
    <xf numFmtId="0" fontId="2" fillId="2" borderId="20" xfId="0" applyFont="1" applyFill="1" applyBorder="1" applyAlignment="1">
      <alignment horizontal="center" vertical="top" wrapText="1"/>
    </xf>
    <xf numFmtId="0" fontId="2" fillId="2" borderId="20" xfId="0" applyFont="1" applyFill="1" applyBorder="1" applyAlignment="1">
      <alignment horizontal="center"/>
    </xf>
    <xf numFmtId="0" fontId="2" fillId="2" borderId="20" xfId="0" applyFont="1" applyFill="1" applyBorder="1" applyAlignment="1">
      <alignment horizontal="center"/>
    </xf>
    <xf numFmtId="0" fontId="7" fillId="0" borderId="0" xfId="0" applyFont="1"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horizontal="center" vertical="top" wrapText="1"/>
    </xf>
    <xf numFmtId="3" fontId="8" fillId="0" borderId="20" xfId="0" applyNumberFormat="1" applyFont="1" applyFill="1" applyBorder="1" applyAlignment="1">
      <alignment vertical="top"/>
    </xf>
    <xf numFmtId="0" fontId="8" fillId="2" borderId="21" xfId="0" applyFont="1" applyFill="1" applyBorder="1" applyAlignment="1">
      <alignment horizontal="center"/>
    </xf>
    <xf numFmtId="0" fontId="19" fillId="8" borderId="0" xfId="0" applyFont="1" applyFill="1"/>
    <xf numFmtId="0" fontId="2" fillId="0" borderId="0" xfId="0" applyFont="1" applyAlignment="1">
      <alignment horizontal="center"/>
    </xf>
    <xf numFmtId="0" fontId="0" fillId="0" borderId="0" xfId="0" applyAlignment="1">
      <alignment horizontal="center"/>
    </xf>
    <xf numFmtId="0" fontId="2" fillId="11" borderId="0" xfId="0" applyFont="1" applyFill="1" applyAlignment="1">
      <alignment horizontal="left" vertical="top" wrapText="1"/>
    </xf>
    <xf numFmtId="0" fontId="2" fillId="0" borderId="19" xfId="0" applyFont="1" applyFill="1" applyBorder="1" applyAlignment="1">
      <alignment vertical="top" wrapText="1"/>
    </xf>
    <xf numFmtId="0" fontId="19" fillId="8" borderId="0" xfId="0" applyFont="1" applyFill="1" applyAlignment="1">
      <alignment horizontal="center"/>
    </xf>
    <xf numFmtId="0" fontId="2" fillId="11" borderId="0" xfId="0" applyFont="1" applyFill="1" applyAlignment="1">
      <alignment horizontal="center"/>
    </xf>
    <xf numFmtId="0" fontId="2" fillId="0" borderId="13" xfId="0" applyFont="1" applyBorder="1" applyAlignment="1">
      <alignment horizontal="center" vertical="top" wrapText="1"/>
    </xf>
    <xf numFmtId="0" fontId="2" fillId="0" borderId="16" xfId="0" applyFont="1" applyBorder="1" applyAlignment="1">
      <alignment horizontal="center" vertical="top" wrapText="1"/>
    </xf>
    <xf numFmtId="0" fontId="2" fillId="0" borderId="19" xfId="0" applyFont="1" applyFill="1" applyBorder="1" applyAlignment="1">
      <alignment horizontal="center" vertical="top" wrapText="1"/>
    </xf>
    <xf numFmtId="0" fontId="2" fillId="0" borderId="32" xfId="0" applyFont="1" applyBorder="1" applyAlignment="1">
      <alignment horizontal="center" vertical="top" wrapText="1"/>
    </xf>
    <xf numFmtId="0" fontId="2" fillId="0" borderId="20" xfId="0" applyFont="1" applyBorder="1" applyAlignment="1">
      <alignment horizontal="center" vertical="top" wrapText="1"/>
    </xf>
    <xf numFmtId="0" fontId="2" fillId="0" borderId="14" xfId="0" applyFont="1" applyBorder="1" applyAlignment="1">
      <alignment horizontal="center" vertical="top" wrapText="1"/>
    </xf>
    <xf numFmtId="0" fontId="7" fillId="0" borderId="0" xfId="0" applyFont="1"/>
    <xf numFmtId="14" fontId="0" fillId="0" borderId="0" xfId="0" applyNumberFormat="1" applyAlignment="1">
      <alignment horizontal="left" vertical="top"/>
    </xf>
    <xf numFmtId="0" fontId="2" fillId="0" borderId="17" xfId="0" applyFont="1" applyBorder="1" applyAlignment="1">
      <alignment horizontal="center" vertical="top" wrapText="1"/>
    </xf>
    <xf numFmtId="0" fontId="5" fillId="8" borderId="0" xfId="0" applyFont="1" applyFill="1" applyAlignment="1">
      <alignment horizontal="center"/>
    </xf>
    <xf numFmtId="0" fontId="5" fillId="8" borderId="0" xfId="0" applyFont="1" applyFill="1" applyBorder="1" applyAlignment="1">
      <alignment horizontal="center" vertical="top"/>
    </xf>
    <xf numFmtId="0" fontId="0" fillId="0" borderId="0" xfId="0" applyBorder="1" applyAlignment="1">
      <alignment vertical="top"/>
    </xf>
    <xf numFmtId="0" fontId="2" fillId="0" borderId="0" xfId="0" quotePrefix="1" applyFont="1" applyBorder="1" applyAlignment="1">
      <alignment vertical="top"/>
    </xf>
    <xf numFmtId="0" fontId="5" fillId="8" borderId="0" xfId="0" applyFont="1" applyFill="1" applyBorder="1" applyAlignment="1"/>
    <xf numFmtId="3" fontId="0" fillId="14" borderId="14" xfId="0" applyNumberFormat="1" applyFill="1" applyBorder="1" applyAlignment="1">
      <alignment vertical="top"/>
    </xf>
    <xf numFmtId="0" fontId="2" fillId="2" borderId="20"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20" xfId="0" applyFont="1" applyFill="1" applyBorder="1" applyAlignment="1">
      <alignment horizontal="center" vertical="top"/>
    </xf>
    <xf numFmtId="0" fontId="2" fillId="2" borderId="20" xfId="0" applyFont="1" applyFill="1" applyBorder="1" applyAlignment="1">
      <alignment horizontal="center"/>
    </xf>
    <xf numFmtId="0" fontId="2" fillId="2" borderId="21" xfId="0" applyFont="1" applyFill="1" applyBorder="1" applyAlignment="1">
      <alignment horizontal="center"/>
    </xf>
    <xf numFmtId="0" fontId="2" fillId="2" borderId="20" xfId="0" applyFont="1" applyFill="1" applyBorder="1" applyAlignment="1">
      <alignment horizontal="center" vertical="top" wrapText="1"/>
    </xf>
    <xf numFmtId="0" fontId="15" fillId="2" borderId="20" xfId="0" applyFont="1" applyFill="1" applyBorder="1" applyAlignment="1">
      <alignment horizontal="center" vertical="top"/>
    </xf>
    <xf numFmtId="0" fontId="0" fillId="2" borderId="21" xfId="0" applyFill="1" applyBorder="1" applyAlignment="1">
      <alignment horizontal="center" vertical="top"/>
    </xf>
    <xf numFmtId="0" fontId="7" fillId="2" borderId="21" xfId="0" applyFont="1" applyFill="1" applyBorder="1" applyAlignment="1">
      <alignment vertical="top"/>
    </xf>
    <xf numFmtId="0" fontId="0" fillId="5" borderId="0" xfId="0" applyFill="1" applyAlignment="1" applyProtection="1">
      <alignment vertical="top" wrapText="1"/>
      <protection locked="0"/>
    </xf>
    <xf numFmtId="0" fontId="15" fillId="2" borderId="19" xfId="0" applyFont="1" applyFill="1" applyBorder="1" applyAlignment="1">
      <alignment horizontal="center" vertical="top"/>
    </xf>
    <xf numFmtId="0" fontId="7" fillId="2" borderId="20" xfId="0" applyFont="1" applyFill="1" applyBorder="1" applyAlignment="1">
      <alignment horizontal="center" vertical="top" wrapText="1"/>
    </xf>
    <xf numFmtId="0" fontId="7" fillId="2" borderId="21" xfId="0" applyFont="1" applyFill="1" applyBorder="1" applyAlignment="1"/>
    <xf numFmtId="0" fontId="7" fillId="2" borderId="0" xfId="0" applyFont="1" applyFill="1" applyBorder="1" applyAlignment="1"/>
    <xf numFmtId="0" fontId="7" fillId="2" borderId="20" xfId="0" applyFont="1" applyFill="1" applyBorder="1" applyAlignment="1">
      <alignment horizontal="center"/>
    </xf>
    <xf numFmtId="0" fontId="8" fillId="2" borderId="14" xfId="0" applyFont="1" applyFill="1" applyBorder="1" applyAlignment="1">
      <alignment vertical="top" wrapText="1"/>
    </xf>
    <xf numFmtId="0" fontId="8" fillId="0" borderId="0" xfId="0" applyFont="1" applyBorder="1" applyAlignment="1">
      <alignment vertical="top" wrapText="1"/>
    </xf>
    <xf numFmtId="3" fontId="8" fillId="0" borderId="14" xfId="0" applyNumberFormat="1" applyFont="1" applyBorder="1"/>
    <xf numFmtId="3" fontId="8" fillId="3" borderId="14" xfId="0" applyNumberFormat="1" applyFont="1" applyFill="1" applyBorder="1"/>
    <xf numFmtId="3" fontId="8" fillId="0" borderId="0" xfId="0" applyNumberFormat="1" applyFont="1" applyBorder="1"/>
    <xf numFmtId="3" fontId="8" fillId="9" borderId="14" xfId="0" applyNumberFormat="1" applyFont="1" applyFill="1" applyBorder="1"/>
    <xf numFmtId="3" fontId="8" fillId="0" borderId="32" xfId="0" applyNumberFormat="1" applyFont="1" applyBorder="1"/>
    <xf numFmtId="0" fontId="0" fillId="0" borderId="13" xfId="0" applyBorder="1" applyAlignment="1">
      <alignment vertical="top"/>
    </xf>
    <xf numFmtId="0" fontId="0" fillId="0" borderId="14" xfId="0" applyBorder="1" applyAlignment="1">
      <alignment vertical="top" wrapText="1"/>
    </xf>
    <xf numFmtId="3" fontId="0" fillId="0" borderId="14" xfId="0" applyNumberFormat="1" applyBorder="1" applyAlignment="1">
      <alignment vertical="top"/>
    </xf>
    <xf numFmtId="3" fontId="0" fillId="0" borderId="15" xfId="0" applyNumberFormat="1" applyBorder="1" applyAlignment="1">
      <alignment vertical="top"/>
    </xf>
    <xf numFmtId="0" fontId="0" fillId="0" borderId="15" xfId="0" applyFill="1" applyBorder="1" applyAlignment="1">
      <alignment horizontal="right"/>
    </xf>
    <xf numFmtId="0" fontId="2" fillId="0" borderId="29" xfId="0" applyFont="1" applyFill="1" applyBorder="1"/>
    <xf numFmtId="0" fontId="0" fillId="0" borderId="29" xfId="0" quotePrefix="1" applyFill="1" applyBorder="1" applyAlignment="1">
      <alignment horizontal="left"/>
    </xf>
    <xf numFmtId="3" fontId="0" fillId="0" borderId="13" xfId="0" applyNumberFormat="1" applyFill="1" applyBorder="1"/>
    <xf numFmtId="0" fontId="0" fillId="0" borderId="18" xfId="0" applyFill="1" applyBorder="1" applyAlignment="1">
      <alignment horizontal="right"/>
    </xf>
    <xf numFmtId="0" fontId="0" fillId="0" borderId="30" xfId="0" quotePrefix="1" applyFill="1" applyBorder="1" applyAlignment="1">
      <alignment horizontal="left"/>
    </xf>
    <xf numFmtId="0" fontId="2" fillId="0" borderId="18" xfId="0" applyFont="1" applyFill="1" applyBorder="1" applyAlignment="1">
      <alignment horizontal="right"/>
    </xf>
    <xf numFmtId="0" fontId="2" fillId="0" borderId="30" xfId="0" quotePrefix="1" applyFont="1" applyFill="1" applyBorder="1" applyAlignment="1">
      <alignment horizontal="left"/>
    </xf>
    <xf numFmtId="167" fontId="0" fillId="0" borderId="18" xfId="1" quotePrefix="1" applyNumberFormat="1" applyFont="1" applyFill="1" applyBorder="1" applyAlignment="1">
      <alignment horizontal="right"/>
    </xf>
    <xf numFmtId="3" fontId="2" fillId="0" borderId="0" xfId="0" applyNumberFormat="1" applyFont="1"/>
    <xf numFmtId="0" fontId="6" fillId="0" borderId="0" xfId="0" applyFont="1" applyProtection="1"/>
    <xf numFmtId="0" fontId="0" fillId="0" borderId="0" xfId="0" applyProtection="1"/>
    <xf numFmtId="0" fontId="0" fillId="0" borderId="0" xfId="0" applyFill="1" applyBorder="1" applyProtection="1"/>
    <xf numFmtId="0" fontId="0" fillId="0" borderId="0" xfId="0" applyFill="1" applyProtection="1"/>
    <xf numFmtId="0" fontId="2" fillId="0" borderId="0" xfId="0" applyFont="1" applyProtection="1"/>
    <xf numFmtId="0" fontId="1" fillId="13" borderId="0" xfId="0" applyFont="1" applyFill="1" applyProtection="1"/>
    <xf numFmtId="0" fontId="20" fillId="13" borderId="0" xfId="3" applyFill="1" applyProtection="1"/>
    <xf numFmtId="0" fontId="1" fillId="13" borderId="0" xfId="0" applyFont="1" applyFill="1" applyAlignment="1" applyProtection="1"/>
    <xf numFmtId="0" fontId="1" fillId="13" borderId="0" xfId="0" applyFont="1" applyFill="1" applyBorder="1" applyProtection="1"/>
    <xf numFmtId="0" fontId="20" fillId="0" borderId="0" xfId="3" applyProtection="1"/>
    <xf numFmtId="0" fontId="19" fillId="12" borderId="0" xfId="0" applyFont="1" applyFill="1" applyAlignment="1" applyProtection="1">
      <alignment vertical="center"/>
    </xf>
    <xf numFmtId="0" fontId="17" fillId="12" borderId="0" xfId="0" applyFont="1" applyFill="1" applyAlignment="1" applyProtection="1">
      <alignment vertical="center"/>
    </xf>
    <xf numFmtId="0" fontId="5" fillId="12" borderId="0" xfId="0" applyFont="1" applyFill="1" applyAlignment="1" applyProtection="1">
      <alignment vertical="center"/>
    </xf>
    <xf numFmtId="0" fontId="19" fillId="12" borderId="0" xfId="0" applyFont="1" applyFill="1" applyBorder="1" applyAlignment="1" applyProtection="1">
      <alignment vertical="center"/>
    </xf>
    <xf numFmtId="0" fontId="0" fillId="16" borderId="0" xfId="0" applyFill="1" applyProtection="1"/>
    <xf numFmtId="0" fontId="5" fillId="8" borderId="0" xfId="0" applyFont="1" applyFill="1" applyProtection="1"/>
    <xf numFmtId="0" fontId="2" fillId="0" borderId="0" xfId="0" quotePrefix="1" applyFont="1" applyProtection="1"/>
    <xf numFmtId="0" fontId="0" fillId="0" borderId="0" xfId="0" applyAlignment="1" applyProtection="1">
      <alignment horizontal="left"/>
    </xf>
    <xf numFmtId="0" fontId="2" fillId="0" borderId="0" xfId="0" applyFont="1" applyAlignment="1" applyProtection="1">
      <alignment horizontal="left" indent="1"/>
    </xf>
    <xf numFmtId="0" fontId="5" fillId="16" borderId="0" xfId="0" applyFont="1" applyFill="1" applyProtection="1"/>
    <xf numFmtId="0" fontId="5" fillId="0" borderId="0" xfId="0" applyFont="1" applyFill="1" applyBorder="1" applyProtection="1"/>
    <xf numFmtId="0" fontId="5" fillId="8" borderId="0" xfId="0" applyFont="1" applyFill="1" applyAlignment="1" applyProtection="1">
      <alignment horizontal="center"/>
    </xf>
    <xf numFmtId="0" fontId="5" fillId="0" borderId="0" xfId="0" applyFont="1" applyFill="1" applyProtection="1"/>
    <xf numFmtId="0" fontId="0" fillId="16" borderId="0" xfId="0" applyFill="1" applyAlignment="1" applyProtection="1">
      <alignment vertical="top"/>
    </xf>
    <xf numFmtId="0" fontId="7" fillId="2" borderId="19" xfId="0" applyFont="1" applyFill="1" applyBorder="1" applyAlignment="1" applyProtection="1">
      <alignment vertical="top"/>
    </xf>
    <xf numFmtId="0" fontId="7" fillId="2" borderId="20" xfId="0" applyFont="1" applyFill="1" applyBorder="1" applyAlignment="1" applyProtection="1">
      <alignment horizontal="left" vertical="top"/>
    </xf>
    <xf numFmtId="0" fontId="7" fillId="2" borderId="20" xfId="0" applyFont="1" applyFill="1" applyBorder="1" applyAlignment="1" applyProtection="1">
      <alignment vertical="top"/>
    </xf>
    <xf numFmtId="0" fontId="7" fillId="2" borderId="20" xfId="0" applyFont="1" applyFill="1" applyBorder="1" applyAlignment="1" applyProtection="1">
      <alignment horizontal="center" vertical="top"/>
    </xf>
    <xf numFmtId="0" fontId="7" fillId="2" borderId="20" xfId="0" applyFont="1" applyFill="1" applyBorder="1" applyAlignment="1" applyProtection="1">
      <alignment horizontal="center" vertical="top" wrapText="1"/>
    </xf>
    <xf numFmtId="0" fontId="0" fillId="0" borderId="21" xfId="0" applyFill="1" applyBorder="1" applyAlignment="1" applyProtection="1">
      <alignment vertical="top"/>
    </xf>
    <xf numFmtId="0" fontId="5" fillId="8" borderId="0" xfId="0" applyFont="1" applyFill="1" applyBorder="1" applyAlignment="1" applyProtection="1">
      <alignment horizontal="center" vertical="top"/>
    </xf>
    <xf numFmtId="0" fontId="0" fillId="0" borderId="19" xfId="0" applyFill="1" applyBorder="1" applyAlignment="1" applyProtection="1">
      <alignment vertical="top"/>
    </xf>
    <xf numFmtId="0" fontId="7" fillId="2" borderId="21" xfId="0" applyFont="1" applyFill="1" applyBorder="1" applyAlignment="1" applyProtection="1">
      <alignment vertical="top"/>
    </xf>
    <xf numFmtId="0" fontId="7" fillId="0" borderId="0" xfId="0" applyFont="1" applyFill="1" applyBorder="1" applyAlignment="1" applyProtection="1">
      <alignment vertical="top"/>
    </xf>
    <xf numFmtId="0" fontId="7" fillId="2" borderId="19" xfId="0" applyFont="1" applyFill="1" applyBorder="1" applyAlignment="1" applyProtection="1">
      <alignment horizontal="center" vertical="top"/>
    </xf>
    <xf numFmtId="0" fontId="0" fillId="0" borderId="20" xfId="0" applyFill="1" applyBorder="1" applyAlignment="1" applyProtection="1">
      <alignment horizontal="center" vertical="top"/>
    </xf>
    <xf numFmtId="0" fontId="7" fillId="2" borderId="21" xfId="0" applyFont="1" applyFill="1" applyBorder="1" applyAlignment="1" applyProtection="1">
      <alignment horizontal="center" vertical="top"/>
    </xf>
    <xf numFmtId="0" fontId="0" fillId="0" borderId="0" xfId="0" applyFill="1" applyAlignment="1" applyProtection="1">
      <alignment vertical="top"/>
    </xf>
    <xf numFmtId="0" fontId="0" fillId="2" borderId="20" xfId="0" applyFill="1" applyBorder="1" applyAlignment="1" applyProtection="1">
      <alignment vertical="top"/>
    </xf>
    <xf numFmtId="0" fontId="2" fillId="2" borderId="19" xfId="0" applyFont="1" applyFill="1" applyBorder="1" applyAlignment="1" applyProtection="1">
      <alignment vertical="top" wrapText="1"/>
    </xf>
    <xf numFmtId="0" fontId="2" fillId="2" borderId="20" xfId="0" applyFont="1" applyFill="1" applyBorder="1" applyAlignment="1" applyProtection="1">
      <alignment horizontal="left" vertical="top" wrapText="1"/>
    </xf>
    <xf numFmtId="0" fontId="2" fillId="2" borderId="20" xfId="0" applyFont="1" applyFill="1" applyBorder="1" applyAlignment="1" applyProtection="1">
      <alignment vertical="top" wrapText="1"/>
    </xf>
    <xf numFmtId="0" fontId="2" fillId="2" borderId="20" xfId="0" applyFont="1" applyFill="1" applyBorder="1" applyAlignment="1" applyProtection="1">
      <alignment horizontal="center" vertical="top" wrapText="1"/>
    </xf>
    <xf numFmtId="0" fontId="7" fillId="2" borderId="20" xfId="0" applyFont="1" applyFill="1" applyBorder="1" applyAlignment="1" applyProtection="1">
      <alignment vertical="top" wrapText="1"/>
    </xf>
    <xf numFmtId="0" fontId="2" fillId="2" borderId="19" xfId="0" applyFont="1" applyFill="1" applyBorder="1" applyAlignment="1" applyProtection="1">
      <alignment horizontal="center" vertical="top"/>
    </xf>
    <xf numFmtId="0" fontId="2" fillId="4" borderId="20" xfId="0" applyFont="1" applyFill="1" applyBorder="1" applyAlignment="1" applyProtection="1">
      <alignment vertical="top" wrapText="1"/>
    </xf>
    <xf numFmtId="0" fontId="0" fillId="0" borderId="20" xfId="0" applyFill="1" applyBorder="1" applyAlignment="1" applyProtection="1">
      <alignment vertical="top"/>
    </xf>
    <xf numFmtId="0" fontId="0" fillId="2" borderId="0" xfId="0" applyFill="1" applyAlignment="1" applyProtection="1">
      <alignment vertical="top"/>
    </xf>
    <xf numFmtId="0" fontId="0" fillId="2" borderId="20" xfId="0" applyFill="1" applyBorder="1" applyAlignment="1" applyProtection="1">
      <alignment horizontal="center" vertical="top"/>
    </xf>
    <xf numFmtId="0" fontId="0" fillId="2" borderId="21" xfId="0" applyFill="1" applyBorder="1" applyAlignment="1" applyProtection="1">
      <alignment horizontal="center" vertical="top"/>
    </xf>
    <xf numFmtId="0" fontId="15" fillId="2" borderId="19" xfId="0" applyFont="1" applyFill="1" applyBorder="1" applyAlignment="1" applyProtection="1">
      <alignment horizontal="center" vertical="top"/>
    </xf>
    <xf numFmtId="0" fontId="2" fillId="0" borderId="0" xfId="0" applyFont="1" applyFill="1" applyBorder="1" applyAlignment="1" applyProtection="1">
      <alignment horizontal="center" vertical="top"/>
    </xf>
    <xf numFmtId="0" fontId="8" fillId="2" borderId="20" xfId="0" applyFont="1" applyFill="1" applyBorder="1" applyAlignment="1" applyProtection="1">
      <alignment horizontal="center" vertical="top"/>
    </xf>
    <xf numFmtId="0" fontId="2" fillId="2" borderId="20" xfId="0" applyFont="1" applyFill="1" applyBorder="1" applyAlignment="1" applyProtection="1">
      <alignment horizontal="center" vertical="top"/>
    </xf>
    <xf numFmtId="0" fontId="0" fillId="16" borderId="0" xfId="0" applyFill="1" applyBorder="1" applyAlignment="1" applyProtection="1">
      <alignment vertical="top" wrapText="1"/>
    </xf>
    <xf numFmtId="0" fontId="0" fillId="2" borderId="19" xfId="0" applyFill="1" applyBorder="1" applyAlignment="1" applyProtection="1">
      <alignment vertical="top" wrapText="1"/>
    </xf>
    <xf numFmtId="0" fontId="0" fillId="2" borderId="20" xfId="0" applyFill="1" applyBorder="1" applyAlignment="1" applyProtection="1">
      <alignment vertical="top" wrapText="1"/>
    </xf>
    <xf numFmtId="0" fontId="0" fillId="2" borderId="20" xfId="0" applyFill="1" applyBorder="1" applyAlignment="1" applyProtection="1">
      <alignment horizontal="center" vertical="top" wrapText="1"/>
    </xf>
    <xf numFmtId="0" fontId="2" fillId="4" borderId="20" xfId="0" applyFont="1" applyFill="1" applyBorder="1" applyAlignment="1" applyProtection="1">
      <alignment horizontal="center" vertical="top" wrapText="1"/>
    </xf>
    <xf numFmtId="0" fontId="0" fillId="0" borderId="20" xfId="0" applyFill="1" applyBorder="1" applyAlignment="1" applyProtection="1">
      <alignment vertical="top" wrapText="1"/>
    </xf>
    <xf numFmtId="0" fontId="2" fillId="2" borderId="21" xfId="0" applyFont="1" applyFill="1" applyBorder="1" applyAlignment="1" applyProtection="1">
      <alignment horizontal="center" vertical="top"/>
    </xf>
    <xf numFmtId="0" fontId="2" fillId="0" borderId="20" xfId="0" applyFont="1" applyFill="1" applyBorder="1" applyAlignment="1" applyProtection="1">
      <alignment vertical="top" wrapText="1"/>
    </xf>
    <xf numFmtId="0" fontId="2" fillId="0" borderId="0" xfId="0" applyFont="1" applyFill="1" applyBorder="1" applyAlignment="1" applyProtection="1">
      <alignment horizontal="center" vertical="top" wrapText="1"/>
    </xf>
    <xf numFmtId="0" fontId="0" fillId="0" borderId="20" xfId="0" applyFill="1" applyBorder="1" applyAlignment="1" applyProtection="1">
      <alignment horizontal="center" vertical="top" wrapText="1"/>
    </xf>
    <xf numFmtId="0" fontId="0" fillId="0" borderId="0" xfId="0" applyFill="1" applyBorder="1" applyAlignment="1" applyProtection="1">
      <alignment vertical="top" wrapText="1"/>
    </xf>
    <xf numFmtId="0" fontId="15" fillId="2" borderId="20" xfId="0" applyFont="1" applyFill="1" applyBorder="1" applyAlignment="1" applyProtection="1">
      <alignment horizontal="center" vertical="top"/>
    </xf>
    <xf numFmtId="0" fontId="0" fillId="2" borderId="13" xfId="0" applyFill="1" applyBorder="1" applyAlignment="1" applyProtection="1">
      <alignment vertical="top" wrapText="1"/>
    </xf>
    <xf numFmtId="0" fontId="0" fillId="2" borderId="14" xfId="0" applyFill="1" applyBorder="1" applyAlignment="1" applyProtection="1">
      <alignment vertical="top" wrapText="1"/>
    </xf>
    <xf numFmtId="0" fontId="2" fillId="2" borderId="14" xfId="0" applyFont="1" applyFill="1" applyBorder="1" applyAlignment="1" applyProtection="1">
      <alignment vertical="top" wrapText="1"/>
    </xf>
    <xf numFmtId="0" fontId="2" fillId="4" borderId="14" xfId="0" applyFont="1" applyFill="1" applyBorder="1" applyAlignment="1" applyProtection="1">
      <alignment vertical="top" wrapText="1"/>
    </xf>
    <xf numFmtId="0" fontId="2" fillId="0" borderId="0" xfId="0" applyFont="1" applyFill="1" applyBorder="1" applyAlignment="1" applyProtection="1">
      <alignment vertical="top" wrapText="1"/>
    </xf>
    <xf numFmtId="0" fontId="8" fillId="2" borderId="14" xfId="0" applyFont="1" applyFill="1" applyBorder="1" applyAlignment="1" applyProtection="1">
      <alignment vertical="top" wrapText="1"/>
    </xf>
    <xf numFmtId="0" fontId="0" fillId="2" borderId="15" xfId="0" applyFill="1" applyBorder="1" applyAlignment="1" applyProtection="1">
      <alignment vertical="top" wrapText="1"/>
    </xf>
    <xf numFmtId="0" fontId="0" fillId="0" borderId="0" xfId="0" applyBorder="1" applyAlignment="1" applyProtection="1">
      <alignment vertical="top" wrapText="1"/>
    </xf>
    <xf numFmtId="0" fontId="2" fillId="0" borderId="0" xfId="0" applyFont="1" applyBorder="1" applyAlignment="1" applyProtection="1">
      <alignment vertical="top" wrapText="1"/>
    </xf>
    <xf numFmtId="0" fontId="8" fillId="0" borderId="0" xfId="0" applyFont="1" applyBorder="1" applyAlignment="1" applyProtection="1">
      <alignment vertical="top" wrapText="1"/>
    </xf>
    <xf numFmtId="0" fontId="7" fillId="15" borderId="0" xfId="0" applyFont="1" applyFill="1" applyBorder="1" applyAlignment="1" applyProtection="1">
      <alignment vertical="top"/>
    </xf>
    <xf numFmtId="0" fontId="0" fillId="15" borderId="0" xfId="0" applyFill="1" applyBorder="1" applyAlignment="1" applyProtection="1">
      <alignment vertical="top" wrapText="1"/>
    </xf>
    <xf numFmtId="0" fontId="2" fillId="15" borderId="0" xfId="0" applyFont="1" applyFill="1" applyBorder="1" applyAlignment="1" applyProtection="1">
      <alignment vertical="top" wrapText="1"/>
    </xf>
    <xf numFmtId="0" fontId="2" fillId="0" borderId="13" xfId="0" applyFont="1" applyBorder="1" applyAlignment="1" applyProtection="1">
      <alignment horizontal="left" vertical="top"/>
    </xf>
    <xf numFmtId="0" fontId="2" fillId="0" borderId="13" xfId="0" applyFont="1" applyBorder="1" applyAlignment="1" applyProtection="1">
      <alignment vertical="top" wrapText="1"/>
    </xf>
    <xf numFmtId="0" fontId="2" fillId="0" borderId="14" xfId="0" applyFont="1" applyBorder="1" applyAlignment="1" applyProtection="1">
      <alignment vertical="top"/>
    </xf>
    <xf numFmtId="2" fontId="0" fillId="3" borderId="14" xfId="0" applyNumberFormat="1" applyFill="1" applyBorder="1" applyAlignment="1" applyProtection="1">
      <alignment horizontal="right" vertical="top"/>
    </xf>
    <xf numFmtId="49" fontId="2" fillId="0" borderId="14" xfId="0" applyNumberFormat="1" applyFont="1" applyBorder="1" applyAlignment="1" applyProtection="1">
      <alignment horizontal="left" vertical="top"/>
    </xf>
    <xf numFmtId="1" fontId="0" fillId="0" borderId="14" xfId="0" applyNumberFormat="1" applyBorder="1" applyAlignment="1" applyProtection="1">
      <alignment vertical="top"/>
    </xf>
    <xf numFmtId="3" fontId="0" fillId="0" borderId="14" xfId="0" applyNumberFormat="1" applyBorder="1" applyAlignment="1" applyProtection="1">
      <alignment vertical="top"/>
    </xf>
    <xf numFmtId="3" fontId="21" fillId="0" borderId="14" xfId="0" applyNumberFormat="1" applyFont="1" applyBorder="1" applyAlignment="1" applyProtection="1">
      <alignment vertical="top"/>
    </xf>
    <xf numFmtId="1" fontId="0" fillId="4" borderId="14" xfId="0" applyNumberFormat="1" applyFill="1" applyBorder="1" applyAlignment="1" applyProtection="1">
      <alignment vertical="top"/>
    </xf>
    <xf numFmtId="166" fontId="0" fillId="4" borderId="14" xfId="0" applyNumberFormat="1" applyFill="1" applyBorder="1" applyAlignment="1" applyProtection="1">
      <alignment vertical="top"/>
    </xf>
    <xf numFmtId="166" fontId="0" fillId="3" borderId="14" xfId="0" applyNumberFormat="1" applyFill="1" applyBorder="1" applyAlignment="1" applyProtection="1">
      <alignment vertical="top"/>
    </xf>
    <xf numFmtId="3" fontId="0" fillId="3" borderId="14" xfId="0" applyNumberFormat="1" applyFill="1" applyBorder="1" applyAlignment="1" applyProtection="1">
      <alignment vertical="top"/>
    </xf>
    <xf numFmtId="3" fontId="0" fillId="14" borderId="14" xfId="0" applyNumberFormat="1" applyFill="1" applyBorder="1" applyAlignment="1" applyProtection="1">
      <alignment vertical="top"/>
    </xf>
    <xf numFmtId="3" fontId="0" fillId="0" borderId="20" xfId="0" applyNumberFormat="1" applyFill="1" applyBorder="1" applyAlignment="1" applyProtection="1">
      <alignment vertical="top"/>
    </xf>
    <xf numFmtId="3" fontId="8" fillId="0" borderId="20" xfId="0" applyNumberFormat="1" applyFont="1" applyFill="1" applyBorder="1" applyAlignment="1" applyProtection="1">
      <alignment vertical="top"/>
    </xf>
    <xf numFmtId="3" fontId="8" fillId="3" borderId="14" xfId="0" applyNumberFormat="1" applyFont="1" applyFill="1" applyBorder="1" applyAlignment="1" applyProtection="1">
      <alignment vertical="top"/>
    </xf>
    <xf numFmtId="3" fontId="0" fillId="3" borderId="35" xfId="0" applyNumberFormat="1" applyFill="1" applyBorder="1" applyAlignment="1" applyProtection="1">
      <alignment vertical="top"/>
    </xf>
    <xf numFmtId="3" fontId="0" fillId="3" borderId="36" xfId="0" applyNumberFormat="1" applyFill="1" applyBorder="1" applyAlignment="1" applyProtection="1">
      <alignment vertical="top"/>
    </xf>
    <xf numFmtId="3" fontId="0" fillId="3" borderId="37" xfId="0" applyNumberFormat="1" applyFill="1" applyBorder="1" applyAlignment="1" applyProtection="1">
      <alignment vertical="top"/>
    </xf>
    <xf numFmtId="3" fontId="0" fillId="3" borderId="15" xfId="0" applyNumberFormat="1" applyFill="1" applyBorder="1" applyAlignment="1" applyProtection="1">
      <alignment vertical="top"/>
    </xf>
    <xf numFmtId="3" fontId="0" fillId="3" borderId="34" xfId="0" applyNumberFormat="1" applyFill="1" applyBorder="1" applyAlignment="1" applyProtection="1">
      <alignment vertical="top"/>
    </xf>
    <xf numFmtId="3" fontId="0" fillId="0" borderId="0" xfId="0" applyNumberFormat="1" applyFill="1" applyAlignment="1" applyProtection="1">
      <alignment vertical="top"/>
    </xf>
    <xf numFmtId="49" fontId="0" fillId="0" borderId="14" xfId="0" applyNumberFormat="1" applyBorder="1" applyAlignment="1" applyProtection="1">
      <alignment horizontal="left" vertical="top"/>
    </xf>
    <xf numFmtId="3" fontId="0" fillId="0" borderId="17" xfId="0" applyNumberFormat="1" applyBorder="1" applyAlignment="1" applyProtection="1">
      <alignment vertical="top"/>
    </xf>
    <xf numFmtId="3" fontId="0" fillId="3" borderId="38" xfId="0" applyNumberFormat="1" applyFill="1" applyBorder="1" applyAlignment="1" applyProtection="1">
      <alignment vertical="top"/>
    </xf>
    <xf numFmtId="3" fontId="0" fillId="3" borderId="39" xfId="0" applyNumberFormat="1" applyFill="1" applyBorder="1" applyAlignment="1" applyProtection="1">
      <alignment vertical="top"/>
    </xf>
    <xf numFmtId="3" fontId="0" fillId="3" borderId="40" xfId="0" applyNumberFormat="1" applyFill="1" applyBorder="1" applyAlignment="1" applyProtection="1">
      <alignment vertical="top"/>
    </xf>
    <xf numFmtId="3" fontId="0" fillId="3" borderId="41" xfId="0" applyNumberFormat="1" applyFill="1" applyBorder="1" applyAlignment="1" applyProtection="1">
      <alignment vertical="top"/>
    </xf>
    <xf numFmtId="3" fontId="0" fillId="3" borderId="42" xfId="0" applyNumberFormat="1" applyFill="1" applyBorder="1" applyAlignment="1" applyProtection="1">
      <alignment vertical="top"/>
    </xf>
    <xf numFmtId="3" fontId="0" fillId="0" borderId="34" xfId="0" applyNumberFormat="1" applyBorder="1" applyAlignment="1" applyProtection="1">
      <alignment vertical="top"/>
    </xf>
    <xf numFmtId="3" fontId="0" fillId="0" borderId="35" xfId="0" applyNumberFormat="1" applyBorder="1" applyAlignment="1" applyProtection="1">
      <alignment vertical="top"/>
    </xf>
    <xf numFmtId="3" fontId="0" fillId="0" borderId="36" xfId="0" applyNumberFormat="1" applyBorder="1" applyAlignment="1" applyProtection="1">
      <alignment vertical="top"/>
    </xf>
    <xf numFmtId="3" fontId="0" fillId="0" borderId="37" xfId="0" applyNumberFormat="1" applyBorder="1" applyAlignment="1" applyProtection="1">
      <alignment vertical="top"/>
    </xf>
    <xf numFmtId="3" fontId="0" fillId="3" borderId="13" xfId="0" applyNumberFormat="1" applyFill="1" applyBorder="1" applyAlignment="1" applyProtection="1">
      <alignment vertical="top"/>
    </xf>
    <xf numFmtId="3" fontId="0" fillId="0" borderId="38" xfId="0" applyNumberFormat="1" applyBorder="1" applyAlignment="1" applyProtection="1">
      <alignment vertical="top"/>
    </xf>
    <xf numFmtId="3" fontId="0" fillId="0" borderId="39" xfId="0" applyNumberFormat="1" applyBorder="1" applyAlignment="1" applyProtection="1">
      <alignment vertical="top"/>
    </xf>
    <xf numFmtId="3" fontId="0" fillId="0" borderId="40" xfId="0" applyNumberFormat="1" applyBorder="1" applyAlignment="1" applyProtection="1">
      <alignment vertical="top"/>
    </xf>
    <xf numFmtId="3" fontId="0" fillId="0" borderId="46" xfId="0" applyNumberFormat="1" applyBorder="1" applyAlignment="1" applyProtection="1">
      <alignment vertical="top"/>
    </xf>
    <xf numFmtId="3" fontId="0" fillId="0" borderId="42" xfId="0" applyNumberFormat="1" applyBorder="1" applyAlignment="1" applyProtection="1">
      <alignment vertical="top"/>
    </xf>
    <xf numFmtId="3" fontId="0" fillId="0" borderId="0" xfId="0" applyNumberFormat="1" applyProtection="1"/>
    <xf numFmtId="0" fontId="2" fillId="0" borderId="0" xfId="0" quotePrefix="1" applyFont="1" applyFill="1" applyProtection="1"/>
    <xf numFmtId="3" fontId="21" fillId="0" borderId="15" xfId="0" applyNumberFormat="1" applyFont="1" applyBorder="1" applyAlignment="1" applyProtection="1">
      <alignment vertical="top"/>
    </xf>
    <xf numFmtId="1" fontId="0" fillId="0" borderId="34" xfId="0" applyNumberFormat="1" applyBorder="1" applyAlignment="1" applyProtection="1">
      <alignment vertical="top"/>
    </xf>
    <xf numFmtId="1" fontId="0" fillId="4" borderId="13" xfId="0" applyNumberFormat="1" applyFill="1" applyBorder="1" applyAlignment="1" applyProtection="1">
      <alignment vertical="top"/>
    </xf>
    <xf numFmtId="3" fontId="0" fillId="0" borderId="21" xfId="0" applyNumberFormat="1" applyFill="1" applyBorder="1" applyAlignment="1" applyProtection="1">
      <alignment vertical="top"/>
    </xf>
    <xf numFmtId="3" fontId="0" fillId="0" borderId="16" xfId="0" applyNumberFormat="1" applyBorder="1" applyAlignment="1" applyProtection="1">
      <alignment vertical="top"/>
    </xf>
    <xf numFmtId="3" fontId="0" fillId="3" borderId="43" xfId="0" applyNumberFormat="1" applyFill="1" applyBorder="1" applyAlignment="1" applyProtection="1">
      <alignment vertical="top"/>
    </xf>
    <xf numFmtId="3" fontId="0" fillId="3" borderId="44" xfId="0" applyNumberFormat="1" applyFill="1" applyBorder="1" applyAlignment="1" applyProtection="1">
      <alignment vertical="top"/>
    </xf>
    <xf numFmtId="3" fontId="0" fillId="3" borderId="45" xfId="0" applyNumberFormat="1" applyFill="1" applyBorder="1" applyAlignment="1" applyProtection="1">
      <alignment vertical="top"/>
    </xf>
    <xf numFmtId="3" fontId="0" fillId="0" borderId="43" xfId="0" applyNumberFormat="1" applyBorder="1" applyAlignment="1" applyProtection="1">
      <alignment vertical="top"/>
    </xf>
    <xf numFmtId="3" fontId="0" fillId="0" borderId="44" xfId="0" applyNumberFormat="1" applyBorder="1" applyAlignment="1" applyProtection="1">
      <alignment vertical="top"/>
    </xf>
    <xf numFmtId="3" fontId="0" fillId="0" borderId="45" xfId="0" applyNumberFormat="1" applyBorder="1" applyAlignment="1" applyProtection="1">
      <alignment vertical="top"/>
    </xf>
    <xf numFmtId="0" fontId="8" fillId="16" borderId="0" xfId="0" applyFont="1" applyFill="1" applyProtection="1"/>
    <xf numFmtId="0" fontId="10" fillId="0" borderId="0" xfId="0" applyFont="1" applyAlignment="1" applyProtection="1"/>
    <xf numFmtId="0" fontId="2" fillId="0" borderId="0" xfId="0" applyFont="1" applyFill="1" applyAlignment="1" applyProtection="1">
      <alignment horizontal="left" indent="1"/>
    </xf>
    <xf numFmtId="3" fontId="0" fillId="0" borderId="15" xfId="0" applyNumberFormat="1" applyBorder="1" applyAlignment="1" applyProtection="1">
      <alignment vertical="top"/>
    </xf>
    <xf numFmtId="1" fontId="0" fillId="0" borderId="45" xfId="0" applyNumberFormat="1" applyBorder="1" applyAlignment="1" applyProtection="1">
      <alignment vertical="top"/>
    </xf>
    <xf numFmtId="3" fontId="0" fillId="0" borderId="13" xfId="0" applyNumberFormat="1" applyBorder="1" applyAlignment="1" applyProtection="1">
      <alignment vertical="top"/>
    </xf>
    <xf numFmtId="1" fontId="0" fillId="0" borderId="13" xfId="0" applyNumberFormat="1" applyBorder="1" applyAlignment="1" applyProtection="1">
      <alignment vertical="top"/>
    </xf>
    <xf numFmtId="3" fontId="0" fillId="0" borderId="21" xfId="0" applyNumberFormat="1" applyBorder="1" applyAlignment="1" applyProtection="1">
      <alignment vertical="top"/>
    </xf>
    <xf numFmtId="3" fontId="0" fillId="3" borderId="20" xfId="0" applyNumberFormat="1" applyFill="1" applyBorder="1" applyAlignment="1" applyProtection="1">
      <alignment vertical="top"/>
    </xf>
    <xf numFmtId="3" fontId="0" fillId="3" borderId="21" xfId="0" applyNumberFormat="1" applyFill="1" applyBorder="1" applyAlignment="1" applyProtection="1">
      <alignment vertical="top"/>
    </xf>
    <xf numFmtId="0" fontId="0" fillId="0" borderId="0" xfId="0" applyAlignment="1" applyProtection="1">
      <alignment horizontal="left" indent="1"/>
    </xf>
    <xf numFmtId="3" fontId="0" fillId="14" borderId="13" xfId="0" applyNumberFormat="1" applyFill="1" applyBorder="1" applyAlignment="1" applyProtection="1">
      <alignment vertical="top"/>
    </xf>
    <xf numFmtId="0" fontId="0" fillId="0" borderId="0" xfId="0" applyFill="1" applyBorder="1" applyAlignment="1" applyProtection="1">
      <alignment vertical="top"/>
    </xf>
    <xf numFmtId="3" fontId="8" fillId="3" borderId="43" xfId="0" applyNumberFormat="1" applyFont="1" applyFill="1" applyBorder="1" applyAlignment="1" applyProtection="1">
      <alignment vertical="top"/>
    </xf>
    <xf numFmtId="0" fontId="2" fillId="0" borderId="0" xfId="0" applyFont="1" applyAlignment="1" applyProtection="1">
      <alignment horizontal="left"/>
    </xf>
    <xf numFmtId="0" fontId="2" fillId="0" borderId="0" xfId="0" quotePrefix="1" applyFont="1" applyAlignment="1" applyProtection="1">
      <alignment horizontal="left" indent="1"/>
    </xf>
    <xf numFmtId="3" fontId="2" fillId="0" borderId="0" xfId="0" quotePrefix="1" applyNumberFormat="1" applyFont="1" applyAlignment="1" applyProtection="1">
      <alignment horizontal="left" indent="2"/>
    </xf>
    <xf numFmtId="0" fontId="2" fillId="0" borderId="0" xfId="0" applyFont="1" applyAlignment="1" applyProtection="1">
      <alignment horizontal="left" indent="2"/>
    </xf>
    <xf numFmtId="0" fontId="2" fillId="0" borderId="0" xfId="0" quotePrefix="1" applyFont="1" applyAlignment="1" applyProtection="1">
      <alignment horizontal="left"/>
    </xf>
    <xf numFmtId="3" fontId="0" fillId="0" borderId="20" xfId="0" applyNumberFormat="1" applyBorder="1" applyAlignment="1" applyProtection="1">
      <alignment vertical="top"/>
    </xf>
    <xf numFmtId="3" fontId="8" fillId="3" borderId="13" xfId="0" applyNumberFormat="1" applyFont="1" applyFill="1" applyBorder="1" applyAlignment="1" applyProtection="1">
      <alignment vertical="top"/>
    </xf>
    <xf numFmtId="3" fontId="8" fillId="3" borderId="20" xfId="0" applyNumberFormat="1" applyFont="1" applyFill="1" applyBorder="1" applyAlignment="1" applyProtection="1">
      <alignment vertical="top"/>
    </xf>
    <xf numFmtId="3" fontId="0" fillId="3" borderId="19" xfId="0" applyNumberFormat="1" applyFill="1" applyBorder="1" applyAlignment="1" applyProtection="1">
      <alignment vertical="top"/>
    </xf>
    <xf numFmtId="3" fontId="21" fillId="0" borderId="20" xfId="0" applyNumberFormat="1" applyFont="1" applyBorder="1" applyAlignment="1" applyProtection="1">
      <alignment vertical="top"/>
    </xf>
    <xf numFmtId="3" fontId="8" fillId="3" borderId="15" xfId="0" applyNumberFormat="1" applyFont="1" applyFill="1" applyBorder="1" applyAlignment="1" applyProtection="1">
      <alignment vertical="top"/>
    </xf>
    <xf numFmtId="3" fontId="8" fillId="3" borderId="34" xfId="0" applyNumberFormat="1" applyFont="1" applyFill="1" applyBorder="1" applyAlignment="1" applyProtection="1">
      <alignment vertical="top"/>
    </xf>
    <xf numFmtId="0" fontId="2" fillId="0" borderId="13" xfId="0" applyFont="1" applyBorder="1" applyAlignment="1" applyProtection="1">
      <alignment vertical="top"/>
    </xf>
    <xf numFmtId="3" fontId="8" fillId="3" borderId="19" xfId="0" applyNumberFormat="1" applyFont="1" applyFill="1" applyBorder="1" applyAlignment="1" applyProtection="1">
      <alignment vertical="top"/>
    </xf>
    <xf numFmtId="0" fontId="19" fillId="16" borderId="0" xfId="0" applyFont="1" applyFill="1" applyAlignment="1" applyProtection="1">
      <alignment vertical="center"/>
    </xf>
    <xf numFmtId="0" fontId="10" fillId="0" borderId="0" xfId="0" applyFont="1" applyProtection="1"/>
    <xf numFmtId="3" fontId="8" fillId="0" borderId="21" xfId="0" applyNumberFormat="1" applyFont="1" applyFill="1" applyBorder="1" applyAlignment="1" applyProtection="1">
      <alignment vertical="top"/>
    </xf>
    <xf numFmtId="0" fontId="10" fillId="5" borderId="0" xfId="0" applyFont="1" applyFill="1" applyAlignment="1" applyProtection="1">
      <alignment horizontal="center" vertical="center"/>
    </xf>
    <xf numFmtId="0" fontId="0" fillId="0" borderId="0" xfId="0" quotePrefix="1" applyAlignment="1">
      <alignment vertical="top"/>
    </xf>
    <xf numFmtId="0" fontId="0" fillId="3" borderId="0" xfId="0" applyFill="1" applyBorder="1"/>
    <xf numFmtId="3" fontId="0" fillId="3" borderId="20" xfId="0" applyNumberFormat="1" applyFill="1" applyBorder="1"/>
    <xf numFmtId="3" fontId="0" fillId="0" borderId="14" xfId="0" applyNumberFormat="1" applyFill="1" applyBorder="1"/>
    <xf numFmtId="3" fontId="0" fillId="0" borderId="15" xfId="0" applyNumberFormat="1" applyFill="1" applyBorder="1"/>
    <xf numFmtId="3" fontId="8" fillId="0" borderId="14" xfId="0" applyNumberFormat="1" applyFont="1" applyFill="1" applyBorder="1"/>
    <xf numFmtId="3" fontId="22" fillId="3" borderId="14" xfId="0" applyNumberFormat="1" applyFont="1" applyFill="1" applyBorder="1" applyAlignment="1">
      <alignment vertical="top"/>
    </xf>
    <xf numFmtId="3" fontId="23" fillId="3" borderId="14" xfId="0" applyNumberFormat="1" applyFont="1" applyFill="1" applyBorder="1" applyAlignment="1">
      <alignment vertical="top"/>
    </xf>
    <xf numFmtId="3" fontId="2" fillId="0" borderId="14" xfId="0" applyNumberFormat="1" applyFont="1" applyBorder="1" applyAlignment="1" applyProtection="1">
      <alignment vertical="top"/>
      <protection locked="0"/>
    </xf>
    <xf numFmtId="3" fontId="2" fillId="0" borderId="17" xfId="0" applyNumberFormat="1" applyFont="1" applyBorder="1" applyAlignment="1" applyProtection="1">
      <alignment vertical="top"/>
      <protection locked="0"/>
    </xf>
    <xf numFmtId="3" fontId="2" fillId="0" borderId="13" xfId="0" applyNumberFormat="1" applyFont="1" applyBorder="1"/>
    <xf numFmtId="3" fontId="2" fillId="0" borderId="16" xfId="0" applyNumberFormat="1" applyFont="1" applyBorder="1"/>
    <xf numFmtId="3" fontId="2" fillId="0" borderId="13" xfId="0" applyNumberFormat="1" applyFont="1" applyFill="1" applyBorder="1"/>
    <xf numFmtId="3" fontId="2" fillId="0" borderId="16" xfId="0" applyNumberFormat="1" applyFont="1" applyFill="1" applyBorder="1"/>
    <xf numFmtId="0" fontId="13" fillId="0" borderId="0" xfId="0" applyFont="1" applyFill="1" applyAlignment="1">
      <alignment horizontal="right"/>
    </xf>
    <xf numFmtId="2" fontId="2" fillId="3" borderId="14" xfId="0" applyNumberFormat="1" applyFont="1" applyFill="1" applyBorder="1" applyAlignment="1">
      <alignment horizontal="right" vertical="top"/>
    </xf>
    <xf numFmtId="1" fontId="2" fillId="0" borderId="14" xfId="0" applyNumberFormat="1" applyFont="1" applyBorder="1" applyAlignment="1" applyProtection="1">
      <alignment vertical="top"/>
      <protection locked="0"/>
    </xf>
    <xf numFmtId="1" fontId="2" fillId="4" borderId="14" xfId="0" applyNumberFormat="1" applyFont="1" applyFill="1" applyBorder="1" applyAlignment="1" applyProtection="1">
      <alignment vertical="top"/>
      <protection locked="0"/>
    </xf>
    <xf numFmtId="166" fontId="2" fillId="4" borderId="14" xfId="0" applyNumberFormat="1" applyFont="1" applyFill="1" applyBorder="1" applyAlignment="1" applyProtection="1">
      <alignment vertical="top"/>
      <protection locked="0"/>
    </xf>
    <xf numFmtId="166" fontId="2" fillId="3" borderId="14" xfId="0" applyNumberFormat="1" applyFont="1" applyFill="1" applyBorder="1" applyAlignment="1">
      <alignment vertical="top"/>
    </xf>
    <xf numFmtId="0" fontId="2" fillId="0" borderId="20" xfId="0" applyFont="1" applyFill="1" applyBorder="1" applyAlignment="1">
      <alignment vertical="top"/>
    </xf>
    <xf numFmtId="3" fontId="2" fillId="3" borderId="14" xfId="0" applyNumberFormat="1" applyFont="1" applyFill="1" applyBorder="1" applyAlignment="1">
      <alignment vertical="top"/>
    </xf>
    <xf numFmtId="3" fontId="2" fillId="14" borderId="14" xfId="0" applyNumberFormat="1" applyFont="1" applyFill="1" applyBorder="1" applyAlignment="1">
      <alignment vertical="top"/>
    </xf>
    <xf numFmtId="3" fontId="2" fillId="0" borderId="20" xfId="0" applyNumberFormat="1" applyFont="1" applyFill="1" applyBorder="1" applyAlignment="1">
      <alignment vertical="top"/>
    </xf>
    <xf numFmtId="3" fontId="2" fillId="3" borderId="15" xfId="0" applyNumberFormat="1" applyFont="1" applyFill="1" applyBorder="1" applyAlignment="1">
      <alignment vertical="top"/>
    </xf>
    <xf numFmtId="3" fontId="2" fillId="0" borderId="0" xfId="0" applyNumberFormat="1" applyFont="1" applyFill="1" applyAlignment="1">
      <alignment vertical="top"/>
    </xf>
    <xf numFmtId="1" fontId="2" fillId="4" borderId="17" xfId="0" applyNumberFormat="1" applyFont="1" applyFill="1" applyBorder="1" applyAlignment="1" applyProtection="1">
      <alignment vertical="top"/>
      <protection locked="0"/>
    </xf>
    <xf numFmtId="0" fontId="2" fillId="0" borderId="0" xfId="0" applyFont="1" applyFill="1" applyAlignment="1">
      <alignment vertical="top"/>
    </xf>
    <xf numFmtId="0" fontId="2" fillId="0" borderId="0" xfId="0" applyFont="1" applyAlignment="1">
      <alignment horizontal="left" wrapText="1"/>
    </xf>
    <xf numFmtId="0" fontId="2" fillId="0" borderId="0" xfId="0" applyFont="1" applyAlignment="1">
      <alignment horizontal="left" vertical="top" wrapText="1"/>
    </xf>
    <xf numFmtId="0" fontId="5" fillId="8" borderId="0" xfId="0" applyFont="1" applyFill="1" applyAlignment="1">
      <alignment horizontal="left" wrapText="1"/>
    </xf>
    <xf numFmtId="0" fontId="7" fillId="0" borderId="0" xfId="0" applyFont="1" applyAlignment="1">
      <alignment horizontal="left" wrapText="1"/>
    </xf>
    <xf numFmtId="0" fontId="7" fillId="0" borderId="0" xfId="0" applyFont="1" applyAlignment="1">
      <alignment horizontal="left" vertical="top" wrapText="1"/>
    </xf>
    <xf numFmtId="0" fontId="2" fillId="2" borderId="20" xfId="0" applyFont="1" applyFill="1" applyBorder="1" applyAlignment="1" applyProtection="1">
      <alignment horizontal="center" vertical="top" wrapText="1"/>
    </xf>
    <xf numFmtId="0" fontId="7" fillId="2" borderId="21" xfId="0" applyFont="1" applyFill="1" applyBorder="1" applyAlignment="1" applyProtection="1">
      <alignment horizontal="center" vertical="top"/>
    </xf>
    <xf numFmtId="0" fontId="7" fillId="2" borderId="19" xfId="0" applyFont="1" applyFill="1" applyBorder="1" applyAlignment="1" applyProtection="1">
      <alignment horizontal="center" vertical="top"/>
    </xf>
    <xf numFmtId="0" fontId="7" fillId="2" borderId="0" xfId="0" applyFont="1" applyFill="1" applyBorder="1" applyAlignment="1" applyProtection="1">
      <alignment horizontal="center" vertical="top"/>
    </xf>
    <xf numFmtId="0" fontId="2" fillId="2" borderId="21" xfId="0" applyFont="1" applyFill="1" applyBorder="1" applyAlignment="1" applyProtection="1">
      <alignment horizontal="center" vertical="top"/>
    </xf>
    <xf numFmtId="0" fontId="2" fillId="2" borderId="19" xfId="0" applyFont="1" applyFill="1" applyBorder="1" applyAlignment="1" applyProtection="1">
      <alignment horizontal="center" vertical="top"/>
    </xf>
    <xf numFmtId="0" fontId="5" fillId="8" borderId="0" xfId="0" applyFont="1" applyFill="1" applyAlignment="1" applyProtection="1">
      <alignment horizontal="center"/>
    </xf>
    <xf numFmtId="0" fontId="5" fillId="8" borderId="0" xfId="0" applyFont="1" applyFill="1" applyAlignment="1" applyProtection="1">
      <alignment horizontal="left"/>
    </xf>
    <xf numFmtId="0" fontId="7" fillId="2" borderId="20" xfId="0" applyFont="1" applyFill="1" applyBorder="1" applyAlignment="1" applyProtection="1">
      <alignment horizontal="center" vertical="top"/>
    </xf>
    <xf numFmtId="0" fontId="7" fillId="4" borderId="20" xfId="0" applyFont="1" applyFill="1" applyBorder="1" applyAlignment="1" applyProtection="1">
      <alignment horizontal="center" vertical="top"/>
    </xf>
    <xf numFmtId="0" fontId="5" fillId="8" borderId="0" xfId="0" applyFont="1" applyFill="1" applyBorder="1" applyAlignment="1" applyProtection="1">
      <alignment horizontal="center" vertical="top"/>
    </xf>
    <xf numFmtId="0" fontId="0" fillId="7" borderId="26" xfId="0" applyFill="1" applyBorder="1" applyAlignment="1">
      <alignment horizontal="left" vertical="center" wrapText="1"/>
    </xf>
    <xf numFmtId="0" fontId="0" fillId="7" borderId="27" xfId="0" applyFill="1" applyBorder="1" applyAlignment="1">
      <alignment horizontal="left" vertical="center" wrapText="1"/>
    </xf>
    <xf numFmtId="0" fontId="0" fillId="0" borderId="0" xfId="0" applyFill="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7" fillId="0" borderId="0" xfId="0" applyFont="1" applyAlignment="1">
      <alignment horizontal="center" vertical="center" wrapText="1"/>
    </xf>
    <xf numFmtId="0" fontId="2" fillId="6" borderId="0" xfId="0" applyFont="1" applyFill="1" applyAlignment="1">
      <alignment horizontal="left" vertical="center" wrapText="1"/>
    </xf>
    <xf numFmtId="0" fontId="0" fillId="0" borderId="1"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7" fillId="0" borderId="0" xfId="0" applyFont="1" applyAlignment="1">
      <alignment horizontal="center" wrapText="1"/>
    </xf>
    <xf numFmtId="0" fontId="2" fillId="5" borderId="0" xfId="0" applyFont="1" applyFill="1" applyAlignment="1" applyProtection="1">
      <alignment horizontal="left" vertical="center"/>
      <protection locked="0"/>
    </xf>
    <xf numFmtId="0" fontId="0" fillId="5" borderId="0" xfId="0" applyFill="1" applyAlignment="1" applyProtection="1">
      <alignment horizontal="left" vertical="center"/>
      <protection locked="0"/>
    </xf>
    <xf numFmtId="0" fontId="5" fillId="8" borderId="0" xfId="0" applyFont="1" applyFill="1" applyAlignment="1">
      <alignment horizontal="left"/>
    </xf>
    <xf numFmtId="0" fontId="7" fillId="2" borderId="20" xfId="0" applyFont="1" applyFill="1" applyBorder="1" applyAlignment="1">
      <alignment horizontal="center" vertical="top"/>
    </xf>
    <xf numFmtId="0" fontId="7" fillId="4" borderId="20" xfId="0" applyFont="1" applyFill="1" applyBorder="1" applyAlignment="1">
      <alignment horizontal="center" vertical="top"/>
    </xf>
    <xf numFmtId="0" fontId="5" fillId="8" borderId="0" xfId="0" applyFont="1" applyFill="1" applyAlignment="1">
      <alignment horizontal="center"/>
    </xf>
    <xf numFmtId="0" fontId="7" fillId="2" borderId="21" xfId="0" applyFont="1" applyFill="1" applyBorder="1" applyAlignment="1">
      <alignment horizontal="center" vertical="top"/>
    </xf>
    <xf numFmtId="0" fontId="7" fillId="2" borderId="0" xfId="0" applyFont="1" applyFill="1" applyBorder="1" applyAlignment="1">
      <alignment horizontal="center" vertical="top"/>
    </xf>
    <xf numFmtId="0" fontId="7" fillId="2" borderId="19" xfId="0" applyFont="1" applyFill="1" applyBorder="1" applyAlignment="1">
      <alignment horizontal="center" vertical="top"/>
    </xf>
    <xf numFmtId="0" fontId="5" fillId="8" borderId="0" xfId="0" applyFont="1" applyFill="1" applyBorder="1" applyAlignment="1">
      <alignment horizontal="center" vertical="top"/>
    </xf>
    <xf numFmtId="0" fontId="2" fillId="9" borderId="29" xfId="0" applyFont="1" applyFill="1" applyBorder="1" applyAlignment="1">
      <alignment horizontal="right"/>
    </xf>
    <xf numFmtId="0" fontId="5" fillId="8" borderId="0" xfId="0" applyFont="1" applyFill="1" applyBorder="1" applyAlignment="1">
      <alignment horizontal="left"/>
    </xf>
    <xf numFmtId="0" fontId="2" fillId="2" borderId="21" xfId="0" applyFont="1" applyFill="1" applyBorder="1" applyAlignment="1">
      <alignment horizontal="center" vertical="top"/>
    </xf>
    <xf numFmtId="0" fontId="2" fillId="2" borderId="19" xfId="0" applyFont="1" applyFill="1" applyBorder="1" applyAlignment="1">
      <alignment horizontal="center" vertical="top"/>
    </xf>
    <xf numFmtId="0" fontId="2" fillId="2" borderId="20" xfId="0" applyFont="1" applyFill="1" applyBorder="1" applyAlignment="1">
      <alignment horizontal="center" vertical="top" wrapText="1"/>
    </xf>
    <xf numFmtId="0" fontId="2" fillId="2" borderId="21" xfId="0" applyFont="1" applyFill="1" applyBorder="1" applyAlignment="1">
      <alignment horizontal="center"/>
    </xf>
    <xf numFmtId="0" fontId="2" fillId="2" borderId="0" xfId="0" applyFont="1" applyFill="1" applyBorder="1" applyAlignment="1">
      <alignment horizontal="center"/>
    </xf>
    <xf numFmtId="0" fontId="2" fillId="2" borderId="19" xfId="0" applyFont="1" applyFill="1" applyBorder="1" applyAlignment="1">
      <alignment horizontal="center"/>
    </xf>
    <xf numFmtId="14" fontId="0" fillId="0" borderId="0" xfId="0" applyNumberFormat="1" applyAlignment="1">
      <alignment horizontal="left"/>
    </xf>
    <xf numFmtId="0" fontId="7" fillId="2" borderId="21" xfId="0" applyFont="1" applyFill="1" applyBorder="1" applyAlignment="1">
      <alignment horizontal="center"/>
    </xf>
    <xf numFmtId="0" fontId="7" fillId="2" borderId="0" xfId="0" applyFont="1" applyFill="1" applyBorder="1" applyAlignment="1">
      <alignment horizontal="center"/>
    </xf>
    <xf numFmtId="0" fontId="7" fillId="2" borderId="19" xfId="0" applyFont="1" applyFill="1" applyBorder="1" applyAlignment="1">
      <alignment horizontal="center"/>
    </xf>
    <xf numFmtId="0" fontId="7" fillId="0" borderId="0" xfId="0" applyFont="1" applyAlignment="1">
      <alignment horizontal="left"/>
    </xf>
    <xf numFmtId="0" fontId="2" fillId="0" borderId="0" xfId="0" quotePrefix="1" applyFont="1" applyAlignment="1">
      <alignment horizontal="left" vertical="top" wrapText="1"/>
    </xf>
  </cellXfs>
  <cellStyles count="4">
    <cellStyle name="Komma" xfId="1" builtinId="3"/>
    <cellStyle name="Link" xfId="3" builtinId="8"/>
    <cellStyle name="Standard" xfId="0" builtinId="0"/>
    <cellStyle name="Standard 2" xfId="2"/>
  </cellStyles>
  <dxfs count="442">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theme="0"/>
        </patternFill>
      </fill>
      <border>
        <left style="hair">
          <color theme="0"/>
        </left>
        <right style="hair">
          <color theme="0"/>
        </right>
        <bottom style="hair">
          <color theme="0"/>
        </bottom>
      </border>
    </dxf>
    <dxf>
      <fill>
        <patternFill>
          <bgColor theme="0"/>
        </patternFill>
      </fill>
      <border>
        <left style="hair">
          <color theme="0"/>
        </left>
        <right style="hair">
          <color theme="0"/>
        </right>
        <bottom style="hair">
          <color theme="0"/>
        </bottom>
      </border>
    </dxf>
    <dxf>
      <fill>
        <patternFill>
          <bgColor rgb="FFEAEAEA"/>
        </patternFill>
      </fill>
    </dxf>
    <dxf>
      <fill>
        <patternFill>
          <bgColor rgb="FFEAEAEA"/>
        </patternFill>
      </fill>
    </dxf>
    <dxf>
      <fill>
        <patternFill>
          <bgColor theme="0"/>
        </patternFill>
      </fill>
      <border>
        <left style="hair">
          <color theme="0"/>
        </left>
        <right style="hair">
          <color theme="0"/>
        </right>
        <bottom style="hair">
          <color theme="0"/>
        </bottom>
      </border>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EAEAEA"/>
        </patternFill>
      </fill>
    </dxf>
    <dxf>
      <fill>
        <patternFill>
          <bgColor rgb="FFEAEAEA"/>
        </patternFill>
      </fill>
    </dxf>
    <dxf>
      <fill>
        <patternFill>
          <bgColor rgb="FFFFFF99"/>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rgb="FFEAEAEA"/>
        </patternFill>
      </fill>
    </dxf>
    <dxf>
      <fill>
        <patternFill>
          <bgColor rgb="FFFFFF99"/>
        </patternFill>
      </fill>
    </dxf>
    <dxf>
      <fill>
        <patternFill>
          <bgColor rgb="FFFFFF99"/>
        </patternFill>
      </fill>
    </dxf>
    <dxf>
      <fill>
        <patternFill>
          <bgColor rgb="FFFFFF99"/>
        </patternFill>
      </fill>
    </dxf>
    <dxf>
      <fill>
        <patternFill>
          <bgColor rgb="FFEAEAEA"/>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rgb="FFFFFF99"/>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rgb="FFFFFF99"/>
        </patternFill>
      </fill>
    </dxf>
    <dxf>
      <fill>
        <patternFill>
          <bgColor rgb="FFFFFF99"/>
        </patternFill>
      </fill>
    </dxf>
    <dxf>
      <fill>
        <patternFill>
          <bgColor rgb="FFEAEAEA"/>
        </patternFill>
      </fill>
    </dxf>
    <dxf>
      <fill>
        <patternFill>
          <bgColor rgb="FFFFFF99"/>
        </patternFill>
      </fill>
    </dxf>
    <dxf>
      <fill>
        <patternFill>
          <bgColor rgb="FFEAEAEA"/>
        </patternFill>
      </fill>
    </dxf>
    <dxf>
      <fill>
        <patternFill>
          <bgColor rgb="FFEAEAEA"/>
        </patternFill>
      </fill>
    </dxf>
    <dxf>
      <fill>
        <patternFill>
          <bgColor rgb="FFFFFF99"/>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rgb="FFFFFF99"/>
        </patternFill>
      </fill>
    </dxf>
    <dxf>
      <fill>
        <patternFill>
          <bgColor rgb="FFEAEAEA"/>
        </patternFill>
      </fill>
    </dxf>
    <dxf>
      <fill>
        <patternFill>
          <bgColor rgb="FFFFFF99"/>
        </patternFill>
      </fill>
    </dxf>
    <dxf>
      <fill>
        <patternFill>
          <bgColor rgb="FFEAEAEA"/>
        </patternFill>
      </fill>
    </dxf>
    <dxf>
      <fill>
        <patternFill>
          <bgColor rgb="FFFFFF99"/>
        </patternFill>
      </fill>
    </dxf>
    <dxf>
      <fill>
        <patternFill>
          <bgColor rgb="FFFFFF99"/>
        </patternFill>
      </fill>
    </dxf>
    <dxf>
      <fill>
        <patternFill>
          <bgColor rgb="FFEAEAEA"/>
        </patternFill>
      </fill>
    </dxf>
    <dxf>
      <fill>
        <patternFill>
          <bgColor rgb="FFFFFF99"/>
        </patternFill>
      </fill>
    </dxf>
    <dxf>
      <fill>
        <patternFill>
          <bgColor rgb="FFFFFF99"/>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EAEAEA"/>
        </patternFill>
      </fill>
    </dxf>
    <dxf>
      <fill>
        <patternFill>
          <bgColor rgb="FFEAEAEA"/>
        </patternFill>
      </fill>
    </dxf>
    <dxf>
      <fill>
        <patternFill>
          <bgColor rgb="FFFFFF99"/>
        </patternFill>
      </fill>
    </dxf>
    <dxf>
      <fill>
        <patternFill>
          <bgColor rgb="FFEAEAEA"/>
        </patternFill>
      </fill>
    </dxf>
    <dxf>
      <fill>
        <patternFill>
          <bgColor rgb="FFFFFF99"/>
        </patternFill>
      </fill>
    </dxf>
    <dxf>
      <fill>
        <patternFill>
          <bgColor rgb="FFEAEAEA"/>
        </patternFill>
      </fill>
    </dxf>
    <dxf>
      <fill>
        <patternFill>
          <bgColor rgb="FFEAEAEA"/>
        </patternFill>
      </fill>
    </dxf>
    <dxf>
      <fill>
        <patternFill>
          <bgColor theme="1" tint="0.499984740745262"/>
        </patternFill>
      </fill>
    </dxf>
    <dxf>
      <fill>
        <patternFill>
          <bgColor rgb="FFEAEAEA"/>
        </patternFill>
      </fill>
    </dxf>
    <dxf>
      <fill>
        <patternFill>
          <bgColor theme="1" tint="0.499984740745262"/>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rgb="FFEAEAEA"/>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rgb="FFEAEAEA"/>
        </patternFill>
      </fill>
    </dxf>
    <dxf>
      <fill>
        <patternFill>
          <bgColor rgb="FFFFFF99"/>
        </patternFill>
      </fill>
    </dxf>
    <dxf>
      <fill>
        <patternFill>
          <bgColor rgb="FFEAEAEA"/>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EAEAEA"/>
        </patternFill>
      </fill>
    </dxf>
    <dxf>
      <fill>
        <patternFill>
          <bgColor rgb="FFEAEAEA"/>
        </patternFill>
      </fill>
    </dxf>
    <dxf>
      <fill>
        <patternFill>
          <bgColor rgb="FFFFFF99"/>
        </patternFill>
      </fill>
    </dxf>
    <dxf>
      <fill>
        <patternFill>
          <bgColor rgb="FFEAEAEA"/>
        </patternFill>
      </fill>
    </dxf>
    <dxf>
      <fill>
        <patternFill>
          <bgColor rgb="FFFFFF99"/>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EAEAEA"/>
        </patternFill>
      </fill>
    </dxf>
    <dxf>
      <fill>
        <patternFill>
          <bgColor theme="1" tint="0.499984740745262"/>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rgb="FFEAEAEA"/>
        </patternFill>
      </fill>
    </dxf>
    <dxf>
      <fill>
        <patternFill>
          <bgColor rgb="FFFFFF99"/>
        </patternFill>
      </fill>
    </dxf>
    <dxf>
      <fill>
        <patternFill>
          <bgColor rgb="FFEAEAEA"/>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EAEAEA"/>
        </patternFill>
      </fill>
    </dxf>
    <dxf>
      <fill>
        <patternFill>
          <bgColor theme="1" tint="0.499984740745262"/>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rgb="FFEAEAEA"/>
        </patternFill>
      </fill>
    </dxf>
    <dxf>
      <fill>
        <patternFill>
          <bgColor rgb="FFFFFF99"/>
        </patternFill>
      </fill>
    </dxf>
    <dxf>
      <fill>
        <patternFill>
          <bgColor rgb="FFEAEAEA"/>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rgb="FFEAEAEA"/>
        </patternFill>
      </fill>
    </dxf>
    <dxf>
      <fill>
        <patternFill>
          <bgColor rgb="FFFFFF99"/>
        </patternFill>
      </fill>
    </dxf>
    <dxf>
      <fill>
        <patternFill>
          <bgColor rgb="FFEAEAEA"/>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theme="1" tint="0.499984740745262"/>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rgb="FFEAEAEA"/>
        </patternFill>
      </fill>
    </dxf>
    <dxf>
      <fill>
        <patternFill>
          <bgColor rgb="FFFFFF99"/>
        </patternFill>
      </fill>
    </dxf>
    <dxf>
      <fill>
        <patternFill>
          <bgColor rgb="FFEAEAEA"/>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theme="1" tint="0.499984740745262"/>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rgb="FFEAEAEA"/>
        </patternFill>
      </fill>
    </dxf>
    <dxf>
      <fill>
        <patternFill>
          <bgColor rgb="FFFFFF99"/>
        </patternFill>
      </fill>
    </dxf>
    <dxf>
      <fill>
        <patternFill>
          <bgColor rgb="FFEAEAEA"/>
        </patternFill>
      </fill>
    </dxf>
    <dxf>
      <fill>
        <patternFill>
          <bgColor rgb="FFFFFF99"/>
        </patternFill>
      </fill>
    </dxf>
    <dxf>
      <fill>
        <patternFill>
          <bgColor rgb="FFEAEAEA"/>
        </patternFill>
      </fill>
    </dxf>
    <dxf>
      <fill>
        <patternFill>
          <bgColor rgb="FFEAEAEA"/>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EAEAEA"/>
        </patternFill>
      </fill>
    </dxf>
    <dxf>
      <fill>
        <patternFill>
          <bgColor rgb="FFFFFF99"/>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EAEAEA"/>
        </patternFill>
      </fill>
    </dxf>
    <dxf>
      <fill>
        <patternFill>
          <bgColor rgb="FFFFFF99"/>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EAEAEA"/>
        </patternFill>
      </fill>
    </dxf>
    <dxf>
      <fill>
        <patternFill>
          <bgColor rgb="FFFFFF99"/>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rgb="FFFFFF99"/>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rgb="FFEAEAEA"/>
        </patternFill>
      </fill>
    </dxf>
    <dxf>
      <fill>
        <patternFill>
          <bgColor rgb="FFEAEAEA"/>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EAEAEA"/>
        </patternFill>
      </fill>
    </dxf>
    <dxf>
      <fill>
        <patternFill>
          <bgColor theme="1" tint="0.499984740745262"/>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theme="1" tint="0.499984740745262"/>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rgb="FFEAEAEA"/>
        </patternFill>
      </fill>
    </dxf>
    <dxf>
      <fill>
        <patternFill>
          <bgColor rgb="FFEAEAEA"/>
        </patternFill>
      </fill>
    </dxf>
    <dxf>
      <fill>
        <patternFill>
          <bgColor rgb="FFFFFF99"/>
        </patternFill>
      </fill>
    </dxf>
    <dxf>
      <fill>
        <patternFill>
          <bgColor rgb="FFEAEAEA"/>
        </patternFill>
      </fill>
    </dxf>
    <dxf>
      <fill>
        <patternFill>
          <bgColor rgb="FFEAEAEA"/>
        </patternFill>
      </fill>
    </dxf>
    <dxf>
      <fill>
        <patternFill>
          <bgColor rgb="FFEAEAEA"/>
        </patternFill>
      </fill>
    </dxf>
    <dxf>
      <fill>
        <patternFill>
          <bgColor rgb="FFFFFF99"/>
        </patternFill>
      </fill>
    </dxf>
    <dxf>
      <fill>
        <patternFill>
          <bgColor rgb="FFEAEAEA"/>
        </patternFill>
      </fill>
    </dxf>
    <dxf>
      <fill>
        <patternFill>
          <bgColor rgb="FFEAEAEA"/>
        </patternFill>
      </fill>
    </dxf>
    <dxf>
      <fill>
        <patternFill>
          <bgColor rgb="FFFFFF99"/>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theme="1" tint="0.499984740745262"/>
        </patternFill>
      </fill>
    </dxf>
    <dxf>
      <fill>
        <patternFill>
          <bgColor rgb="FFFFFF99"/>
        </patternFill>
      </fill>
    </dxf>
    <dxf>
      <fill>
        <patternFill>
          <bgColor rgb="FFEAEAEA"/>
        </patternFill>
      </fill>
    </dxf>
  </dxfs>
  <tableStyles count="0" defaultTableStyle="TableStyleMedium2" defaultPivotStyle="PivotStyleLight16"/>
  <colors>
    <mruColors>
      <color rgb="FFFFFFCC"/>
      <color rgb="FFFFFF00"/>
      <color rgb="FFFFFF99"/>
      <color rgb="FFEAEAEA"/>
      <color rgb="FFFFFF66"/>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18</xdr:col>
      <xdr:colOff>571500</xdr:colOff>
      <xdr:row>52</xdr:row>
      <xdr:rowOff>154781</xdr:rowOff>
    </xdr:from>
    <xdr:to>
      <xdr:col>40</xdr:col>
      <xdr:colOff>0</xdr:colOff>
      <xdr:row>55</xdr:row>
      <xdr:rowOff>11907</xdr:rowOff>
    </xdr:to>
    <xdr:sp macro="" textlink="">
      <xdr:nvSpPr>
        <xdr:cNvPr id="25" name="Freihandform 24"/>
        <xdr:cNvSpPr/>
      </xdr:nvSpPr>
      <xdr:spPr>
        <a:xfrm>
          <a:off x="9739313" y="8846344"/>
          <a:ext cx="11215687" cy="273844"/>
        </a:xfrm>
        <a:custGeom>
          <a:avLst/>
          <a:gdLst>
            <a:gd name="connsiteX0" fmla="*/ 11215687 w 11215687"/>
            <a:gd name="connsiteY0" fmla="*/ 0 h 273844"/>
            <a:gd name="connsiteX1" fmla="*/ 11215687 w 11215687"/>
            <a:gd name="connsiteY1" fmla="*/ 178594 h 273844"/>
            <a:gd name="connsiteX2" fmla="*/ 0 w 11215687"/>
            <a:gd name="connsiteY2" fmla="*/ 178594 h 273844"/>
            <a:gd name="connsiteX3" fmla="*/ 0 w 11215687"/>
            <a:gd name="connsiteY3" fmla="*/ 273844 h 273844"/>
          </a:gdLst>
          <a:ahLst/>
          <a:cxnLst>
            <a:cxn ang="0">
              <a:pos x="connsiteX0" y="connsiteY0"/>
            </a:cxn>
            <a:cxn ang="0">
              <a:pos x="connsiteX1" y="connsiteY1"/>
            </a:cxn>
            <a:cxn ang="0">
              <a:pos x="connsiteX2" y="connsiteY2"/>
            </a:cxn>
            <a:cxn ang="0">
              <a:pos x="connsiteX3" y="connsiteY3"/>
            </a:cxn>
          </a:cxnLst>
          <a:rect l="l" t="t" r="r" b="b"/>
          <a:pathLst>
            <a:path w="11215687" h="273844">
              <a:moveTo>
                <a:pt x="11215687" y="0"/>
              </a:moveTo>
              <a:lnTo>
                <a:pt x="11215687" y="178594"/>
              </a:lnTo>
              <a:lnTo>
                <a:pt x="0" y="178594"/>
              </a:lnTo>
              <a:lnTo>
                <a:pt x="0" y="273844"/>
              </a:lnTo>
            </a:path>
          </a:pathLst>
        </a:custGeom>
        <a:noFill/>
        <a:ln w="28575">
          <a:solidFill>
            <a:srgbClr val="FF0000"/>
          </a:solidFill>
          <a:prstDash val="sysDash"/>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10</xdr:col>
      <xdr:colOff>369094</xdr:colOff>
      <xdr:row>52</xdr:row>
      <xdr:rowOff>95250</xdr:rowOff>
    </xdr:from>
    <xdr:to>
      <xdr:col>46</xdr:col>
      <xdr:colOff>250031</xdr:colOff>
      <xdr:row>57</xdr:row>
      <xdr:rowOff>23812</xdr:rowOff>
    </xdr:to>
    <xdr:sp macro="" textlink="">
      <xdr:nvSpPr>
        <xdr:cNvPr id="26" name="Freihandform 25"/>
        <xdr:cNvSpPr/>
      </xdr:nvSpPr>
      <xdr:spPr>
        <a:xfrm>
          <a:off x="5500688" y="8786813"/>
          <a:ext cx="19490531" cy="690562"/>
        </a:xfrm>
        <a:custGeom>
          <a:avLst/>
          <a:gdLst>
            <a:gd name="connsiteX0" fmla="*/ 19252406 w 19490531"/>
            <a:gd name="connsiteY0" fmla="*/ 0 h 690562"/>
            <a:gd name="connsiteX1" fmla="*/ 19490531 w 19490531"/>
            <a:gd name="connsiteY1" fmla="*/ 0 h 690562"/>
            <a:gd name="connsiteX2" fmla="*/ 19490531 w 19490531"/>
            <a:gd name="connsiteY2" fmla="*/ 690562 h 690562"/>
            <a:gd name="connsiteX3" fmla="*/ 0 w 19490531"/>
            <a:gd name="connsiteY3" fmla="*/ 690562 h 690562"/>
            <a:gd name="connsiteX4" fmla="*/ 0 w 19490531"/>
            <a:gd name="connsiteY4" fmla="*/ 523875 h 6905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490531" h="690562">
              <a:moveTo>
                <a:pt x="19252406" y="0"/>
              </a:moveTo>
              <a:lnTo>
                <a:pt x="19490531" y="0"/>
              </a:lnTo>
              <a:lnTo>
                <a:pt x="19490531" y="690562"/>
              </a:lnTo>
              <a:lnTo>
                <a:pt x="0" y="690562"/>
              </a:lnTo>
              <a:lnTo>
                <a:pt x="0" y="523875"/>
              </a:lnTo>
            </a:path>
          </a:pathLst>
        </a:custGeom>
        <a:noFill/>
        <a:ln w="28575">
          <a:solidFill>
            <a:srgbClr val="FF0000"/>
          </a:solidFill>
          <a:prstDash val="sysDash"/>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18</xdr:col>
      <xdr:colOff>571500</xdr:colOff>
      <xdr:row>28</xdr:row>
      <xdr:rowOff>0</xdr:rowOff>
    </xdr:from>
    <xdr:to>
      <xdr:col>40</xdr:col>
      <xdr:colOff>119063</xdr:colOff>
      <xdr:row>30</xdr:row>
      <xdr:rowOff>11907</xdr:rowOff>
    </xdr:to>
    <xdr:sp macro="" textlink="">
      <xdr:nvSpPr>
        <xdr:cNvPr id="27" name="Freihandform 26"/>
        <xdr:cNvSpPr/>
      </xdr:nvSpPr>
      <xdr:spPr>
        <a:xfrm>
          <a:off x="9739313" y="4822031"/>
          <a:ext cx="11334750" cy="250032"/>
        </a:xfrm>
        <a:custGeom>
          <a:avLst/>
          <a:gdLst>
            <a:gd name="connsiteX0" fmla="*/ 11334750 w 11334750"/>
            <a:gd name="connsiteY0" fmla="*/ 0 h 250032"/>
            <a:gd name="connsiteX1" fmla="*/ 11334750 w 11334750"/>
            <a:gd name="connsiteY1" fmla="*/ 154782 h 250032"/>
            <a:gd name="connsiteX2" fmla="*/ 0 w 11334750"/>
            <a:gd name="connsiteY2" fmla="*/ 154782 h 250032"/>
            <a:gd name="connsiteX3" fmla="*/ 0 w 11334750"/>
            <a:gd name="connsiteY3" fmla="*/ 250032 h 250032"/>
          </a:gdLst>
          <a:ahLst/>
          <a:cxnLst>
            <a:cxn ang="0">
              <a:pos x="connsiteX0" y="connsiteY0"/>
            </a:cxn>
            <a:cxn ang="0">
              <a:pos x="connsiteX1" y="connsiteY1"/>
            </a:cxn>
            <a:cxn ang="0">
              <a:pos x="connsiteX2" y="connsiteY2"/>
            </a:cxn>
            <a:cxn ang="0">
              <a:pos x="connsiteX3" y="connsiteY3"/>
            </a:cxn>
          </a:cxnLst>
          <a:rect l="l" t="t" r="r" b="b"/>
          <a:pathLst>
            <a:path w="11334750" h="250032">
              <a:moveTo>
                <a:pt x="11334750" y="0"/>
              </a:moveTo>
              <a:lnTo>
                <a:pt x="11334750" y="154782"/>
              </a:lnTo>
              <a:lnTo>
                <a:pt x="0" y="154782"/>
              </a:lnTo>
              <a:lnTo>
                <a:pt x="0" y="250032"/>
              </a:lnTo>
            </a:path>
          </a:pathLst>
        </a:custGeom>
        <a:noFill/>
        <a:ln>
          <a:solidFill>
            <a:srgbClr val="FF0000"/>
          </a:solidFill>
          <a:prstDash val="sysDash"/>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10</xdr:col>
      <xdr:colOff>71437</xdr:colOff>
      <xdr:row>25</xdr:row>
      <xdr:rowOff>59531</xdr:rowOff>
    </xdr:from>
    <xdr:to>
      <xdr:col>46</xdr:col>
      <xdr:colOff>261937</xdr:colOff>
      <xdr:row>33</xdr:row>
      <xdr:rowOff>119063</xdr:rowOff>
    </xdr:to>
    <xdr:sp macro="" textlink="">
      <xdr:nvSpPr>
        <xdr:cNvPr id="28" name="Freihandform 27"/>
        <xdr:cNvSpPr/>
      </xdr:nvSpPr>
      <xdr:spPr>
        <a:xfrm>
          <a:off x="5203031" y="4369594"/>
          <a:ext cx="19800094" cy="1321594"/>
        </a:xfrm>
        <a:custGeom>
          <a:avLst/>
          <a:gdLst>
            <a:gd name="connsiteX0" fmla="*/ 19538157 w 19800094"/>
            <a:gd name="connsiteY0" fmla="*/ 0 h 1321594"/>
            <a:gd name="connsiteX1" fmla="*/ 19800094 w 19800094"/>
            <a:gd name="connsiteY1" fmla="*/ 0 h 1321594"/>
            <a:gd name="connsiteX2" fmla="*/ 19800094 w 19800094"/>
            <a:gd name="connsiteY2" fmla="*/ 1321594 h 1321594"/>
            <a:gd name="connsiteX3" fmla="*/ 0 w 19800094"/>
            <a:gd name="connsiteY3" fmla="*/ 1321594 h 1321594"/>
            <a:gd name="connsiteX4" fmla="*/ 0 w 19800094"/>
            <a:gd name="connsiteY4" fmla="*/ 869156 h 132159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800094" h="1321594">
              <a:moveTo>
                <a:pt x="19538157" y="0"/>
              </a:moveTo>
              <a:lnTo>
                <a:pt x="19800094" y="0"/>
              </a:lnTo>
              <a:lnTo>
                <a:pt x="19800094" y="1321594"/>
              </a:lnTo>
              <a:lnTo>
                <a:pt x="0" y="1321594"/>
              </a:lnTo>
              <a:lnTo>
                <a:pt x="0" y="869156"/>
              </a:lnTo>
            </a:path>
          </a:pathLst>
        </a:custGeom>
        <a:noFill/>
        <a:ln w="28575">
          <a:solidFill>
            <a:srgbClr val="FF0000"/>
          </a:solidFill>
          <a:prstDash val="sysDash"/>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10</xdr:col>
      <xdr:colOff>321469</xdr:colOff>
      <xdr:row>83</xdr:row>
      <xdr:rowOff>11906</xdr:rowOff>
    </xdr:from>
    <xdr:to>
      <xdr:col>45</xdr:col>
      <xdr:colOff>488156</xdr:colOff>
      <xdr:row>85</xdr:row>
      <xdr:rowOff>0</xdr:rowOff>
    </xdr:to>
    <xdr:sp macro="" textlink="">
      <xdr:nvSpPr>
        <xdr:cNvPr id="29" name="Freihandform 28"/>
        <xdr:cNvSpPr/>
      </xdr:nvSpPr>
      <xdr:spPr>
        <a:xfrm>
          <a:off x="5453063" y="13763625"/>
          <a:ext cx="18919031" cy="226219"/>
        </a:xfrm>
        <a:custGeom>
          <a:avLst/>
          <a:gdLst>
            <a:gd name="connsiteX0" fmla="*/ 18919031 w 18919031"/>
            <a:gd name="connsiteY0" fmla="*/ 0 h 226219"/>
            <a:gd name="connsiteX1" fmla="*/ 18919031 w 18919031"/>
            <a:gd name="connsiteY1" fmla="*/ 154781 h 226219"/>
            <a:gd name="connsiteX2" fmla="*/ 0 w 18919031"/>
            <a:gd name="connsiteY2" fmla="*/ 154781 h 226219"/>
            <a:gd name="connsiteX3" fmla="*/ 0 w 18919031"/>
            <a:gd name="connsiteY3" fmla="*/ 226219 h 226219"/>
          </a:gdLst>
          <a:ahLst/>
          <a:cxnLst>
            <a:cxn ang="0">
              <a:pos x="connsiteX0" y="connsiteY0"/>
            </a:cxn>
            <a:cxn ang="0">
              <a:pos x="connsiteX1" y="connsiteY1"/>
            </a:cxn>
            <a:cxn ang="0">
              <a:pos x="connsiteX2" y="connsiteY2"/>
            </a:cxn>
            <a:cxn ang="0">
              <a:pos x="connsiteX3" y="connsiteY3"/>
            </a:cxn>
          </a:cxnLst>
          <a:rect l="l" t="t" r="r" b="b"/>
          <a:pathLst>
            <a:path w="18919031" h="226219">
              <a:moveTo>
                <a:pt x="18919031" y="0"/>
              </a:moveTo>
              <a:lnTo>
                <a:pt x="18919031" y="154781"/>
              </a:lnTo>
              <a:lnTo>
                <a:pt x="0" y="154781"/>
              </a:lnTo>
              <a:lnTo>
                <a:pt x="0" y="226219"/>
              </a:lnTo>
            </a:path>
          </a:pathLst>
        </a:custGeom>
        <a:noFill/>
        <a:ln w="28575">
          <a:solidFill>
            <a:srgbClr val="FF0000"/>
          </a:solidFill>
          <a:prstDash val="sysDash"/>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10</xdr:col>
      <xdr:colOff>321469</xdr:colOff>
      <xdr:row>86</xdr:row>
      <xdr:rowOff>95250</xdr:rowOff>
    </xdr:from>
    <xdr:to>
      <xdr:col>46</xdr:col>
      <xdr:colOff>178593</xdr:colOff>
      <xdr:row>91</xdr:row>
      <xdr:rowOff>35718</xdr:rowOff>
    </xdr:to>
    <xdr:sp macro="" textlink="">
      <xdr:nvSpPr>
        <xdr:cNvPr id="31" name="Freihandform 30"/>
        <xdr:cNvSpPr/>
      </xdr:nvSpPr>
      <xdr:spPr>
        <a:xfrm>
          <a:off x="5453063" y="14263688"/>
          <a:ext cx="19466718" cy="702468"/>
        </a:xfrm>
        <a:custGeom>
          <a:avLst/>
          <a:gdLst>
            <a:gd name="connsiteX0" fmla="*/ 19311937 w 19466718"/>
            <a:gd name="connsiteY0" fmla="*/ 0 h 702468"/>
            <a:gd name="connsiteX1" fmla="*/ 19466718 w 19466718"/>
            <a:gd name="connsiteY1" fmla="*/ 0 h 702468"/>
            <a:gd name="connsiteX2" fmla="*/ 19466718 w 19466718"/>
            <a:gd name="connsiteY2" fmla="*/ 702468 h 702468"/>
            <a:gd name="connsiteX3" fmla="*/ 0 w 19466718"/>
            <a:gd name="connsiteY3" fmla="*/ 702468 h 702468"/>
            <a:gd name="connsiteX4" fmla="*/ 0 w 19466718"/>
            <a:gd name="connsiteY4" fmla="*/ 523875 h 70246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466718" h="702468">
              <a:moveTo>
                <a:pt x="19311937" y="0"/>
              </a:moveTo>
              <a:lnTo>
                <a:pt x="19466718" y="0"/>
              </a:lnTo>
              <a:lnTo>
                <a:pt x="19466718" y="702468"/>
              </a:lnTo>
              <a:lnTo>
                <a:pt x="0" y="702468"/>
              </a:lnTo>
              <a:lnTo>
                <a:pt x="0" y="523875"/>
              </a:lnTo>
            </a:path>
          </a:pathLst>
        </a:custGeom>
        <a:noFill/>
        <a:ln w="28575">
          <a:solidFill>
            <a:srgbClr val="FF0000"/>
          </a:solidFill>
          <a:prstDash val="sysDash"/>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18</xdr:col>
      <xdr:colOff>631031</xdr:colOff>
      <xdr:row>86</xdr:row>
      <xdr:rowOff>166687</xdr:rowOff>
    </xdr:from>
    <xdr:to>
      <xdr:col>40</xdr:col>
      <xdr:colOff>23813</xdr:colOff>
      <xdr:row>89</xdr:row>
      <xdr:rowOff>11907</xdr:rowOff>
    </xdr:to>
    <xdr:sp macro="" textlink="">
      <xdr:nvSpPr>
        <xdr:cNvPr id="33" name="Freihandform 32"/>
        <xdr:cNvSpPr/>
      </xdr:nvSpPr>
      <xdr:spPr>
        <a:xfrm>
          <a:off x="9798844" y="14335125"/>
          <a:ext cx="11179969" cy="261938"/>
        </a:xfrm>
        <a:custGeom>
          <a:avLst/>
          <a:gdLst>
            <a:gd name="connsiteX0" fmla="*/ 11179969 w 11179969"/>
            <a:gd name="connsiteY0" fmla="*/ 0 h 261938"/>
            <a:gd name="connsiteX1" fmla="*/ 11179969 w 11179969"/>
            <a:gd name="connsiteY1" fmla="*/ 154781 h 261938"/>
            <a:gd name="connsiteX2" fmla="*/ 0 w 11179969"/>
            <a:gd name="connsiteY2" fmla="*/ 154781 h 261938"/>
            <a:gd name="connsiteX3" fmla="*/ 0 w 11179969"/>
            <a:gd name="connsiteY3" fmla="*/ 261938 h 261938"/>
          </a:gdLst>
          <a:ahLst/>
          <a:cxnLst>
            <a:cxn ang="0">
              <a:pos x="connsiteX0" y="connsiteY0"/>
            </a:cxn>
            <a:cxn ang="0">
              <a:pos x="connsiteX1" y="connsiteY1"/>
            </a:cxn>
            <a:cxn ang="0">
              <a:pos x="connsiteX2" y="connsiteY2"/>
            </a:cxn>
            <a:cxn ang="0">
              <a:pos x="connsiteX3" y="connsiteY3"/>
            </a:cxn>
          </a:cxnLst>
          <a:rect l="l" t="t" r="r" b="b"/>
          <a:pathLst>
            <a:path w="11179969" h="261938">
              <a:moveTo>
                <a:pt x="11179969" y="0"/>
              </a:moveTo>
              <a:lnTo>
                <a:pt x="11179969" y="154781"/>
              </a:lnTo>
              <a:lnTo>
                <a:pt x="0" y="154781"/>
              </a:lnTo>
              <a:lnTo>
                <a:pt x="0" y="261938"/>
              </a:lnTo>
            </a:path>
          </a:pathLst>
        </a:custGeom>
        <a:noFill/>
        <a:ln>
          <a:solidFill>
            <a:srgbClr val="FF0000"/>
          </a:solidFill>
          <a:prstDash val="sysDash"/>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11906</xdr:colOff>
      <xdr:row>85</xdr:row>
      <xdr:rowOff>95249</xdr:rowOff>
    </xdr:from>
    <xdr:to>
      <xdr:col>25</xdr:col>
      <xdr:colOff>0</xdr:colOff>
      <xdr:row>85</xdr:row>
      <xdr:rowOff>95249</xdr:rowOff>
    </xdr:to>
    <xdr:sp macro="" textlink="">
      <xdr:nvSpPr>
        <xdr:cNvPr id="36" name="Freihandform 35"/>
        <xdr:cNvSpPr/>
      </xdr:nvSpPr>
      <xdr:spPr>
        <a:xfrm>
          <a:off x="5857875" y="14085093"/>
          <a:ext cx="6715125" cy="0"/>
        </a:xfrm>
        <a:custGeom>
          <a:avLst/>
          <a:gdLst>
            <a:gd name="connsiteX0" fmla="*/ 0 w 6715125"/>
            <a:gd name="connsiteY0" fmla="*/ 0 h 0"/>
            <a:gd name="connsiteX1" fmla="*/ 6715125 w 6715125"/>
            <a:gd name="connsiteY1" fmla="*/ 0 h 0"/>
          </a:gdLst>
          <a:ahLst/>
          <a:cxnLst>
            <a:cxn ang="0">
              <a:pos x="connsiteX0" y="connsiteY0"/>
            </a:cxn>
            <a:cxn ang="0">
              <a:pos x="connsiteX1" y="connsiteY1"/>
            </a:cxn>
          </a:cxnLst>
          <a:rect l="l" t="t" r="r" b="b"/>
          <a:pathLst>
            <a:path w="6715125">
              <a:moveTo>
                <a:pt x="0" y="0"/>
              </a:moveTo>
              <a:lnTo>
                <a:pt x="6715125" y="0"/>
              </a:lnTo>
            </a:path>
          </a:pathLst>
        </a:custGeom>
        <a:noFill/>
        <a:ln w="28575">
          <a:solidFill>
            <a:srgbClr val="FF0000"/>
          </a:solidFill>
          <a:prstDash val="sysDash"/>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10</xdr:col>
      <xdr:colOff>321469</xdr:colOff>
      <xdr:row>111</xdr:row>
      <xdr:rowOff>11906</xdr:rowOff>
    </xdr:from>
    <xdr:to>
      <xdr:col>25</xdr:col>
      <xdr:colOff>357188</xdr:colOff>
      <xdr:row>112</xdr:row>
      <xdr:rowOff>11907</xdr:rowOff>
    </xdr:to>
    <xdr:sp macro="" textlink="">
      <xdr:nvSpPr>
        <xdr:cNvPr id="38" name="Freihandform 37"/>
        <xdr:cNvSpPr/>
      </xdr:nvSpPr>
      <xdr:spPr>
        <a:xfrm>
          <a:off x="5453063" y="18145125"/>
          <a:ext cx="7477125" cy="166688"/>
        </a:xfrm>
        <a:custGeom>
          <a:avLst/>
          <a:gdLst>
            <a:gd name="connsiteX0" fmla="*/ 0 w 7477125"/>
            <a:gd name="connsiteY0" fmla="*/ 0 h 166688"/>
            <a:gd name="connsiteX1" fmla="*/ 0 w 7477125"/>
            <a:gd name="connsiteY1" fmla="*/ 166688 h 166688"/>
            <a:gd name="connsiteX2" fmla="*/ 7477125 w 7477125"/>
            <a:gd name="connsiteY2" fmla="*/ 166688 h 166688"/>
            <a:gd name="connsiteX3" fmla="*/ 7477125 w 7477125"/>
            <a:gd name="connsiteY3" fmla="*/ 0 h 166688"/>
          </a:gdLst>
          <a:ahLst/>
          <a:cxnLst>
            <a:cxn ang="0">
              <a:pos x="connsiteX0" y="connsiteY0"/>
            </a:cxn>
            <a:cxn ang="0">
              <a:pos x="connsiteX1" y="connsiteY1"/>
            </a:cxn>
            <a:cxn ang="0">
              <a:pos x="connsiteX2" y="connsiteY2"/>
            </a:cxn>
            <a:cxn ang="0">
              <a:pos x="connsiteX3" y="connsiteY3"/>
            </a:cxn>
          </a:cxnLst>
          <a:rect l="l" t="t" r="r" b="b"/>
          <a:pathLst>
            <a:path w="7477125" h="166688">
              <a:moveTo>
                <a:pt x="0" y="0"/>
              </a:moveTo>
              <a:lnTo>
                <a:pt x="0" y="166688"/>
              </a:lnTo>
              <a:lnTo>
                <a:pt x="7477125" y="166688"/>
              </a:lnTo>
              <a:lnTo>
                <a:pt x="7477125" y="0"/>
              </a:lnTo>
            </a:path>
          </a:pathLst>
        </a:custGeom>
        <a:noFill/>
        <a:ln w="28575">
          <a:solidFill>
            <a:srgbClr val="FF0000"/>
          </a:solidFill>
          <a:prstDash val="sysDash"/>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18</xdr:col>
      <xdr:colOff>511968</xdr:colOff>
      <xdr:row>111</xdr:row>
      <xdr:rowOff>0</xdr:rowOff>
    </xdr:from>
    <xdr:to>
      <xdr:col>26</xdr:col>
      <xdr:colOff>369093</xdr:colOff>
      <xdr:row>112</xdr:row>
      <xdr:rowOff>83344</xdr:rowOff>
    </xdr:to>
    <xdr:sp macro="" textlink="">
      <xdr:nvSpPr>
        <xdr:cNvPr id="39" name="Freihandform 38"/>
        <xdr:cNvSpPr/>
      </xdr:nvSpPr>
      <xdr:spPr>
        <a:xfrm>
          <a:off x="9679781" y="18133219"/>
          <a:ext cx="3952875" cy="250031"/>
        </a:xfrm>
        <a:custGeom>
          <a:avLst/>
          <a:gdLst>
            <a:gd name="connsiteX0" fmla="*/ 0 w 3952875"/>
            <a:gd name="connsiteY0" fmla="*/ 0 h 250031"/>
            <a:gd name="connsiteX1" fmla="*/ 0 w 3952875"/>
            <a:gd name="connsiteY1" fmla="*/ 250031 h 250031"/>
            <a:gd name="connsiteX2" fmla="*/ 3952875 w 3952875"/>
            <a:gd name="connsiteY2" fmla="*/ 250031 h 250031"/>
            <a:gd name="connsiteX3" fmla="*/ 3952875 w 3952875"/>
            <a:gd name="connsiteY3" fmla="*/ 0 h 250031"/>
          </a:gdLst>
          <a:ahLst/>
          <a:cxnLst>
            <a:cxn ang="0">
              <a:pos x="connsiteX0" y="connsiteY0"/>
            </a:cxn>
            <a:cxn ang="0">
              <a:pos x="connsiteX1" y="connsiteY1"/>
            </a:cxn>
            <a:cxn ang="0">
              <a:pos x="connsiteX2" y="connsiteY2"/>
            </a:cxn>
            <a:cxn ang="0">
              <a:pos x="connsiteX3" y="connsiteY3"/>
            </a:cxn>
          </a:cxnLst>
          <a:rect l="l" t="t" r="r" b="b"/>
          <a:pathLst>
            <a:path w="3952875" h="250031">
              <a:moveTo>
                <a:pt x="0" y="0"/>
              </a:moveTo>
              <a:lnTo>
                <a:pt x="0" y="250031"/>
              </a:lnTo>
              <a:lnTo>
                <a:pt x="3952875" y="250031"/>
              </a:lnTo>
              <a:lnTo>
                <a:pt x="3952875" y="0"/>
              </a:lnTo>
            </a:path>
          </a:pathLst>
        </a:custGeom>
        <a:noFill/>
        <a:ln w="28575">
          <a:solidFill>
            <a:srgbClr val="FF0000"/>
          </a:solidFill>
          <a:prstDash val="sysDash"/>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39</xdr:col>
      <xdr:colOff>11905</xdr:colOff>
      <xdr:row>143</xdr:row>
      <xdr:rowOff>35722</xdr:rowOff>
    </xdr:from>
    <xdr:to>
      <xdr:col>41</xdr:col>
      <xdr:colOff>642935</xdr:colOff>
      <xdr:row>145</xdr:row>
      <xdr:rowOff>47626</xdr:rowOff>
    </xdr:to>
    <xdr:sp macro="" textlink="">
      <xdr:nvSpPr>
        <xdr:cNvPr id="40" name="Geschweifte Klammer rechts 39"/>
        <xdr:cNvSpPr/>
      </xdr:nvSpPr>
      <xdr:spPr>
        <a:xfrm rot="5400000">
          <a:off x="21151453" y="22651643"/>
          <a:ext cx="261936" cy="1916905"/>
        </a:xfrm>
        <a:prstGeom prst="rightBrace">
          <a:avLst>
            <a:gd name="adj1" fmla="val 8333"/>
            <a:gd name="adj2" fmla="val 49383"/>
          </a:avLst>
        </a:prstGeom>
        <a:ln w="19050">
          <a:solidFill>
            <a:srgbClr val="FF0000"/>
          </a:solidFill>
          <a:prstDash val="sys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clientData/>
  </xdr:twoCellAnchor>
  <xdr:twoCellAnchor>
    <xdr:from>
      <xdr:col>20</xdr:col>
      <xdr:colOff>11906</xdr:colOff>
      <xdr:row>144</xdr:row>
      <xdr:rowOff>23813</xdr:rowOff>
    </xdr:from>
    <xdr:to>
      <xdr:col>40</xdr:col>
      <xdr:colOff>333375</xdr:colOff>
      <xdr:row>146</xdr:row>
      <xdr:rowOff>11906</xdr:rowOff>
    </xdr:to>
    <xdr:sp macro="" textlink="">
      <xdr:nvSpPr>
        <xdr:cNvPr id="42" name="Freihandform 41"/>
        <xdr:cNvSpPr/>
      </xdr:nvSpPr>
      <xdr:spPr>
        <a:xfrm>
          <a:off x="10465594" y="23645813"/>
          <a:ext cx="10822781" cy="226218"/>
        </a:xfrm>
        <a:custGeom>
          <a:avLst/>
          <a:gdLst>
            <a:gd name="connsiteX0" fmla="*/ 10822781 w 10822781"/>
            <a:gd name="connsiteY0" fmla="*/ 0 h 226218"/>
            <a:gd name="connsiteX1" fmla="*/ 10822781 w 10822781"/>
            <a:gd name="connsiteY1" fmla="*/ 130968 h 226218"/>
            <a:gd name="connsiteX2" fmla="*/ 0 w 10822781"/>
            <a:gd name="connsiteY2" fmla="*/ 130968 h 226218"/>
            <a:gd name="connsiteX3" fmla="*/ 0 w 10822781"/>
            <a:gd name="connsiteY3" fmla="*/ 226218 h 226218"/>
          </a:gdLst>
          <a:ahLst/>
          <a:cxnLst>
            <a:cxn ang="0">
              <a:pos x="connsiteX0" y="connsiteY0"/>
            </a:cxn>
            <a:cxn ang="0">
              <a:pos x="connsiteX1" y="connsiteY1"/>
            </a:cxn>
            <a:cxn ang="0">
              <a:pos x="connsiteX2" y="connsiteY2"/>
            </a:cxn>
            <a:cxn ang="0">
              <a:pos x="connsiteX3" y="connsiteY3"/>
            </a:cxn>
          </a:cxnLst>
          <a:rect l="l" t="t" r="r" b="b"/>
          <a:pathLst>
            <a:path w="10822781" h="226218">
              <a:moveTo>
                <a:pt x="10822781" y="0"/>
              </a:moveTo>
              <a:lnTo>
                <a:pt x="10822781" y="130968"/>
              </a:lnTo>
              <a:lnTo>
                <a:pt x="0" y="130968"/>
              </a:lnTo>
              <a:lnTo>
                <a:pt x="0" y="226218"/>
              </a:lnTo>
            </a:path>
          </a:pathLst>
        </a:custGeom>
        <a:noFill/>
        <a:ln w="28575">
          <a:solidFill>
            <a:srgbClr val="FF0000"/>
          </a:solidFill>
          <a:prstDash val="sysDash"/>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18</xdr:col>
      <xdr:colOff>369093</xdr:colOff>
      <xdr:row>177</xdr:row>
      <xdr:rowOff>166688</xdr:rowOff>
    </xdr:from>
    <xdr:to>
      <xdr:col>39</xdr:col>
      <xdr:colOff>333375</xdr:colOff>
      <xdr:row>180</xdr:row>
      <xdr:rowOff>11906</xdr:rowOff>
    </xdr:to>
    <xdr:sp macro="" textlink="">
      <xdr:nvSpPr>
        <xdr:cNvPr id="44" name="Freihandform 43"/>
        <xdr:cNvSpPr/>
      </xdr:nvSpPr>
      <xdr:spPr>
        <a:xfrm>
          <a:off x="9536906" y="29086969"/>
          <a:ext cx="11108532" cy="261937"/>
        </a:xfrm>
        <a:custGeom>
          <a:avLst/>
          <a:gdLst>
            <a:gd name="connsiteX0" fmla="*/ 11108532 w 11108532"/>
            <a:gd name="connsiteY0" fmla="*/ 0 h 261937"/>
            <a:gd name="connsiteX1" fmla="*/ 11108532 w 11108532"/>
            <a:gd name="connsiteY1" fmla="*/ 107156 h 261937"/>
            <a:gd name="connsiteX2" fmla="*/ 0 w 11108532"/>
            <a:gd name="connsiteY2" fmla="*/ 107156 h 261937"/>
            <a:gd name="connsiteX3" fmla="*/ 0 w 11108532"/>
            <a:gd name="connsiteY3" fmla="*/ 261937 h 261937"/>
          </a:gdLst>
          <a:ahLst/>
          <a:cxnLst>
            <a:cxn ang="0">
              <a:pos x="connsiteX0" y="connsiteY0"/>
            </a:cxn>
            <a:cxn ang="0">
              <a:pos x="connsiteX1" y="connsiteY1"/>
            </a:cxn>
            <a:cxn ang="0">
              <a:pos x="connsiteX2" y="connsiteY2"/>
            </a:cxn>
            <a:cxn ang="0">
              <a:pos x="connsiteX3" y="connsiteY3"/>
            </a:cxn>
          </a:cxnLst>
          <a:rect l="l" t="t" r="r" b="b"/>
          <a:pathLst>
            <a:path w="11108532" h="261937">
              <a:moveTo>
                <a:pt x="11108532" y="0"/>
              </a:moveTo>
              <a:lnTo>
                <a:pt x="11108532" y="107156"/>
              </a:lnTo>
              <a:lnTo>
                <a:pt x="0" y="107156"/>
              </a:lnTo>
              <a:lnTo>
                <a:pt x="0" y="261937"/>
              </a:lnTo>
            </a:path>
          </a:pathLst>
        </a:custGeom>
        <a:noFill/>
        <a:ln w="28575">
          <a:solidFill>
            <a:srgbClr val="FF0000"/>
          </a:solidFill>
          <a:prstDash val="sysDash"/>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E54"/>
  <sheetViews>
    <sheetView showGridLines="0" tabSelected="1" zoomScaleNormal="100" workbookViewId="0">
      <selection activeCell="A3" sqref="A3"/>
    </sheetView>
  </sheetViews>
  <sheetFormatPr baseColWidth="10" defaultRowHeight="12.75" x14ac:dyDescent="0.2"/>
  <cols>
    <col min="1" max="1" width="5" customWidth="1"/>
    <col min="2" max="2" width="23.7109375" customWidth="1"/>
    <col min="3" max="3" width="13.28515625" customWidth="1"/>
    <col min="4" max="4" width="78.140625" customWidth="1"/>
    <col min="5" max="5" width="9" style="275" bestFit="1" customWidth="1"/>
  </cols>
  <sheetData>
    <row r="1" spans="1:5" ht="20.25" x14ac:dyDescent="0.3">
      <c r="A1" s="9" t="s">
        <v>204</v>
      </c>
      <c r="B1" s="170"/>
    </row>
    <row r="2" spans="1:5" s="1" customFormat="1" x14ac:dyDescent="0.2">
      <c r="A2" s="1" t="s">
        <v>535</v>
      </c>
      <c r="B2" s="286"/>
      <c r="E2" s="274"/>
    </row>
    <row r="3" spans="1:5" s="1" customFormat="1" x14ac:dyDescent="0.2">
      <c r="B3" s="286"/>
      <c r="E3" s="274"/>
    </row>
    <row r="4" spans="1:5" ht="12.75" customHeight="1" x14ac:dyDescent="0.2">
      <c r="A4" s="523" t="s">
        <v>528</v>
      </c>
      <c r="B4" s="523"/>
      <c r="C4" s="523"/>
      <c r="D4" s="523"/>
      <c r="E4" s="523"/>
    </row>
    <row r="5" spans="1:5" ht="12.75" customHeight="1" x14ac:dyDescent="0.2">
      <c r="A5" s="523" t="s">
        <v>205</v>
      </c>
      <c r="B5" s="523"/>
      <c r="C5" s="523"/>
      <c r="D5" s="523"/>
      <c r="E5" s="523"/>
    </row>
    <row r="6" spans="1:5" ht="27" customHeight="1" x14ac:dyDescent="0.2">
      <c r="A6" s="523" t="s">
        <v>378</v>
      </c>
      <c r="B6" s="523"/>
      <c r="C6" s="523"/>
      <c r="D6" s="523"/>
      <c r="E6" s="523"/>
    </row>
    <row r="7" spans="1:5" ht="12.75" customHeight="1" x14ac:dyDescent="0.2">
      <c r="A7" s="523" t="s">
        <v>529</v>
      </c>
      <c r="B7" s="523"/>
      <c r="C7" s="523"/>
      <c r="D7" s="523"/>
      <c r="E7" s="523"/>
    </row>
    <row r="8" spans="1:5" ht="12.75" customHeight="1" x14ac:dyDescent="0.2">
      <c r="A8" s="523" t="s">
        <v>530</v>
      </c>
      <c r="B8" s="523"/>
      <c r="C8" s="523"/>
      <c r="D8" s="523"/>
      <c r="E8" s="523"/>
    </row>
    <row r="9" spans="1:5" ht="27.75" customHeight="1" x14ac:dyDescent="0.2">
      <c r="A9" s="523" t="s">
        <v>206</v>
      </c>
      <c r="B9" s="523"/>
      <c r="C9" s="523"/>
      <c r="D9" s="523"/>
      <c r="E9" s="523"/>
    </row>
    <row r="10" spans="1:5" x14ac:dyDescent="0.2">
      <c r="A10" s="171"/>
      <c r="B10" s="171"/>
      <c r="C10" s="171"/>
      <c r="D10" s="171"/>
    </row>
    <row r="11" spans="1:5" x14ac:dyDescent="0.2">
      <c r="A11" s="171"/>
      <c r="B11" s="171"/>
      <c r="C11" s="171"/>
      <c r="D11" s="171"/>
    </row>
    <row r="12" spans="1:5" s="273" customFormat="1" x14ac:dyDescent="0.2">
      <c r="A12" s="524" t="s">
        <v>382</v>
      </c>
      <c r="B12" s="524"/>
      <c r="C12" s="524"/>
      <c r="D12" s="524"/>
      <c r="E12" s="278"/>
    </row>
    <row r="13" spans="1:5" x14ac:dyDescent="0.2">
      <c r="A13" s="171"/>
      <c r="B13" s="171"/>
      <c r="C13" s="171"/>
      <c r="D13" s="171"/>
    </row>
    <row r="14" spans="1:5" x14ac:dyDescent="0.2">
      <c r="A14" s="525" t="s">
        <v>207</v>
      </c>
      <c r="B14" s="525"/>
      <c r="C14" s="525"/>
      <c r="D14" s="525"/>
    </row>
    <row r="15" spans="1:5" ht="12.75" customHeight="1" x14ac:dyDescent="0.2">
      <c r="A15" s="522" t="s">
        <v>379</v>
      </c>
      <c r="B15" s="522"/>
      <c r="C15" s="522"/>
      <c r="D15" s="522"/>
    </row>
    <row r="16" spans="1:5" ht="12.75" customHeight="1" x14ac:dyDescent="0.2">
      <c r="A16" s="522" t="s">
        <v>380</v>
      </c>
      <c r="B16" s="522"/>
      <c r="C16" s="522"/>
      <c r="D16" s="522"/>
    </row>
    <row r="17" spans="1:5" ht="12.75" customHeight="1" x14ac:dyDescent="0.2">
      <c r="A17" s="522" t="s">
        <v>381</v>
      </c>
      <c r="B17" s="522"/>
      <c r="C17" s="522"/>
      <c r="D17" s="522"/>
    </row>
    <row r="18" spans="1:5" x14ac:dyDescent="0.2">
      <c r="A18" s="76"/>
      <c r="B18" s="76"/>
      <c r="C18" s="76"/>
      <c r="D18" s="76"/>
    </row>
    <row r="19" spans="1:5" x14ac:dyDescent="0.2">
      <c r="A19" s="526" t="s">
        <v>208</v>
      </c>
      <c r="B19" s="526"/>
      <c r="C19" s="526"/>
      <c r="D19" s="526"/>
    </row>
    <row r="20" spans="1:5" ht="12.75" customHeight="1" x14ac:dyDescent="0.2">
      <c r="A20" s="523" t="s">
        <v>531</v>
      </c>
      <c r="B20" s="523"/>
      <c r="C20" s="523"/>
      <c r="D20" s="523"/>
    </row>
    <row r="21" spans="1:5" ht="12.75" customHeight="1" x14ac:dyDescent="0.2">
      <c r="A21" s="523" t="s">
        <v>409</v>
      </c>
      <c r="B21" s="523"/>
      <c r="C21" s="523"/>
      <c r="D21" s="523"/>
    </row>
    <row r="22" spans="1:5" ht="12.75" customHeight="1" x14ac:dyDescent="0.2">
      <c r="A22" s="264"/>
      <c r="B22" s="264"/>
      <c r="C22" s="264"/>
      <c r="D22" s="264"/>
    </row>
    <row r="23" spans="1:5" ht="12.75" customHeight="1" x14ac:dyDescent="0.2">
      <c r="A23" s="264"/>
      <c r="B23" s="276" t="s">
        <v>387</v>
      </c>
      <c r="C23" s="276" t="s">
        <v>386</v>
      </c>
      <c r="D23" s="276" t="s">
        <v>388</v>
      </c>
      <c r="E23" s="279" t="s">
        <v>397</v>
      </c>
    </row>
    <row r="24" spans="1:5" ht="12.75" customHeight="1" x14ac:dyDescent="0.2">
      <c r="A24" s="264"/>
      <c r="B24" s="264"/>
      <c r="C24" s="264"/>
      <c r="D24" s="264"/>
    </row>
    <row r="25" spans="1:5" x14ac:dyDescent="0.2">
      <c r="A25" s="190"/>
      <c r="B25" s="191" t="s">
        <v>17</v>
      </c>
      <c r="C25" s="192" t="s">
        <v>389</v>
      </c>
      <c r="D25" s="193" t="s">
        <v>209</v>
      </c>
      <c r="E25" s="280" t="s">
        <v>6</v>
      </c>
    </row>
    <row r="26" spans="1:5" x14ac:dyDescent="0.2">
      <c r="A26" s="190"/>
      <c r="B26" s="194" t="s">
        <v>43</v>
      </c>
      <c r="C26" s="195" t="s">
        <v>390</v>
      </c>
      <c r="D26" s="196" t="s">
        <v>210</v>
      </c>
      <c r="E26" s="281" t="s">
        <v>398</v>
      </c>
    </row>
    <row r="27" spans="1:5" x14ac:dyDescent="0.2">
      <c r="A27" s="190"/>
      <c r="B27" s="194" t="s">
        <v>2</v>
      </c>
      <c r="C27" s="195" t="s">
        <v>391</v>
      </c>
      <c r="D27" s="196" t="s">
        <v>394</v>
      </c>
      <c r="E27" s="281" t="s">
        <v>398</v>
      </c>
    </row>
    <row r="28" spans="1:5" ht="25.5" x14ac:dyDescent="0.2">
      <c r="A28" s="190"/>
      <c r="B28" s="194" t="s">
        <v>266</v>
      </c>
      <c r="C28" s="195" t="s">
        <v>392</v>
      </c>
      <c r="D28" s="196" t="s">
        <v>211</v>
      </c>
      <c r="E28" s="281" t="s">
        <v>398</v>
      </c>
    </row>
    <row r="29" spans="1:5" ht="38.25" x14ac:dyDescent="0.2">
      <c r="A29" s="190"/>
      <c r="B29" s="194" t="s">
        <v>267</v>
      </c>
      <c r="C29" s="195" t="s">
        <v>393</v>
      </c>
      <c r="D29" s="196" t="s">
        <v>212</v>
      </c>
      <c r="E29" s="281" t="s">
        <v>6</v>
      </c>
    </row>
    <row r="30" spans="1:5" ht="25.5" x14ac:dyDescent="0.2">
      <c r="A30" s="190"/>
      <c r="B30" s="194" t="s">
        <v>268</v>
      </c>
      <c r="C30" s="195" t="s">
        <v>532</v>
      </c>
      <c r="D30" s="196" t="s">
        <v>297</v>
      </c>
      <c r="E30" s="281" t="s">
        <v>6</v>
      </c>
    </row>
    <row r="31" spans="1:5" x14ac:dyDescent="0.2">
      <c r="A31" s="8"/>
      <c r="B31" s="194" t="s">
        <v>395</v>
      </c>
      <c r="C31" s="195" t="s">
        <v>396</v>
      </c>
      <c r="D31" s="196" t="s">
        <v>399</v>
      </c>
      <c r="E31" s="281" t="s">
        <v>6</v>
      </c>
    </row>
    <row r="32" spans="1:5" ht="38.25" x14ac:dyDescent="0.2">
      <c r="A32" s="8"/>
      <c r="B32" s="194" t="s">
        <v>400</v>
      </c>
      <c r="C32" s="195" t="s">
        <v>401</v>
      </c>
      <c r="D32" s="277" t="s">
        <v>402</v>
      </c>
      <c r="E32" s="282" t="s">
        <v>398</v>
      </c>
    </row>
    <row r="33" spans="1:5" ht="25.5" x14ac:dyDescent="0.2">
      <c r="A33" s="8"/>
      <c r="B33" s="194" t="s">
        <v>404</v>
      </c>
      <c r="C33" s="195" t="s">
        <v>403</v>
      </c>
      <c r="D33" s="196" t="s">
        <v>428</v>
      </c>
      <c r="E33" s="281" t="s">
        <v>398</v>
      </c>
    </row>
    <row r="34" spans="1:5" ht="25.5" x14ac:dyDescent="0.2">
      <c r="A34" s="8"/>
      <c r="B34" s="197" t="s">
        <v>24</v>
      </c>
      <c r="C34" s="195" t="s">
        <v>518</v>
      </c>
      <c r="D34" s="196" t="s">
        <v>213</v>
      </c>
      <c r="E34" s="281" t="s">
        <v>406</v>
      </c>
    </row>
    <row r="35" spans="1:5" ht="25.5" x14ac:dyDescent="0.2">
      <c r="A35" s="8"/>
      <c r="B35" s="194" t="s">
        <v>405</v>
      </c>
      <c r="C35" s="195" t="s">
        <v>533</v>
      </c>
      <c r="D35" s="196" t="s">
        <v>519</v>
      </c>
      <c r="E35" s="281" t="s">
        <v>398</v>
      </c>
    </row>
    <row r="36" spans="1:5" ht="63.75" x14ac:dyDescent="0.2">
      <c r="A36" s="8"/>
      <c r="B36" s="197" t="s">
        <v>29</v>
      </c>
      <c r="C36" s="195" t="s">
        <v>407</v>
      </c>
      <c r="D36" s="277" t="s">
        <v>517</v>
      </c>
      <c r="E36" s="281" t="s">
        <v>398</v>
      </c>
    </row>
    <row r="37" spans="1:5" ht="38.25" x14ac:dyDescent="0.2">
      <c r="A37" s="8"/>
      <c r="B37" s="197" t="s">
        <v>40</v>
      </c>
      <c r="C37" s="195" t="s">
        <v>408</v>
      </c>
      <c r="D37" s="196" t="s">
        <v>214</v>
      </c>
      <c r="E37" s="283" t="s">
        <v>406</v>
      </c>
    </row>
    <row r="38" spans="1:5" x14ac:dyDescent="0.2">
      <c r="A38" s="8"/>
      <c r="B38" s="198"/>
      <c r="C38" s="199"/>
      <c r="D38" s="196" t="s">
        <v>525</v>
      </c>
      <c r="E38" s="284"/>
    </row>
    <row r="39" spans="1:5" x14ac:dyDescent="0.2">
      <c r="A39" s="8"/>
      <c r="B39" s="198"/>
      <c r="C39" s="199"/>
      <c r="D39" s="196" t="s">
        <v>524</v>
      </c>
      <c r="E39" s="284"/>
    </row>
    <row r="40" spans="1:5" x14ac:dyDescent="0.2">
      <c r="A40" s="8"/>
      <c r="B40" s="198"/>
      <c r="C40" s="199"/>
      <c r="D40" s="196" t="s">
        <v>523</v>
      </c>
      <c r="E40" s="284"/>
    </row>
    <row r="41" spans="1:5" x14ac:dyDescent="0.2">
      <c r="A41" s="8"/>
      <c r="B41" s="198"/>
      <c r="C41" s="199"/>
      <c r="D41" s="196" t="s">
        <v>522</v>
      </c>
      <c r="E41" s="284"/>
    </row>
    <row r="42" spans="1:5" ht="25.5" x14ac:dyDescent="0.2">
      <c r="A42" s="8"/>
      <c r="B42" s="198"/>
      <c r="C42" s="199"/>
      <c r="D42" s="196" t="s">
        <v>215</v>
      </c>
      <c r="E42" s="285"/>
    </row>
    <row r="43" spans="1:5" ht="76.5" x14ac:dyDescent="0.2">
      <c r="A43" s="8"/>
      <c r="B43" s="194" t="s">
        <v>298</v>
      </c>
      <c r="C43" s="200" t="s">
        <v>411</v>
      </c>
      <c r="D43" s="196" t="s">
        <v>410</v>
      </c>
      <c r="E43" s="281" t="s">
        <v>6</v>
      </c>
    </row>
    <row r="44" spans="1:5" ht="38.25" x14ac:dyDescent="0.2">
      <c r="A44" s="8"/>
      <c r="B44" s="194" t="s">
        <v>412</v>
      </c>
      <c r="C44" s="200" t="s">
        <v>520</v>
      </c>
      <c r="D44" s="196" t="s">
        <v>415</v>
      </c>
      <c r="E44" s="283" t="s">
        <v>406</v>
      </c>
    </row>
    <row r="45" spans="1:5" ht="25.5" x14ac:dyDescent="0.2">
      <c r="A45" s="8"/>
      <c r="B45" s="194" t="s">
        <v>413</v>
      </c>
      <c r="C45" s="200" t="s">
        <v>521</v>
      </c>
      <c r="D45" s="196" t="s">
        <v>414</v>
      </c>
      <c r="E45" s="288" t="s">
        <v>406</v>
      </c>
    </row>
    <row r="46" spans="1:5" x14ac:dyDescent="0.2">
      <c r="B46" s="8"/>
    </row>
    <row r="47" spans="1:5" x14ac:dyDescent="0.2">
      <c r="B47" s="8"/>
    </row>
    <row r="48" spans="1:5" s="273" customFormat="1" x14ac:dyDescent="0.2">
      <c r="A48" s="524" t="s">
        <v>383</v>
      </c>
      <c r="B48" s="524"/>
      <c r="C48" s="524"/>
      <c r="D48" s="524"/>
      <c r="E48" s="278"/>
    </row>
    <row r="50" spans="1:5" x14ac:dyDescent="0.2">
      <c r="A50" s="1" t="s">
        <v>384</v>
      </c>
    </row>
    <row r="51" spans="1:5" ht="24.75" customHeight="1" x14ac:dyDescent="0.2">
      <c r="A51" s="522" t="s">
        <v>385</v>
      </c>
      <c r="B51" s="522"/>
      <c r="C51" s="522"/>
      <c r="D51" s="522"/>
      <c r="E51" s="522"/>
    </row>
    <row r="54" spans="1:5" x14ac:dyDescent="0.2">
      <c r="B54" s="1"/>
    </row>
  </sheetData>
  <sheetProtection password="E0A9" sheet="1" objects="1" scenarios="1"/>
  <mergeCells count="16">
    <mergeCell ref="A4:E4"/>
    <mergeCell ref="A5:E5"/>
    <mergeCell ref="A6:E6"/>
    <mergeCell ref="A9:E9"/>
    <mergeCell ref="A7:E7"/>
    <mergeCell ref="A8:E8"/>
    <mergeCell ref="A51:E51"/>
    <mergeCell ref="A20:D20"/>
    <mergeCell ref="A12:D12"/>
    <mergeCell ref="A14:D14"/>
    <mergeCell ref="A15:D15"/>
    <mergeCell ref="A16:D16"/>
    <mergeCell ref="A17:D17"/>
    <mergeCell ref="A19:D19"/>
    <mergeCell ref="A48:D48"/>
    <mergeCell ref="A21:D21"/>
  </mergeCells>
  <pageMargins left="0.59055118110236227" right="0.39370078740157483" top="1.1811023622047245" bottom="0.59055118110236227" header="0.31496062992125984" footer="0.31496062992125984"/>
  <pageSetup paperSize="9" scale="73" fitToHeight="0" orientation="portrait" r:id="rId1"/>
  <headerFooter scaleWithDoc="0">
    <oddHeader>&amp;L&amp;"Arial,Fett"Amt für Volksschule
&amp;"Arial,Standard"Finanzen&amp;R
&amp;G</oddHeader>
    <oddFooter>&amp;L&amp;8&amp;F&amp;C&amp;8&amp;P/&amp;N&amp;R&amp;8&amp;A/Druck: &amp;D</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AX187"/>
  <sheetViews>
    <sheetView showGridLines="0" zoomScale="80" zoomScaleNormal="80" workbookViewId="0">
      <selection activeCell="A3" sqref="A3"/>
    </sheetView>
  </sheetViews>
  <sheetFormatPr baseColWidth="10" defaultRowHeight="12.75" outlineLevelCol="1" x14ac:dyDescent="0.2"/>
  <cols>
    <col min="1" max="1" width="1.7109375" style="332" customWidth="1"/>
    <col min="2" max="2" width="3.140625" style="332" customWidth="1"/>
    <col min="3" max="3" width="32.140625" style="332" customWidth="1"/>
    <col min="4" max="4" width="18.5703125" style="332" customWidth="1"/>
    <col min="5" max="5" width="7.28515625" style="332" customWidth="1"/>
    <col min="6" max="6" width="6.5703125" style="332" hidden="1" customWidth="1" outlineLevel="1"/>
    <col min="7" max="7" width="10.28515625" style="332" hidden="1" customWidth="1" outlineLevel="1"/>
    <col min="8" max="8" width="7.85546875" style="332" hidden="1" customWidth="1" outlineLevel="1"/>
    <col min="9" max="9" width="10.7109375" style="332" hidden="1" customWidth="1" outlineLevel="1"/>
    <col min="10" max="10" width="13.85546875" style="332" customWidth="1" collapsed="1"/>
    <col min="11" max="12" width="10.7109375" style="332" customWidth="1"/>
    <col min="13" max="13" width="5.7109375" style="332" customWidth="1"/>
    <col min="14" max="14" width="6.42578125" style="332" customWidth="1"/>
    <col min="15" max="15" width="8.42578125" style="332" customWidth="1"/>
    <col min="16" max="16" width="7.140625" style="332" customWidth="1"/>
    <col min="17" max="17" width="1.7109375" style="332" customWidth="1"/>
    <col min="18" max="18" width="9.7109375" style="333" customWidth="1"/>
    <col min="19" max="21" width="9.7109375" style="332" customWidth="1"/>
    <col min="22" max="22" width="10.7109375" style="332" customWidth="1"/>
    <col min="23" max="23" width="0" style="332" hidden="1" customWidth="1"/>
    <col min="24" max="24" width="1.7109375" style="332" customWidth="1" outlineLevel="1"/>
    <col min="25" max="25" width="9.7109375" style="333" customWidth="1"/>
    <col min="26" max="26" width="10.42578125" style="332" customWidth="1"/>
    <col min="27" max="29" width="9.7109375" style="332" customWidth="1"/>
    <col min="30" max="30" width="0" style="332" hidden="1" customWidth="1"/>
    <col min="31" max="31" width="11.42578125" style="332" outlineLevel="1"/>
    <col min="32" max="32" width="11.42578125" style="332"/>
    <col min="33" max="33" width="1.7109375" style="332" customWidth="1"/>
    <col min="34" max="34" width="11.140625" style="332" customWidth="1"/>
    <col min="35" max="35" width="10.42578125" style="332" customWidth="1"/>
    <col min="36" max="37" width="9.7109375" style="332" customWidth="1"/>
    <col min="38" max="38" width="1.7109375" style="332" customWidth="1"/>
    <col min="39" max="40" width="9.7109375" style="332" customWidth="1"/>
    <col min="41" max="41" width="9.7109375" style="333" customWidth="1"/>
    <col min="42" max="42" width="9.7109375" style="332" customWidth="1"/>
    <col min="43" max="43" width="1.7109375" style="332" customWidth="1"/>
    <col min="44" max="44" width="10.7109375" style="332" customWidth="1"/>
    <col min="45" max="45" width="12.140625" style="332" bestFit="1" customWidth="1"/>
    <col min="46" max="46" width="12.85546875" style="332" customWidth="1"/>
    <col min="47" max="47" width="12.28515625" style="332" customWidth="1"/>
    <col min="48" max="48" width="47.28515625" style="332" customWidth="1"/>
    <col min="49" max="50" width="11.42578125" style="334" outlineLevel="1"/>
    <col min="51" max="16384" width="11.42578125" style="334"/>
  </cols>
  <sheetData>
    <row r="1" spans="1:41" ht="20.25" x14ac:dyDescent="0.3">
      <c r="A1" s="331" t="s">
        <v>204</v>
      </c>
    </row>
    <row r="2" spans="1:41" ht="20.25" x14ac:dyDescent="0.3">
      <c r="A2" s="331" t="s">
        <v>419</v>
      </c>
    </row>
    <row r="3" spans="1:41" x14ac:dyDescent="0.2">
      <c r="A3" s="335"/>
    </row>
    <row r="4" spans="1:41" s="336" customFormat="1" x14ac:dyDescent="0.2">
      <c r="B4" s="337">
        <v>1</v>
      </c>
      <c r="C4" s="337" t="s">
        <v>424</v>
      </c>
      <c r="M4" s="338"/>
      <c r="R4" s="339"/>
      <c r="U4" s="338"/>
      <c r="Y4" s="339"/>
      <c r="AO4" s="339"/>
    </row>
    <row r="5" spans="1:41" s="336" customFormat="1" x14ac:dyDescent="0.2">
      <c r="B5" s="337">
        <v>2</v>
      </c>
      <c r="C5" s="337" t="s">
        <v>490</v>
      </c>
      <c r="M5" s="338"/>
      <c r="R5" s="339"/>
      <c r="U5" s="338"/>
      <c r="Y5" s="339"/>
      <c r="AO5" s="339"/>
    </row>
    <row r="6" spans="1:41" s="336" customFormat="1" x14ac:dyDescent="0.2">
      <c r="B6" s="340">
        <v>3</v>
      </c>
      <c r="C6" s="340" t="s">
        <v>420</v>
      </c>
      <c r="M6" s="338"/>
      <c r="R6" s="339"/>
      <c r="U6" s="338"/>
      <c r="Y6" s="339"/>
      <c r="AO6" s="339"/>
    </row>
    <row r="7" spans="1:41" s="336" customFormat="1" x14ac:dyDescent="0.2">
      <c r="B7" s="337">
        <v>4</v>
      </c>
      <c r="C7" s="337" t="s">
        <v>429</v>
      </c>
      <c r="M7" s="338"/>
      <c r="R7" s="339"/>
      <c r="U7" s="338"/>
      <c r="Y7" s="339"/>
      <c r="AO7" s="339"/>
    </row>
    <row r="8" spans="1:41" s="336" customFormat="1" x14ac:dyDescent="0.2">
      <c r="B8" s="337">
        <v>5</v>
      </c>
      <c r="C8" s="337" t="s">
        <v>430</v>
      </c>
      <c r="M8" s="338"/>
      <c r="R8" s="339"/>
      <c r="U8" s="338"/>
      <c r="Y8" s="339"/>
      <c r="AO8" s="339"/>
    </row>
    <row r="9" spans="1:41" s="336" customFormat="1" x14ac:dyDescent="0.2">
      <c r="B9" s="337">
        <v>6</v>
      </c>
      <c r="C9" s="337" t="s">
        <v>516</v>
      </c>
      <c r="M9" s="338"/>
      <c r="R9" s="339"/>
      <c r="U9" s="338"/>
      <c r="Y9" s="339"/>
      <c r="AO9" s="339"/>
    </row>
    <row r="11" spans="1:41" s="341" customFormat="1" ht="24" customHeight="1" x14ac:dyDescent="0.2">
      <c r="B11" s="342">
        <v>1</v>
      </c>
      <c r="C11" s="342" t="s">
        <v>424</v>
      </c>
      <c r="M11" s="343"/>
      <c r="R11" s="344"/>
      <c r="U11" s="343"/>
      <c r="Y11" s="344"/>
      <c r="AO11" s="344"/>
    </row>
    <row r="12" spans="1:41" x14ac:dyDescent="0.2">
      <c r="A12" s="345"/>
    </row>
    <row r="13" spans="1:41" x14ac:dyDescent="0.2">
      <c r="A13" s="345"/>
      <c r="B13" s="346" t="s">
        <v>422</v>
      </c>
      <c r="C13" s="346"/>
      <c r="D13" s="346"/>
      <c r="E13" s="346"/>
      <c r="J13" s="346"/>
      <c r="L13" s="346" t="s">
        <v>423</v>
      </c>
      <c r="M13" s="346"/>
      <c r="N13" s="346"/>
      <c r="O13" s="346"/>
      <c r="P13" s="346"/>
      <c r="Q13" s="346"/>
      <c r="R13" s="346"/>
      <c r="S13" s="346"/>
      <c r="T13" s="346"/>
      <c r="U13" s="346"/>
      <c r="V13" s="346"/>
      <c r="W13" s="346"/>
      <c r="X13" s="333"/>
    </row>
    <row r="14" spans="1:41" x14ac:dyDescent="0.2">
      <c r="A14" s="345"/>
      <c r="B14" s="347" t="s">
        <v>445</v>
      </c>
      <c r="L14" s="348">
        <v>2019</v>
      </c>
      <c r="M14" s="347" t="s">
        <v>449</v>
      </c>
    </row>
    <row r="15" spans="1:41" x14ac:dyDescent="0.2">
      <c r="A15" s="345"/>
      <c r="B15" s="349" t="s">
        <v>446</v>
      </c>
      <c r="M15" s="347" t="s">
        <v>494</v>
      </c>
    </row>
    <row r="16" spans="1:41" x14ac:dyDescent="0.2">
      <c r="A16" s="345"/>
      <c r="M16" s="349" t="s">
        <v>495</v>
      </c>
    </row>
    <row r="17" spans="1:48" x14ac:dyDescent="0.2">
      <c r="A17" s="345"/>
    </row>
    <row r="18" spans="1:48" s="353" customFormat="1" x14ac:dyDescent="0.2">
      <c r="A18" s="350"/>
      <c r="B18" s="346" t="s">
        <v>20</v>
      </c>
      <c r="C18" s="346"/>
      <c r="D18" s="346"/>
      <c r="E18" s="346"/>
      <c r="F18" s="346"/>
      <c r="G18" s="346"/>
      <c r="H18" s="346"/>
      <c r="I18" s="346"/>
      <c r="J18" s="346"/>
      <c r="K18" s="346"/>
      <c r="L18" s="346"/>
      <c r="M18" s="346"/>
      <c r="N18" s="346"/>
      <c r="O18" s="346"/>
      <c r="P18" s="346"/>
      <c r="Q18" s="351"/>
      <c r="R18" s="533" t="s">
        <v>357</v>
      </c>
      <c r="S18" s="533"/>
      <c r="T18" s="533"/>
      <c r="U18" s="533"/>
      <c r="V18" s="533"/>
      <c r="W18" s="352"/>
      <c r="X18" s="351"/>
      <c r="Y18" s="346" t="str">
        <f>"Vorgang "</f>
        <v xml:space="preserve">Vorgang </v>
      </c>
      <c r="Z18" s="346"/>
      <c r="AA18" s="346"/>
      <c r="AB18" s="346"/>
      <c r="AC18" s="346"/>
      <c r="AD18" s="346"/>
      <c r="AE18" s="346"/>
      <c r="AF18" s="346"/>
      <c r="AG18" s="346"/>
      <c r="AH18" s="346"/>
      <c r="AI18" s="346"/>
      <c r="AJ18" s="346"/>
      <c r="AK18" s="346"/>
      <c r="AL18" s="351"/>
      <c r="AM18" s="534" t="str">
        <f>"Bestand 31.12."</f>
        <v>Bestand 31.12.</v>
      </c>
      <c r="AN18" s="534"/>
      <c r="AO18" s="534"/>
      <c r="AP18" s="534"/>
      <c r="AQ18" s="534"/>
      <c r="AR18" s="534"/>
      <c r="AS18" s="534"/>
      <c r="AT18" s="534"/>
      <c r="AV18" s="346" t="s">
        <v>202</v>
      </c>
    </row>
    <row r="19" spans="1:48" s="368" customFormat="1" x14ac:dyDescent="0.2">
      <c r="A19" s="354"/>
      <c r="B19" s="355" t="s">
        <v>17</v>
      </c>
      <c r="C19" s="356" t="s">
        <v>43</v>
      </c>
      <c r="D19" s="357" t="s">
        <v>2</v>
      </c>
      <c r="E19" s="528" t="s">
        <v>216</v>
      </c>
      <c r="F19" s="529"/>
      <c r="G19" s="357" t="s">
        <v>299</v>
      </c>
      <c r="H19" s="357" t="s">
        <v>131</v>
      </c>
      <c r="I19" s="358" t="s">
        <v>129</v>
      </c>
      <c r="J19" s="359" t="s">
        <v>351</v>
      </c>
      <c r="K19" s="535" t="s">
        <v>350</v>
      </c>
      <c r="L19" s="535"/>
      <c r="M19" s="536" t="s">
        <v>24</v>
      </c>
      <c r="N19" s="536"/>
      <c r="O19" s="535" t="s">
        <v>25</v>
      </c>
      <c r="P19" s="535"/>
      <c r="Q19" s="360"/>
      <c r="R19" s="537" t="str">
        <f>"01.01."</f>
        <v>01.01.</v>
      </c>
      <c r="S19" s="537"/>
      <c r="T19" s="537"/>
      <c r="U19" s="537"/>
      <c r="V19" s="537"/>
      <c r="W19" s="361"/>
      <c r="X19" s="362"/>
      <c r="Y19" s="358" t="s">
        <v>29</v>
      </c>
      <c r="Z19" s="528" t="s">
        <v>40</v>
      </c>
      <c r="AA19" s="530"/>
      <c r="AB19" s="530"/>
      <c r="AC19" s="529"/>
      <c r="AD19" s="363" t="s">
        <v>30</v>
      </c>
      <c r="AE19" s="530" t="s">
        <v>30</v>
      </c>
      <c r="AF19" s="529"/>
      <c r="AG19" s="364"/>
      <c r="AH19" s="357" t="s">
        <v>178</v>
      </c>
      <c r="AI19" s="528" t="s">
        <v>373</v>
      </c>
      <c r="AJ19" s="529"/>
      <c r="AK19" s="365" t="s">
        <v>354</v>
      </c>
      <c r="AL19" s="366"/>
      <c r="AM19" s="528" t="s">
        <v>139</v>
      </c>
      <c r="AN19" s="530"/>
      <c r="AO19" s="530"/>
      <c r="AP19" s="529"/>
      <c r="AQ19" s="366"/>
      <c r="AR19" s="528" t="s">
        <v>136</v>
      </c>
      <c r="AS19" s="529"/>
      <c r="AT19" s="367" t="s">
        <v>137</v>
      </c>
      <c r="AV19" s="369"/>
    </row>
    <row r="20" spans="1:48" s="368" customFormat="1" x14ac:dyDescent="0.2">
      <c r="A20" s="354"/>
      <c r="B20" s="370"/>
      <c r="C20" s="371"/>
      <c r="D20" s="372"/>
      <c r="E20" s="373"/>
      <c r="F20" s="373"/>
      <c r="G20" s="374" t="s">
        <v>17</v>
      </c>
      <c r="H20" s="372"/>
      <c r="I20" s="359" t="s">
        <v>130</v>
      </c>
      <c r="J20" s="359" t="s">
        <v>199</v>
      </c>
      <c r="K20" s="373" t="s">
        <v>22</v>
      </c>
      <c r="L20" s="375" t="s">
        <v>0</v>
      </c>
      <c r="M20" s="376"/>
      <c r="N20" s="376"/>
      <c r="O20" s="372" t="s">
        <v>134</v>
      </c>
      <c r="P20" s="372" t="s">
        <v>135</v>
      </c>
      <c r="Q20" s="377"/>
      <c r="R20" s="378"/>
      <c r="S20" s="378"/>
      <c r="T20" s="378"/>
      <c r="U20" s="378"/>
      <c r="V20" s="378"/>
      <c r="W20" s="378"/>
      <c r="X20" s="377"/>
      <c r="Y20" s="373"/>
      <c r="Z20" s="373" t="s">
        <v>198</v>
      </c>
      <c r="AA20" s="527" t="s">
        <v>133</v>
      </c>
      <c r="AB20" s="527"/>
      <c r="AC20" s="527"/>
      <c r="AD20" s="379"/>
      <c r="AE20" s="380"/>
      <c r="AF20" s="381"/>
      <c r="AG20" s="382"/>
      <c r="AH20" s="358" t="s">
        <v>478</v>
      </c>
      <c r="AI20" s="528" t="s">
        <v>30</v>
      </c>
      <c r="AJ20" s="529"/>
      <c r="AK20" s="365" t="s">
        <v>355</v>
      </c>
      <c r="AL20" s="366"/>
      <c r="AM20" s="528" t="s">
        <v>356</v>
      </c>
      <c r="AN20" s="530"/>
      <c r="AO20" s="530"/>
      <c r="AP20" s="529"/>
      <c r="AQ20" s="366"/>
      <c r="AR20" s="383" t="s">
        <v>486</v>
      </c>
      <c r="AS20" s="384" t="s">
        <v>484</v>
      </c>
      <c r="AT20" s="367" t="s">
        <v>138</v>
      </c>
      <c r="AV20" s="369"/>
    </row>
    <row r="21" spans="1:48" s="395" customFormat="1" ht="12.75" customHeight="1" x14ac:dyDescent="0.2">
      <c r="A21" s="385"/>
      <c r="B21" s="386"/>
      <c r="C21" s="387"/>
      <c r="D21" s="387"/>
      <c r="E21" s="388" t="s">
        <v>217</v>
      </c>
      <c r="F21" s="388" t="s">
        <v>5</v>
      </c>
      <c r="G21" s="387"/>
      <c r="H21" s="373" t="s">
        <v>132</v>
      </c>
      <c r="I21" s="387"/>
      <c r="J21" s="387"/>
      <c r="K21" s="373"/>
      <c r="L21" s="375" t="s">
        <v>375</v>
      </c>
      <c r="M21" s="389" t="s">
        <v>0</v>
      </c>
      <c r="N21" s="389" t="s">
        <v>26</v>
      </c>
      <c r="O21" s="373" t="s">
        <v>26</v>
      </c>
      <c r="P21" s="373" t="s">
        <v>26</v>
      </c>
      <c r="Q21" s="390"/>
      <c r="R21" s="384" t="s">
        <v>219</v>
      </c>
      <c r="S21" s="373" t="s">
        <v>178</v>
      </c>
      <c r="T21" s="391" t="s">
        <v>128</v>
      </c>
      <c r="U21" s="391" t="s">
        <v>354</v>
      </c>
      <c r="V21" s="384" t="s">
        <v>21</v>
      </c>
      <c r="W21" s="384" t="s">
        <v>447</v>
      </c>
      <c r="X21" s="392"/>
      <c r="Y21" s="388"/>
      <c r="Z21" s="373" t="s">
        <v>199</v>
      </c>
      <c r="AA21" s="384" t="s">
        <v>219</v>
      </c>
      <c r="AB21" s="372" t="s">
        <v>178</v>
      </c>
      <c r="AC21" s="373" t="s">
        <v>128</v>
      </c>
      <c r="AD21" s="373" t="s">
        <v>22</v>
      </c>
      <c r="AE21" s="531" t="s">
        <v>480</v>
      </c>
      <c r="AF21" s="532"/>
      <c r="AG21" s="393"/>
      <c r="AH21" s="359" t="s">
        <v>479</v>
      </c>
      <c r="AI21" s="373"/>
      <c r="AJ21" s="373"/>
      <c r="AK21" s="373"/>
      <c r="AL21" s="394"/>
      <c r="AM21" s="384" t="s">
        <v>219</v>
      </c>
      <c r="AN21" s="373" t="s">
        <v>178</v>
      </c>
      <c r="AO21" s="373" t="s">
        <v>128</v>
      </c>
      <c r="AP21" s="373" t="s">
        <v>354</v>
      </c>
      <c r="AQ21" s="394"/>
      <c r="AR21" s="383" t="s">
        <v>485</v>
      </c>
      <c r="AS21" s="384" t="s">
        <v>485</v>
      </c>
      <c r="AT21" s="391"/>
      <c r="AV21" s="387"/>
    </row>
    <row r="22" spans="1:48" s="395" customFormat="1" x14ac:dyDescent="0.2">
      <c r="A22" s="385"/>
      <c r="B22" s="386"/>
      <c r="C22" s="387"/>
      <c r="D22" s="387"/>
      <c r="E22" s="387"/>
      <c r="F22" s="387"/>
      <c r="G22" s="387"/>
      <c r="H22" s="373"/>
      <c r="I22" s="387"/>
      <c r="J22" s="387"/>
      <c r="K22" s="373"/>
      <c r="L22" s="373" t="s">
        <v>374</v>
      </c>
      <c r="M22" s="389"/>
      <c r="N22" s="389"/>
      <c r="O22" s="373"/>
      <c r="P22" s="373"/>
      <c r="Q22" s="390"/>
      <c r="R22" s="383" t="s">
        <v>220</v>
      </c>
      <c r="S22" s="373" t="s">
        <v>179</v>
      </c>
      <c r="T22" s="384"/>
      <c r="U22" s="384" t="s">
        <v>355</v>
      </c>
      <c r="V22" s="384"/>
      <c r="W22" s="384" t="s">
        <v>448</v>
      </c>
      <c r="X22" s="392"/>
      <c r="Y22" s="388"/>
      <c r="Z22" s="373"/>
      <c r="AA22" s="383" t="s">
        <v>220</v>
      </c>
      <c r="AB22" s="372" t="s">
        <v>179</v>
      </c>
      <c r="AC22" s="373"/>
      <c r="AD22" s="373"/>
      <c r="AE22" s="383"/>
      <c r="AF22" s="396" t="s">
        <v>477</v>
      </c>
      <c r="AG22" s="393"/>
      <c r="AH22" s="373" t="s">
        <v>201</v>
      </c>
      <c r="AI22" s="373" t="s">
        <v>201</v>
      </c>
      <c r="AJ22" s="373" t="s">
        <v>200</v>
      </c>
      <c r="AK22" s="373" t="s">
        <v>200</v>
      </c>
      <c r="AL22" s="394"/>
      <c r="AM22" s="383" t="s">
        <v>220</v>
      </c>
      <c r="AN22" s="373" t="s">
        <v>179</v>
      </c>
      <c r="AO22" s="373"/>
      <c r="AP22" s="373" t="s">
        <v>355</v>
      </c>
      <c r="AQ22" s="394"/>
      <c r="AR22" s="383" t="s">
        <v>377</v>
      </c>
      <c r="AS22" s="384" t="s">
        <v>377</v>
      </c>
      <c r="AT22" s="391"/>
      <c r="AV22" s="387"/>
    </row>
    <row r="23" spans="1:48" s="395" customFormat="1" ht="6" customHeight="1" x14ac:dyDescent="0.2">
      <c r="A23" s="385"/>
      <c r="B23" s="397"/>
      <c r="C23" s="398"/>
      <c r="D23" s="398"/>
      <c r="E23" s="398"/>
      <c r="F23" s="398"/>
      <c r="G23" s="398"/>
      <c r="H23" s="398"/>
      <c r="I23" s="398"/>
      <c r="J23" s="398"/>
      <c r="K23" s="399"/>
      <c r="L23" s="399"/>
      <c r="M23" s="400"/>
      <c r="N23" s="400"/>
      <c r="O23" s="399"/>
      <c r="P23" s="399"/>
      <c r="Q23" s="390"/>
      <c r="R23" s="398"/>
      <c r="S23" s="398"/>
      <c r="T23" s="398"/>
      <c r="U23" s="398"/>
      <c r="V23" s="398"/>
      <c r="W23" s="398"/>
      <c r="X23" s="392"/>
      <c r="Y23" s="398"/>
      <c r="Z23" s="399"/>
      <c r="AA23" s="399"/>
      <c r="AB23" s="399"/>
      <c r="AC23" s="399"/>
      <c r="AD23" s="399"/>
      <c r="AE23" s="399"/>
      <c r="AF23" s="399"/>
      <c r="AG23" s="401"/>
      <c r="AH23" s="399"/>
      <c r="AI23" s="399"/>
      <c r="AJ23" s="399"/>
      <c r="AK23" s="399"/>
      <c r="AL23" s="390"/>
      <c r="AM23" s="372"/>
      <c r="AN23" s="372"/>
      <c r="AO23" s="372"/>
      <c r="AP23" s="372"/>
      <c r="AQ23" s="390"/>
      <c r="AR23" s="402"/>
      <c r="AS23" s="398"/>
      <c r="AT23" s="403"/>
      <c r="AV23" s="398"/>
    </row>
    <row r="24" spans="1:48" s="395" customFormat="1" ht="6" customHeight="1" x14ac:dyDescent="0.2">
      <c r="A24" s="385"/>
      <c r="B24" s="404"/>
      <c r="C24" s="404"/>
      <c r="D24" s="404"/>
      <c r="E24" s="404"/>
      <c r="F24" s="404"/>
      <c r="G24" s="404"/>
      <c r="H24" s="404"/>
      <c r="I24" s="404"/>
      <c r="J24" s="404"/>
      <c r="K24" s="405"/>
      <c r="L24" s="405"/>
      <c r="M24" s="401"/>
      <c r="N24" s="401"/>
      <c r="O24" s="405"/>
      <c r="P24" s="405"/>
      <c r="R24" s="404"/>
      <c r="S24" s="404"/>
      <c r="T24" s="404"/>
      <c r="U24" s="404"/>
      <c r="V24" s="404"/>
      <c r="W24" s="404"/>
      <c r="X24" s="401"/>
      <c r="Y24" s="404"/>
      <c r="Z24" s="405"/>
      <c r="AA24" s="405"/>
      <c r="AB24" s="405"/>
      <c r="AC24" s="405"/>
      <c r="AD24" s="405"/>
      <c r="AE24" s="405"/>
      <c r="AF24" s="401"/>
      <c r="AG24" s="401"/>
      <c r="AH24" s="401"/>
      <c r="AI24" s="405"/>
      <c r="AJ24" s="405"/>
      <c r="AK24" s="405"/>
      <c r="AM24" s="405"/>
      <c r="AN24" s="405"/>
      <c r="AO24" s="405"/>
      <c r="AP24" s="405"/>
      <c r="AR24" s="406"/>
      <c r="AS24" s="404"/>
      <c r="AT24" s="404"/>
    </row>
    <row r="25" spans="1:48" s="408" customFormat="1" ht="13.5" thickBot="1" x14ac:dyDescent="0.25">
      <c r="A25" s="385"/>
      <c r="B25" s="407" t="s">
        <v>0</v>
      </c>
      <c r="D25" s="493">
        <v>2018</v>
      </c>
      <c r="K25" s="409"/>
      <c r="L25" s="409"/>
      <c r="M25" s="409"/>
      <c r="N25" s="409"/>
      <c r="O25" s="409"/>
      <c r="P25" s="409"/>
      <c r="Q25" s="409"/>
      <c r="Y25" s="409"/>
      <c r="AA25" s="409"/>
      <c r="AB25" s="409"/>
      <c r="AC25" s="409"/>
      <c r="AD25" s="409"/>
      <c r="AE25" s="409"/>
      <c r="AF25" s="409"/>
      <c r="AG25" s="409"/>
      <c r="AH25" s="409"/>
      <c r="AI25" s="409"/>
      <c r="AJ25" s="409"/>
      <c r="AK25" s="409"/>
      <c r="AL25" s="409"/>
      <c r="AM25" s="409"/>
      <c r="AN25" s="409"/>
      <c r="AP25" s="409"/>
      <c r="AQ25" s="409"/>
      <c r="AR25" s="409"/>
      <c r="AS25" s="409"/>
    </row>
    <row r="26" spans="1:48" s="368" customFormat="1" ht="14.25" thickTop="1" thickBot="1" x14ac:dyDescent="0.25">
      <c r="A26" s="354"/>
      <c r="B26" s="410">
        <v>1</v>
      </c>
      <c r="C26" s="411" t="s">
        <v>421</v>
      </c>
      <c r="D26" s="412" t="s">
        <v>10</v>
      </c>
      <c r="E26" s="413" t="str">
        <f>IF(D26="","",VLOOKUP(D26,Parameter!$E$5:$G$20,3,FALSE))</f>
        <v>1404.</v>
      </c>
      <c r="F26" s="414" t="s">
        <v>203</v>
      </c>
      <c r="G26" s="415"/>
      <c r="H26" s="416"/>
      <c r="I26" s="416">
        <v>1591000</v>
      </c>
      <c r="J26" s="417">
        <v>6476405</v>
      </c>
      <c r="K26" s="416">
        <v>6476405</v>
      </c>
      <c r="L26" s="415">
        <v>2016</v>
      </c>
      <c r="M26" s="418"/>
      <c r="N26" s="419"/>
      <c r="O26" s="420">
        <f>IF(D26="","",IF(M26&lt;&gt;"",N26,VLOOKUP(D26,Parameter!$E$5:$G$20,2,FALSE)))</f>
        <v>33</v>
      </c>
      <c r="P26" s="420">
        <f>IF(O26="","",IF(AND(M26&lt;&gt;"",O26-($D$25-M26)&lt;0),0,IF(M26&lt;&gt;"",O26-($D$25-M26),IF((L26)&gt;$D$25,O26,IF(O26-($D$25-(L26))&lt;0,0,O26-($D$25-(L26)))))))</f>
        <v>31</v>
      </c>
      <c r="Q26" s="377"/>
      <c r="R26" s="416">
        <v>392509.39393939392</v>
      </c>
      <c r="S26" s="416"/>
      <c r="T26" s="416"/>
      <c r="U26" s="416"/>
      <c r="V26" s="421">
        <f>IF(K26="","",K26-S26-R26-T26-U26)</f>
        <v>6083895.6060606064</v>
      </c>
      <c r="W26" s="422">
        <f>IF(D26="","",K26-S26-R26)</f>
        <v>6083895.6060606064</v>
      </c>
      <c r="X26" s="423"/>
      <c r="Y26" s="416">
        <v>200000</v>
      </c>
      <c r="Z26" s="416"/>
      <c r="AA26" s="416"/>
      <c r="AB26" s="416"/>
      <c r="AC26" s="416"/>
      <c r="AD26" s="422">
        <f>IF(D26="","",K26+Y26-Z26)</f>
        <v>6676405</v>
      </c>
      <c r="AE26" s="421">
        <f>IF(D26="","",IF(L26&gt;$D$25,"",ROUND(IF(O26=0,0,IF(P26=0,0,IF(K26+Y26-Z26&lt;=0,0,IF((W26+Y26-Z26)-((AD26/O26))&lt;0,(W26+Y26-Z26),((K26+Y26-Z26)/O26))))),0)))</f>
        <v>202315</v>
      </c>
      <c r="AF26" s="416"/>
      <c r="AG26" s="424"/>
      <c r="AH26" s="416"/>
      <c r="AI26" s="416"/>
      <c r="AJ26" s="425">
        <f>IF(D26="","",IF(P26=0,0,IF(T26-AC26+AI26&lt;=0,0,IF(T26=0,0,-(T26/P26)))))</f>
        <v>0</v>
      </c>
      <c r="AK26" s="425">
        <f>IF(D26="","",IF(P26=0,0,IF(U26=0,0,-(U26/P26))))</f>
        <v>0</v>
      </c>
      <c r="AL26" s="360"/>
      <c r="AM26" s="426">
        <f>IF(D26="","",R26+AE26-AA26+AF26)</f>
        <v>594824.39393939392</v>
      </c>
      <c r="AN26" s="427">
        <f>IF(D26="","",S26+AH26-AB26)</f>
        <v>0</v>
      </c>
      <c r="AO26" s="427">
        <f>IF(D26="","",T26+AI26-AC26+AJ26)</f>
        <v>0</v>
      </c>
      <c r="AP26" s="428">
        <f>IF(D26="","",U26+AK26)</f>
        <v>0</v>
      </c>
      <c r="AQ26" s="362"/>
      <c r="AR26" s="425">
        <f>IF(AS26="","",AS26+AO26+AP26)</f>
        <v>6081580.6060606064</v>
      </c>
      <c r="AS26" s="429">
        <f>IF(D26="","",K26+Y26-Z26-AM26-AN26-AO26-AP26)</f>
        <v>6081580.6060606064</v>
      </c>
      <c r="AT26" s="430">
        <f>IF(D26="","",K26+Y26-Z26)</f>
        <v>6676405</v>
      </c>
      <c r="AU26" s="431"/>
      <c r="AV26" s="432"/>
    </row>
    <row r="27" spans="1:48" s="368" customFormat="1" ht="13.5" thickTop="1" x14ac:dyDescent="0.2">
      <c r="A27" s="354"/>
      <c r="B27" s="410">
        <v>2</v>
      </c>
      <c r="C27" s="411" t="s">
        <v>425</v>
      </c>
      <c r="D27" s="412" t="s">
        <v>10</v>
      </c>
      <c r="E27" s="413" t="str">
        <f>IF(D27="","",VLOOKUP(D27,Parameter!$E$5:$G$20,3,FALSE))</f>
        <v>1404.</v>
      </c>
      <c r="F27" s="414" t="s">
        <v>203</v>
      </c>
      <c r="G27" s="415"/>
      <c r="H27" s="416"/>
      <c r="I27" s="433">
        <v>6234000</v>
      </c>
      <c r="J27" s="417"/>
      <c r="K27" s="416">
        <v>576591</v>
      </c>
      <c r="L27" s="415"/>
      <c r="M27" s="418">
        <v>2014</v>
      </c>
      <c r="N27" s="419">
        <v>15</v>
      </c>
      <c r="O27" s="420">
        <f>IF(D27="","",IF(M27&lt;&gt;"",N27,VLOOKUP(D27,Parameter!$E$5:$G$20,2,FALSE)))</f>
        <v>15</v>
      </c>
      <c r="P27" s="420">
        <f>IF(O27="","",IF(AND(M27&lt;&gt;"",O27-($D$25-M27)&lt;0),0,IF(M27&lt;&gt;"",O27-($D$25-M27),IF((L27)&gt;$D$25,O27,IF(O27-($D$25-(L27))&lt;0,0,O27-($D$25-(L27)))))))</f>
        <v>11</v>
      </c>
      <c r="Q27" s="377"/>
      <c r="R27" s="416">
        <v>153757.6</v>
      </c>
      <c r="S27" s="433"/>
      <c r="T27" s="433"/>
      <c r="U27" s="416"/>
      <c r="V27" s="421">
        <f>IF(K27="","",K27-S27-R27-T27)</f>
        <v>422833.4</v>
      </c>
      <c r="W27" s="422">
        <f>IF(D27="","",K27-S27-R27)</f>
        <v>422833.4</v>
      </c>
      <c r="X27" s="423"/>
      <c r="Y27" s="416"/>
      <c r="Z27" s="433"/>
      <c r="AA27" s="433"/>
      <c r="AB27" s="433"/>
      <c r="AC27" s="433"/>
      <c r="AD27" s="422">
        <f>IF(D27="","",K27+Y27-Z27)</f>
        <v>576591</v>
      </c>
      <c r="AE27" s="421">
        <f>IF(D27="","",IF(L27&gt;$D$25,"",ROUND(IF(O27=0,0,IF(P27=0,0,IF(K27+Y27-Z27&lt;=0,0,IF((W27+Y27-Z27)-((AD27/O27))&lt;0,(W27+Y27-Z27),((K27+Y27-Z27)/O27))))),0)))</f>
        <v>38439</v>
      </c>
      <c r="AF27" s="433"/>
      <c r="AG27" s="424"/>
      <c r="AH27" s="433"/>
      <c r="AI27" s="433"/>
      <c r="AJ27" s="425">
        <f t="shared" ref="AJ27:AJ28" si="0">IF(D27="","",IF(P27=0,0,IF(T27-AC27+AI27&lt;=0,0,IF(T27=0,0,-(T27/P27)))))</f>
        <v>0</v>
      </c>
      <c r="AK27" s="425">
        <f t="shared" ref="AK27:AK28" si="1">IF(D27="","",IF(P27=0,0,IF(U27=0,0,-(U27/P27))))</f>
        <v>0</v>
      </c>
      <c r="AL27" s="360"/>
      <c r="AM27" s="434">
        <f t="shared" ref="AM27:AM28" si="2">IF(D27="","",R27+AE27-AA27+AF27)</f>
        <v>192196.6</v>
      </c>
      <c r="AN27" s="421">
        <f t="shared" ref="AN27:AN28" si="3">IF(D27="","",S27+AH27-AB27)</f>
        <v>0</v>
      </c>
      <c r="AO27" s="421">
        <f t="shared" ref="AO27:AO28" si="4">IF(D27="","",T27+AI27-AC27+AJ27)</f>
        <v>0</v>
      </c>
      <c r="AP27" s="435">
        <f t="shared" ref="AP27:AP28" si="5">IF(D27="","",U27+AK27)</f>
        <v>0</v>
      </c>
      <c r="AQ27" s="362"/>
      <c r="AR27" s="425">
        <f t="shared" ref="AR27:AR28" si="6">IF(AS27="","",AS27+AO27+AP27)</f>
        <v>384394.4</v>
      </c>
      <c r="AS27" s="421">
        <f t="shared" ref="AS27:AS28" si="7">IF(D27="","",K27+Y27-Z27-AM27-AN27-AO27-AP27)</f>
        <v>384394.4</v>
      </c>
      <c r="AT27" s="429">
        <f t="shared" ref="AT27:AT28" si="8">IF(D27="","",K27+Y27-Z27)</f>
        <v>576591</v>
      </c>
      <c r="AV27" s="432"/>
    </row>
    <row r="28" spans="1:48" s="368" customFormat="1" ht="13.5" thickBot="1" x14ac:dyDescent="0.25">
      <c r="A28" s="354"/>
      <c r="B28" s="410">
        <v>3</v>
      </c>
      <c r="C28" s="411" t="s">
        <v>426</v>
      </c>
      <c r="D28" s="412" t="s">
        <v>302</v>
      </c>
      <c r="E28" s="413" t="str">
        <f>IF(D28="","",VLOOKUP(D28,Parameter!$E$5:$G$20,3,FALSE))</f>
        <v>1406.</v>
      </c>
      <c r="F28" s="414" t="s">
        <v>203</v>
      </c>
      <c r="G28" s="415"/>
      <c r="H28" s="416"/>
      <c r="I28" s="433">
        <v>3720000</v>
      </c>
      <c r="J28" s="417">
        <v>73503</v>
      </c>
      <c r="K28" s="416">
        <v>73503</v>
      </c>
      <c r="L28" s="415">
        <v>2017</v>
      </c>
      <c r="M28" s="418"/>
      <c r="N28" s="419"/>
      <c r="O28" s="420">
        <f>IF(D28="","",IF(M28&lt;&gt;"",N28,VLOOKUP(D28,Parameter!$E$5:$G$20,2,FALSE)))</f>
        <v>4</v>
      </c>
      <c r="P28" s="420">
        <f>IF(O28="","",IF(AND(M28&lt;&gt;"",O28-($D$25-M28)&lt;0),0,IF(M28&lt;&gt;"",O28-($D$25-M28),IF((L28)&gt;$D$25,O28,IF(O28-($D$25-(L28))&lt;0,0,O28-($D$25-(L28)))))))</f>
        <v>3</v>
      </c>
      <c r="Q28" s="377"/>
      <c r="R28" s="416">
        <v>18375.75</v>
      </c>
      <c r="S28" s="433"/>
      <c r="T28" s="433"/>
      <c r="U28" s="416"/>
      <c r="V28" s="421">
        <f>IF(K28="","",K28-S28-R28-T28)</f>
        <v>55127.25</v>
      </c>
      <c r="W28" s="422">
        <f>IF(D28="","",K28-S28-R28)</f>
        <v>55127.25</v>
      </c>
      <c r="X28" s="423"/>
      <c r="Y28" s="416"/>
      <c r="Z28" s="433"/>
      <c r="AA28" s="433"/>
      <c r="AB28" s="433"/>
      <c r="AC28" s="433"/>
      <c r="AD28" s="422">
        <f>IF(D28="","",K28+Y28-Z28)</f>
        <v>73503</v>
      </c>
      <c r="AE28" s="421">
        <f>IF(D28="","",IF(L28&gt;$D$25,"",ROUND(IF(O28=0,0,IF(P28=0,0,IF(K28+Y28-Z28&lt;=0,0,IF((W28+Y28-Z28)-((AD28/O28))&lt;0,(W28+Y28-Z28),((K28+Y28-Z28)/O28))))),0)))</f>
        <v>18376</v>
      </c>
      <c r="AF28" s="433"/>
      <c r="AG28" s="424"/>
      <c r="AH28" s="433"/>
      <c r="AI28" s="433"/>
      <c r="AJ28" s="425">
        <f t="shared" si="0"/>
        <v>0</v>
      </c>
      <c r="AK28" s="425">
        <f t="shared" si="1"/>
        <v>0</v>
      </c>
      <c r="AL28" s="360"/>
      <c r="AM28" s="436">
        <f t="shared" si="2"/>
        <v>36751.75</v>
      </c>
      <c r="AN28" s="437">
        <f t="shared" si="3"/>
        <v>0</v>
      </c>
      <c r="AO28" s="437">
        <f t="shared" si="4"/>
        <v>0</v>
      </c>
      <c r="AP28" s="438">
        <f t="shared" si="5"/>
        <v>0</v>
      </c>
      <c r="AQ28" s="362"/>
      <c r="AR28" s="425">
        <f t="shared" si="6"/>
        <v>36751.25</v>
      </c>
      <c r="AS28" s="421">
        <f t="shared" si="7"/>
        <v>36751.25</v>
      </c>
      <c r="AT28" s="429">
        <f t="shared" si="8"/>
        <v>73503</v>
      </c>
      <c r="AV28" s="432"/>
    </row>
    <row r="29" spans="1:48" ht="6" customHeight="1" thickTop="1" x14ac:dyDescent="0.2">
      <c r="A29" s="345"/>
    </row>
    <row r="30" spans="1:48" s="408" customFormat="1" ht="13.5" thickBot="1" x14ac:dyDescent="0.25">
      <c r="A30" s="385"/>
      <c r="B30" s="407" t="s">
        <v>0</v>
      </c>
      <c r="D30" s="493">
        <v>2019</v>
      </c>
      <c r="K30" s="409"/>
      <c r="L30" s="409"/>
      <c r="M30" s="409"/>
      <c r="N30" s="409"/>
      <c r="O30" s="409"/>
      <c r="P30" s="409"/>
      <c r="Q30" s="409"/>
      <c r="Y30" s="409"/>
      <c r="AA30" s="409"/>
      <c r="AB30" s="409"/>
      <c r="AC30" s="409"/>
      <c r="AD30" s="409"/>
      <c r="AE30" s="409"/>
      <c r="AF30" s="409"/>
      <c r="AG30" s="409"/>
      <c r="AH30" s="409"/>
      <c r="AI30" s="409"/>
      <c r="AJ30" s="409"/>
      <c r="AK30" s="409"/>
      <c r="AL30" s="409"/>
      <c r="AM30" s="409"/>
      <c r="AN30" s="409"/>
      <c r="AP30" s="409"/>
      <c r="AQ30" s="409"/>
      <c r="AR30" s="409"/>
      <c r="AS30" s="409"/>
    </row>
    <row r="31" spans="1:48" s="368" customFormat="1" ht="14.25" thickTop="1" thickBot="1" x14ac:dyDescent="0.25">
      <c r="A31" s="354"/>
      <c r="B31" s="410">
        <v>1</v>
      </c>
      <c r="C31" s="411" t="s">
        <v>421</v>
      </c>
      <c r="D31" s="412" t="s">
        <v>10</v>
      </c>
      <c r="E31" s="413" t="str">
        <f>IF(D31="","",VLOOKUP(D31,Parameter!$E$5:$G$20,3,FALSE))</f>
        <v>1404.</v>
      </c>
      <c r="F31" s="414" t="s">
        <v>203</v>
      </c>
      <c r="G31" s="415"/>
      <c r="H31" s="416"/>
      <c r="I31" s="416">
        <v>1591000</v>
      </c>
      <c r="J31" s="417">
        <f>6476405+200000</f>
        <v>6676405</v>
      </c>
      <c r="K31" s="439">
        <v>6676405</v>
      </c>
      <c r="L31" s="415">
        <v>2016</v>
      </c>
      <c r="M31" s="418"/>
      <c r="N31" s="419"/>
      <c r="O31" s="420">
        <f>IF(D31="","",IF(M31&lt;&gt;"",N31,VLOOKUP(D31,Parameter!$E$5:$G$20,2,FALSE)))</f>
        <v>33</v>
      </c>
      <c r="P31" s="420">
        <f>IF(O31="","",IF(AND(M31&lt;&gt;"",O31-($D$30-M31)&lt;0),0,IF(M31&lt;&gt;"",O31-($D$30-M31),IF((L31)&gt;$D$30,O31,IF(O31-($D$30-(L31))&lt;0,0,O31-($D$30-(L31)))))))</f>
        <v>30</v>
      </c>
      <c r="Q31" s="360"/>
      <c r="R31" s="440">
        <v>594824.39393939392</v>
      </c>
      <c r="S31" s="441">
        <v>0</v>
      </c>
      <c r="T31" s="441">
        <v>0</v>
      </c>
      <c r="U31" s="442">
        <v>0</v>
      </c>
      <c r="V31" s="443">
        <f>IF(K31="","",K31-S31-R31-T31-U31)</f>
        <v>6081580.6060606064</v>
      </c>
      <c r="W31" s="422">
        <f>IF(D31="","",K31-S31-R31)</f>
        <v>6081580.6060606064</v>
      </c>
      <c r="X31" s="423"/>
      <c r="Y31" s="416"/>
      <c r="Z31" s="416"/>
      <c r="AA31" s="416"/>
      <c r="AB31" s="416"/>
      <c r="AC31" s="416"/>
      <c r="AD31" s="422">
        <f>IF(D31="","",K31+Y31-Z31)</f>
        <v>6676405</v>
      </c>
      <c r="AE31" s="421">
        <f>IF(D31="","",IF(L31&gt;$D$25,"",ROUND(IF(O31=0,0,IF(P31=0,0,IF(K31+Y31-Z31&lt;=0,0,IF((W31+Y31-Z31)-((AD31/O31))&lt;0,(W31+Y31-Z31),((K31+Y31-Z31)/O31))))),0)))</f>
        <v>202315</v>
      </c>
      <c r="AF31" s="416"/>
      <c r="AG31" s="424"/>
      <c r="AH31" s="416"/>
      <c r="AI31" s="416"/>
      <c r="AJ31" s="425">
        <f>IF(D31="","",IF(P31=0,0,IF(T31-AC31+AI31&lt;=0,0,IF(T31=0,0,-(T31/P31)))))</f>
        <v>0</v>
      </c>
      <c r="AK31" s="425">
        <f>IF(D31="","",IF(P31=0,0,IF(U31=0,0,-(U31/P31))))</f>
        <v>0</v>
      </c>
      <c r="AL31" s="360"/>
      <c r="AM31" s="421">
        <f>IF(D31="","",R31+AE31-AA31+AF31)</f>
        <v>797139.39393939392</v>
      </c>
      <c r="AN31" s="421">
        <f>IF(D31="","",S31+AH31-AB31)</f>
        <v>0</v>
      </c>
      <c r="AO31" s="421">
        <f>IF(D31="","",T31+AI31-AC31+AJ31)</f>
        <v>0</v>
      </c>
      <c r="AP31" s="421">
        <f>IF(D31="","",U31+AK31)</f>
        <v>0</v>
      </c>
      <c r="AQ31" s="362"/>
      <c r="AR31" s="425">
        <f>IF(AS31="","",AS31+AO31+AP31)</f>
        <v>5879265.6060606064</v>
      </c>
      <c r="AS31" s="429">
        <f>IF(D31="","",K31+Y31-Z31-AM31-AN31-AO31-AP31)</f>
        <v>5879265.6060606064</v>
      </c>
      <c r="AT31" s="429">
        <f>IF(D31="","",K31+Y31-Z31)</f>
        <v>6676405</v>
      </c>
      <c r="AU31" s="431"/>
      <c r="AV31" s="432"/>
    </row>
    <row r="32" spans="1:48" s="368" customFormat="1" ht="13.5" thickTop="1" x14ac:dyDescent="0.2">
      <c r="A32" s="354"/>
      <c r="B32" s="410">
        <v>2</v>
      </c>
      <c r="C32" s="411" t="s">
        <v>425</v>
      </c>
      <c r="D32" s="412" t="s">
        <v>10</v>
      </c>
      <c r="E32" s="413" t="str">
        <f>IF(D32="","",VLOOKUP(D32,Parameter!$E$5:$G$20,3,FALSE))</f>
        <v>1404.</v>
      </c>
      <c r="F32" s="414" t="s">
        <v>203</v>
      </c>
      <c r="G32" s="415"/>
      <c r="H32" s="416"/>
      <c r="I32" s="433">
        <v>6234000</v>
      </c>
      <c r="J32" s="417"/>
      <c r="K32" s="416">
        <v>576591</v>
      </c>
      <c r="L32" s="415"/>
      <c r="M32" s="418">
        <v>2014</v>
      </c>
      <c r="N32" s="419">
        <v>15</v>
      </c>
      <c r="O32" s="420">
        <f>IF(D32="","",IF(M32&lt;&gt;"",N32,VLOOKUP(D32,Parameter!$E$5:$G$20,2,FALSE)))</f>
        <v>15</v>
      </c>
      <c r="P32" s="420">
        <f t="shared" ref="P32:P33" si="9">IF(O32="","",IF(AND(M32&lt;&gt;"",O32-($D$30-M32)&lt;0),0,IF(M32&lt;&gt;"",O32-($D$30-M32),IF((L32)&gt;$D$30,O32,IF(O32-($D$30-(L32))&lt;0,0,O32-($D$30-(L32)))))))</f>
        <v>10</v>
      </c>
      <c r="Q32" s="360"/>
      <c r="R32" s="444">
        <v>192196.6</v>
      </c>
      <c r="S32" s="433">
        <v>0</v>
      </c>
      <c r="T32" s="433">
        <v>0</v>
      </c>
      <c r="U32" s="445">
        <v>0</v>
      </c>
      <c r="V32" s="443">
        <f>IF(K32="","",K32-S32-R32-T32)</f>
        <v>384394.4</v>
      </c>
      <c r="W32" s="422">
        <f>IF(D32="","",K32-S32-R32)</f>
        <v>384394.4</v>
      </c>
      <c r="X32" s="423"/>
      <c r="Y32" s="416"/>
      <c r="Z32" s="433"/>
      <c r="AA32" s="433"/>
      <c r="AB32" s="433"/>
      <c r="AC32" s="433"/>
      <c r="AD32" s="422">
        <f>IF(D32="","",K32+Y32-Z32)</f>
        <v>576591</v>
      </c>
      <c r="AE32" s="421">
        <f>IF(D32="","",IF(L32&gt;$D$25,"",ROUND(IF(O32=0,0,IF(P32=0,0,IF(K32+Y32-Z32&lt;=0,0,IF((W32+Y32-Z32)-((AD32/O32))&lt;0,(W32+Y32-Z32),((K32+Y32-Z32)/O32))))),0)))</f>
        <v>38439</v>
      </c>
      <c r="AF32" s="433"/>
      <c r="AG32" s="424"/>
      <c r="AH32" s="433"/>
      <c r="AI32" s="433"/>
      <c r="AJ32" s="425">
        <f t="shared" ref="AJ32:AJ33" si="10">IF(D32="","",IF(P32=0,0,IF(T32-AC32+AI32&lt;=0,0,IF(T32=0,0,-(T32/P32)))))</f>
        <v>0</v>
      </c>
      <c r="AK32" s="425">
        <f t="shared" ref="AK32:AK33" si="11">IF(D32="","",IF(P32=0,0,IF(U32=0,0,-(U32/P32))))</f>
        <v>0</v>
      </c>
      <c r="AL32" s="360"/>
      <c r="AM32" s="421">
        <f t="shared" ref="AM32:AM33" si="12">IF(D32="","",R32+AE32-AA32+AF32)</f>
        <v>230635.6</v>
      </c>
      <c r="AN32" s="421">
        <f t="shared" ref="AN32:AN33" si="13">IF(D32="","",S32+AH32-AB32)</f>
        <v>0</v>
      </c>
      <c r="AO32" s="421">
        <f t="shared" ref="AO32:AO33" si="14">IF(D32="","",T32+AI32-AC32+AJ32)</f>
        <v>0</v>
      </c>
      <c r="AP32" s="421">
        <f t="shared" ref="AP32:AP33" si="15">IF(D32="","",U32+AK32)</f>
        <v>0</v>
      </c>
      <c r="AQ32" s="362"/>
      <c r="AR32" s="425">
        <f t="shared" ref="AR32:AR33" si="16">IF(AS32="","",AS32+AO32+AP32)</f>
        <v>345955.4</v>
      </c>
      <c r="AS32" s="421">
        <f t="shared" ref="AS32:AS33" si="17">IF(D32="","",K32+Y32-Z32-AM32-AN32-AO32-AP32)</f>
        <v>345955.4</v>
      </c>
      <c r="AT32" s="429">
        <f t="shared" ref="AT32:AT33" si="18">IF(D32="","",K32+Y32-Z32)</f>
        <v>576591</v>
      </c>
      <c r="AV32" s="432"/>
    </row>
    <row r="33" spans="1:48" s="368" customFormat="1" ht="13.5" thickBot="1" x14ac:dyDescent="0.25">
      <c r="A33" s="354"/>
      <c r="B33" s="410">
        <v>3</v>
      </c>
      <c r="C33" s="411" t="s">
        <v>426</v>
      </c>
      <c r="D33" s="412" t="s">
        <v>302</v>
      </c>
      <c r="E33" s="413" t="str">
        <f>IF(D33="","",VLOOKUP(D33,Parameter!$E$5:$G$20,3,FALSE))</f>
        <v>1406.</v>
      </c>
      <c r="F33" s="414" t="s">
        <v>203</v>
      </c>
      <c r="G33" s="415"/>
      <c r="H33" s="416"/>
      <c r="I33" s="433">
        <v>3720000</v>
      </c>
      <c r="J33" s="417">
        <v>73503</v>
      </c>
      <c r="K33" s="416">
        <v>73503</v>
      </c>
      <c r="L33" s="415">
        <v>2017</v>
      </c>
      <c r="M33" s="418"/>
      <c r="N33" s="419"/>
      <c r="O33" s="420">
        <f>IF(D33="","",IF(M33&lt;&gt;"",N33,VLOOKUP(D33,Parameter!$E$5:$G$20,2,FALSE)))</f>
        <v>4</v>
      </c>
      <c r="P33" s="420">
        <f t="shared" si="9"/>
        <v>2</v>
      </c>
      <c r="Q33" s="360"/>
      <c r="R33" s="446">
        <v>36751.75</v>
      </c>
      <c r="S33" s="447">
        <v>0</v>
      </c>
      <c r="T33" s="447">
        <v>0</v>
      </c>
      <c r="U33" s="448">
        <v>0</v>
      </c>
      <c r="V33" s="443">
        <f>IF(K33="","",K33-S33-R33-T33)</f>
        <v>36751.25</v>
      </c>
      <c r="W33" s="422">
        <f>IF(D33="","",K33-S33-R33)</f>
        <v>36751.25</v>
      </c>
      <c r="X33" s="423"/>
      <c r="Y33" s="416"/>
      <c r="Z33" s="433"/>
      <c r="AA33" s="433"/>
      <c r="AB33" s="433"/>
      <c r="AC33" s="433"/>
      <c r="AD33" s="422">
        <f>IF(D33="","",K33+Y33-Z33)</f>
        <v>73503</v>
      </c>
      <c r="AE33" s="421">
        <f>IF(D33="","",IF(L33&gt;$D$25,"",ROUND(IF(O33=0,0,IF(P33=0,0,IF(K33+Y33-Z33&lt;=0,0,IF((W33+Y33-Z33)-((AD33/O33))&lt;0,(W33+Y33-Z33),((K33+Y33-Z33)/O33))))),0)))</f>
        <v>18376</v>
      </c>
      <c r="AF33" s="433"/>
      <c r="AG33" s="424"/>
      <c r="AH33" s="433"/>
      <c r="AI33" s="433"/>
      <c r="AJ33" s="425">
        <f t="shared" si="10"/>
        <v>0</v>
      </c>
      <c r="AK33" s="425">
        <f t="shared" si="11"/>
        <v>0</v>
      </c>
      <c r="AL33" s="360"/>
      <c r="AM33" s="421">
        <f t="shared" si="12"/>
        <v>55127.75</v>
      </c>
      <c r="AN33" s="421">
        <f t="shared" si="13"/>
        <v>0</v>
      </c>
      <c r="AO33" s="421">
        <f t="shared" si="14"/>
        <v>0</v>
      </c>
      <c r="AP33" s="421">
        <f t="shared" si="15"/>
        <v>0</v>
      </c>
      <c r="AQ33" s="362"/>
      <c r="AR33" s="425">
        <f t="shared" si="16"/>
        <v>18375.25</v>
      </c>
      <c r="AS33" s="421">
        <f t="shared" si="17"/>
        <v>18375.25</v>
      </c>
      <c r="AT33" s="429">
        <f t="shared" si="18"/>
        <v>73503</v>
      </c>
      <c r="AV33" s="432"/>
    </row>
    <row r="34" spans="1:48" ht="13.5" thickTop="1" x14ac:dyDescent="0.2"/>
    <row r="36" spans="1:48" s="341" customFormat="1" ht="24" customHeight="1" x14ac:dyDescent="0.2">
      <c r="B36" s="342">
        <v>2</v>
      </c>
      <c r="C36" s="342" t="s">
        <v>490</v>
      </c>
      <c r="M36" s="343"/>
      <c r="R36" s="344"/>
      <c r="U36" s="343"/>
      <c r="Y36" s="344"/>
      <c r="AO36" s="344"/>
    </row>
    <row r="37" spans="1:48" x14ac:dyDescent="0.2">
      <c r="A37" s="345"/>
    </row>
    <row r="38" spans="1:48" x14ac:dyDescent="0.2">
      <c r="A38" s="345"/>
      <c r="B38" s="346" t="s">
        <v>422</v>
      </c>
      <c r="C38" s="346"/>
      <c r="D38" s="346"/>
      <c r="E38" s="346"/>
      <c r="J38" s="346"/>
      <c r="L38" s="346" t="s">
        <v>423</v>
      </c>
      <c r="M38" s="346"/>
      <c r="N38" s="346"/>
      <c r="O38" s="346"/>
      <c r="P38" s="346"/>
      <c r="Q38" s="346"/>
      <c r="R38" s="346"/>
      <c r="S38" s="346"/>
      <c r="T38" s="346"/>
      <c r="U38" s="346"/>
      <c r="V38" s="346"/>
      <c r="W38" s="346"/>
      <c r="X38" s="333"/>
    </row>
    <row r="39" spans="1:48" x14ac:dyDescent="0.2">
      <c r="A39" s="345"/>
      <c r="B39" s="347" t="s">
        <v>435</v>
      </c>
      <c r="J39" s="449">
        <v>73503</v>
      </c>
      <c r="L39" s="348">
        <v>2018</v>
      </c>
      <c r="M39" s="450" t="s">
        <v>491</v>
      </c>
    </row>
    <row r="40" spans="1:48" x14ac:dyDescent="0.2">
      <c r="A40" s="345"/>
      <c r="B40" s="347" t="s">
        <v>455</v>
      </c>
      <c r="E40" s="332">
        <v>2018</v>
      </c>
      <c r="J40" s="449"/>
      <c r="M40" s="347" t="s">
        <v>492</v>
      </c>
    </row>
    <row r="41" spans="1:48" x14ac:dyDescent="0.2">
      <c r="A41" s="345"/>
      <c r="B41" s="347" t="s">
        <v>456</v>
      </c>
      <c r="E41" s="332">
        <v>2018</v>
      </c>
      <c r="J41" s="449">
        <v>73503</v>
      </c>
      <c r="M41" s="349" t="s">
        <v>493</v>
      </c>
    </row>
    <row r="42" spans="1:48" x14ac:dyDescent="0.2">
      <c r="A42" s="345"/>
      <c r="B42" s="347"/>
      <c r="J42" s="449"/>
      <c r="L42" s="348">
        <v>2019</v>
      </c>
      <c r="M42" s="347" t="s">
        <v>497</v>
      </c>
    </row>
    <row r="43" spans="1:48" x14ac:dyDescent="0.2">
      <c r="A43" s="345"/>
      <c r="B43" s="347"/>
      <c r="J43" s="449"/>
      <c r="M43" s="347" t="s">
        <v>496</v>
      </c>
    </row>
    <row r="44" spans="1:48" x14ac:dyDescent="0.2">
      <c r="A44" s="345"/>
    </row>
    <row r="45" spans="1:48" s="353" customFormat="1" x14ac:dyDescent="0.2">
      <c r="A45" s="350"/>
      <c r="B45" s="346" t="s">
        <v>20</v>
      </c>
      <c r="C45" s="346"/>
      <c r="D45" s="346"/>
      <c r="E45" s="346"/>
      <c r="F45" s="346"/>
      <c r="G45" s="346"/>
      <c r="H45" s="346"/>
      <c r="I45" s="346"/>
      <c r="J45" s="346"/>
      <c r="K45" s="346"/>
      <c r="L45" s="346"/>
      <c r="M45" s="346"/>
      <c r="N45" s="346"/>
      <c r="O45" s="346"/>
      <c r="P45" s="346"/>
      <c r="Q45" s="351"/>
      <c r="R45" s="533" t="s">
        <v>357</v>
      </c>
      <c r="S45" s="533"/>
      <c r="T45" s="533"/>
      <c r="U45" s="533"/>
      <c r="V45" s="533"/>
      <c r="W45" s="352"/>
      <c r="X45" s="351"/>
      <c r="Y45" s="346" t="str">
        <f>"Vorgang "</f>
        <v xml:space="preserve">Vorgang </v>
      </c>
      <c r="Z45" s="346"/>
      <c r="AA45" s="346"/>
      <c r="AB45" s="346"/>
      <c r="AC45" s="346"/>
      <c r="AD45" s="346"/>
      <c r="AE45" s="346"/>
      <c r="AF45" s="346"/>
      <c r="AG45" s="346"/>
      <c r="AH45" s="346"/>
      <c r="AI45" s="346"/>
      <c r="AJ45" s="346"/>
      <c r="AK45" s="346"/>
      <c r="AL45" s="351"/>
      <c r="AM45" s="534" t="str">
        <f>"Bestand 31.12."</f>
        <v>Bestand 31.12.</v>
      </c>
      <c r="AN45" s="534"/>
      <c r="AO45" s="534"/>
      <c r="AP45" s="534"/>
      <c r="AQ45" s="534"/>
      <c r="AR45" s="534"/>
      <c r="AS45" s="534"/>
      <c r="AT45" s="534"/>
      <c r="AV45" s="346" t="s">
        <v>202</v>
      </c>
    </row>
    <row r="46" spans="1:48" s="368" customFormat="1" x14ac:dyDescent="0.2">
      <c r="A46" s="354"/>
      <c r="B46" s="355" t="s">
        <v>17</v>
      </c>
      <c r="C46" s="356" t="s">
        <v>43</v>
      </c>
      <c r="D46" s="357" t="s">
        <v>2</v>
      </c>
      <c r="E46" s="528" t="s">
        <v>216</v>
      </c>
      <c r="F46" s="529"/>
      <c r="G46" s="357" t="s">
        <v>299</v>
      </c>
      <c r="H46" s="357" t="s">
        <v>131</v>
      </c>
      <c r="I46" s="358" t="s">
        <v>129</v>
      </c>
      <c r="J46" s="359" t="s">
        <v>351</v>
      </c>
      <c r="K46" s="535" t="s">
        <v>350</v>
      </c>
      <c r="L46" s="535"/>
      <c r="M46" s="536" t="s">
        <v>24</v>
      </c>
      <c r="N46" s="536"/>
      <c r="O46" s="535" t="s">
        <v>25</v>
      </c>
      <c r="P46" s="535"/>
      <c r="Q46" s="360"/>
      <c r="R46" s="537" t="str">
        <f>"01.01."</f>
        <v>01.01.</v>
      </c>
      <c r="S46" s="537"/>
      <c r="T46" s="537"/>
      <c r="U46" s="537"/>
      <c r="V46" s="537"/>
      <c r="W46" s="361"/>
      <c r="X46" s="362"/>
      <c r="Y46" s="358" t="s">
        <v>29</v>
      </c>
      <c r="Z46" s="528" t="s">
        <v>40</v>
      </c>
      <c r="AA46" s="530"/>
      <c r="AB46" s="530"/>
      <c r="AC46" s="529"/>
      <c r="AD46" s="363" t="s">
        <v>30</v>
      </c>
      <c r="AE46" s="530" t="s">
        <v>30</v>
      </c>
      <c r="AF46" s="529"/>
      <c r="AG46" s="364"/>
      <c r="AH46" s="357" t="s">
        <v>178</v>
      </c>
      <c r="AI46" s="528" t="s">
        <v>373</v>
      </c>
      <c r="AJ46" s="529"/>
      <c r="AK46" s="365" t="s">
        <v>354</v>
      </c>
      <c r="AL46" s="366"/>
      <c r="AM46" s="528" t="s">
        <v>139</v>
      </c>
      <c r="AN46" s="530"/>
      <c r="AO46" s="530"/>
      <c r="AP46" s="529"/>
      <c r="AQ46" s="366"/>
      <c r="AR46" s="528" t="s">
        <v>136</v>
      </c>
      <c r="AS46" s="529"/>
      <c r="AT46" s="367" t="s">
        <v>137</v>
      </c>
      <c r="AV46" s="369"/>
    </row>
    <row r="47" spans="1:48" s="368" customFormat="1" x14ac:dyDescent="0.2">
      <c r="A47" s="354"/>
      <c r="B47" s="370"/>
      <c r="C47" s="371"/>
      <c r="D47" s="372"/>
      <c r="E47" s="373"/>
      <c r="F47" s="373"/>
      <c r="G47" s="374" t="s">
        <v>17</v>
      </c>
      <c r="H47" s="372"/>
      <c r="I47" s="359" t="s">
        <v>130</v>
      </c>
      <c r="J47" s="359" t="s">
        <v>199</v>
      </c>
      <c r="K47" s="373" t="s">
        <v>22</v>
      </c>
      <c r="L47" s="375" t="s">
        <v>0</v>
      </c>
      <c r="M47" s="376"/>
      <c r="N47" s="376"/>
      <c r="O47" s="372" t="s">
        <v>134</v>
      </c>
      <c r="P47" s="372" t="s">
        <v>135</v>
      </c>
      <c r="Q47" s="377"/>
      <c r="R47" s="378"/>
      <c r="S47" s="378"/>
      <c r="T47" s="378"/>
      <c r="U47" s="378"/>
      <c r="V47" s="378"/>
      <c r="W47" s="378"/>
      <c r="X47" s="377"/>
      <c r="Y47" s="373"/>
      <c r="Z47" s="373" t="s">
        <v>198</v>
      </c>
      <c r="AA47" s="527" t="s">
        <v>133</v>
      </c>
      <c r="AB47" s="527"/>
      <c r="AC47" s="527"/>
      <c r="AD47" s="379"/>
      <c r="AE47" s="380"/>
      <c r="AF47" s="381"/>
      <c r="AG47" s="382"/>
      <c r="AH47" s="358" t="s">
        <v>478</v>
      </c>
      <c r="AI47" s="528" t="s">
        <v>30</v>
      </c>
      <c r="AJ47" s="529"/>
      <c r="AK47" s="365" t="s">
        <v>355</v>
      </c>
      <c r="AL47" s="366"/>
      <c r="AM47" s="528" t="s">
        <v>356</v>
      </c>
      <c r="AN47" s="530"/>
      <c r="AO47" s="530"/>
      <c r="AP47" s="529"/>
      <c r="AQ47" s="366"/>
      <c r="AR47" s="383" t="s">
        <v>486</v>
      </c>
      <c r="AS47" s="384" t="s">
        <v>484</v>
      </c>
      <c r="AT47" s="367" t="s">
        <v>138</v>
      </c>
      <c r="AV47" s="369"/>
    </row>
    <row r="48" spans="1:48" s="395" customFormat="1" ht="12.75" customHeight="1" x14ac:dyDescent="0.2">
      <c r="A48" s="385"/>
      <c r="B48" s="386"/>
      <c r="C48" s="387"/>
      <c r="D48" s="387"/>
      <c r="E48" s="388" t="s">
        <v>217</v>
      </c>
      <c r="F48" s="388" t="s">
        <v>5</v>
      </c>
      <c r="G48" s="387"/>
      <c r="H48" s="373" t="s">
        <v>132</v>
      </c>
      <c r="I48" s="387"/>
      <c r="J48" s="387"/>
      <c r="K48" s="373"/>
      <c r="L48" s="375" t="s">
        <v>375</v>
      </c>
      <c r="M48" s="389" t="s">
        <v>0</v>
      </c>
      <c r="N48" s="389" t="s">
        <v>26</v>
      </c>
      <c r="O48" s="373" t="s">
        <v>26</v>
      </c>
      <c r="P48" s="373" t="s">
        <v>26</v>
      </c>
      <c r="Q48" s="390"/>
      <c r="R48" s="384" t="s">
        <v>219</v>
      </c>
      <c r="S48" s="373" t="s">
        <v>178</v>
      </c>
      <c r="T48" s="391" t="s">
        <v>128</v>
      </c>
      <c r="U48" s="391" t="s">
        <v>354</v>
      </c>
      <c r="V48" s="384" t="s">
        <v>21</v>
      </c>
      <c r="W48" s="384" t="s">
        <v>447</v>
      </c>
      <c r="X48" s="392"/>
      <c r="Y48" s="388"/>
      <c r="Z48" s="373" t="s">
        <v>199</v>
      </c>
      <c r="AA48" s="384" t="s">
        <v>219</v>
      </c>
      <c r="AB48" s="372" t="s">
        <v>178</v>
      </c>
      <c r="AC48" s="373" t="s">
        <v>128</v>
      </c>
      <c r="AD48" s="373" t="s">
        <v>22</v>
      </c>
      <c r="AE48" s="531" t="s">
        <v>480</v>
      </c>
      <c r="AF48" s="532"/>
      <c r="AG48" s="393"/>
      <c r="AH48" s="359" t="s">
        <v>479</v>
      </c>
      <c r="AI48" s="373"/>
      <c r="AJ48" s="373"/>
      <c r="AK48" s="373"/>
      <c r="AL48" s="394"/>
      <c r="AM48" s="384" t="s">
        <v>219</v>
      </c>
      <c r="AN48" s="373" t="s">
        <v>178</v>
      </c>
      <c r="AO48" s="373" t="s">
        <v>128</v>
      </c>
      <c r="AP48" s="373" t="s">
        <v>354</v>
      </c>
      <c r="AQ48" s="394"/>
      <c r="AR48" s="383" t="s">
        <v>485</v>
      </c>
      <c r="AS48" s="384" t="s">
        <v>485</v>
      </c>
      <c r="AT48" s="391"/>
      <c r="AV48" s="387"/>
    </row>
    <row r="49" spans="1:48" s="395" customFormat="1" x14ac:dyDescent="0.2">
      <c r="A49" s="385"/>
      <c r="B49" s="386"/>
      <c r="C49" s="387"/>
      <c r="D49" s="387"/>
      <c r="E49" s="387"/>
      <c r="F49" s="387"/>
      <c r="G49" s="387"/>
      <c r="H49" s="373"/>
      <c r="I49" s="387"/>
      <c r="J49" s="387"/>
      <c r="K49" s="373"/>
      <c r="L49" s="373" t="s">
        <v>374</v>
      </c>
      <c r="M49" s="389"/>
      <c r="N49" s="389"/>
      <c r="O49" s="373"/>
      <c r="P49" s="373"/>
      <c r="Q49" s="390"/>
      <c r="R49" s="383" t="s">
        <v>220</v>
      </c>
      <c r="S49" s="373" t="s">
        <v>179</v>
      </c>
      <c r="T49" s="384"/>
      <c r="U49" s="384" t="s">
        <v>355</v>
      </c>
      <c r="V49" s="384"/>
      <c r="W49" s="384" t="s">
        <v>448</v>
      </c>
      <c r="X49" s="392"/>
      <c r="Y49" s="388"/>
      <c r="Z49" s="373"/>
      <c r="AA49" s="383" t="s">
        <v>220</v>
      </c>
      <c r="AB49" s="372" t="s">
        <v>179</v>
      </c>
      <c r="AC49" s="373"/>
      <c r="AD49" s="373"/>
      <c r="AE49" s="383"/>
      <c r="AF49" s="396" t="s">
        <v>477</v>
      </c>
      <c r="AG49" s="393"/>
      <c r="AH49" s="373" t="s">
        <v>201</v>
      </c>
      <c r="AI49" s="373" t="s">
        <v>201</v>
      </c>
      <c r="AJ49" s="373" t="s">
        <v>200</v>
      </c>
      <c r="AK49" s="373" t="s">
        <v>200</v>
      </c>
      <c r="AL49" s="394"/>
      <c r="AM49" s="383" t="s">
        <v>220</v>
      </c>
      <c r="AN49" s="373" t="s">
        <v>179</v>
      </c>
      <c r="AO49" s="373"/>
      <c r="AP49" s="373" t="s">
        <v>355</v>
      </c>
      <c r="AQ49" s="394"/>
      <c r="AR49" s="383" t="s">
        <v>377</v>
      </c>
      <c r="AS49" s="384" t="s">
        <v>377</v>
      </c>
      <c r="AT49" s="391"/>
      <c r="AV49" s="387"/>
    </row>
    <row r="50" spans="1:48" s="395" customFormat="1" ht="6" customHeight="1" x14ac:dyDescent="0.2">
      <c r="A50" s="385"/>
      <c r="B50" s="397"/>
      <c r="C50" s="398"/>
      <c r="D50" s="398"/>
      <c r="E50" s="398"/>
      <c r="F50" s="398"/>
      <c r="G50" s="398"/>
      <c r="H50" s="398"/>
      <c r="I50" s="398"/>
      <c r="J50" s="398"/>
      <c r="K50" s="399"/>
      <c r="L50" s="399"/>
      <c r="M50" s="400"/>
      <c r="N50" s="400"/>
      <c r="O50" s="399"/>
      <c r="P50" s="399"/>
      <c r="Q50" s="390"/>
      <c r="R50" s="398"/>
      <c r="S50" s="398"/>
      <c r="T50" s="398"/>
      <c r="U50" s="398"/>
      <c r="V50" s="398"/>
      <c r="W50" s="398"/>
      <c r="X50" s="392"/>
      <c r="Y50" s="398"/>
      <c r="Z50" s="399"/>
      <c r="AA50" s="399"/>
      <c r="AB50" s="399"/>
      <c r="AC50" s="399"/>
      <c r="AD50" s="399"/>
      <c r="AE50" s="399"/>
      <c r="AF50" s="399"/>
      <c r="AG50" s="401"/>
      <c r="AH50" s="399"/>
      <c r="AI50" s="399"/>
      <c r="AJ50" s="399"/>
      <c r="AK50" s="399"/>
      <c r="AL50" s="390"/>
      <c r="AM50" s="372"/>
      <c r="AN50" s="372"/>
      <c r="AO50" s="372"/>
      <c r="AP50" s="372"/>
      <c r="AQ50" s="390"/>
      <c r="AR50" s="402"/>
      <c r="AS50" s="398"/>
      <c r="AT50" s="403"/>
      <c r="AV50" s="398"/>
    </row>
    <row r="51" spans="1:48" s="395" customFormat="1" ht="6" customHeight="1" x14ac:dyDescent="0.2">
      <c r="A51" s="385"/>
      <c r="B51" s="404"/>
      <c r="C51" s="404"/>
      <c r="D51" s="404"/>
      <c r="E51" s="404"/>
      <c r="F51" s="404"/>
      <c r="G51" s="404"/>
      <c r="H51" s="404"/>
      <c r="I51" s="404"/>
      <c r="J51" s="404"/>
      <c r="K51" s="405"/>
      <c r="L51" s="405"/>
      <c r="M51" s="401"/>
      <c r="N51" s="401"/>
      <c r="O51" s="405"/>
      <c r="P51" s="405"/>
      <c r="R51" s="404"/>
      <c r="S51" s="404"/>
      <c r="T51" s="404"/>
      <c r="U51" s="404"/>
      <c r="V51" s="404"/>
      <c r="W51" s="404"/>
      <c r="X51" s="401"/>
      <c r="Y51" s="404"/>
      <c r="Z51" s="405"/>
      <c r="AA51" s="405"/>
      <c r="AB51" s="405"/>
      <c r="AC51" s="405"/>
      <c r="AD51" s="405"/>
      <c r="AE51" s="405"/>
      <c r="AF51" s="401"/>
      <c r="AG51" s="401"/>
      <c r="AH51" s="401"/>
      <c r="AI51" s="405"/>
      <c r="AJ51" s="405"/>
      <c r="AK51" s="405"/>
      <c r="AM51" s="405"/>
      <c r="AN51" s="405"/>
      <c r="AO51" s="405"/>
      <c r="AP51" s="405"/>
      <c r="AR51" s="406"/>
      <c r="AS51" s="404"/>
      <c r="AT51" s="404"/>
    </row>
    <row r="52" spans="1:48" s="408" customFormat="1" ht="13.5" thickBot="1" x14ac:dyDescent="0.25">
      <c r="A52" s="385"/>
      <c r="B52" s="407" t="s">
        <v>0</v>
      </c>
      <c r="D52" s="493">
        <v>2018</v>
      </c>
      <c r="K52" s="409"/>
      <c r="L52" s="409"/>
      <c r="M52" s="409"/>
      <c r="N52" s="409"/>
      <c r="O52" s="409"/>
      <c r="P52" s="409"/>
      <c r="Q52" s="409"/>
      <c r="Y52" s="409"/>
      <c r="AA52" s="409"/>
      <c r="AB52" s="409"/>
      <c r="AC52" s="409"/>
      <c r="AD52" s="409"/>
      <c r="AE52" s="409"/>
      <c r="AF52" s="409"/>
      <c r="AG52" s="409"/>
      <c r="AH52" s="409"/>
      <c r="AI52" s="409"/>
      <c r="AJ52" s="409"/>
      <c r="AK52" s="409"/>
      <c r="AL52" s="409"/>
      <c r="AM52" s="409"/>
      <c r="AN52" s="409"/>
      <c r="AP52" s="409"/>
      <c r="AQ52" s="409"/>
      <c r="AR52" s="409"/>
      <c r="AS52" s="409"/>
    </row>
    <row r="53" spans="1:48" s="368" customFormat="1" ht="14.25" thickTop="1" thickBot="1" x14ac:dyDescent="0.25">
      <c r="A53" s="354"/>
      <c r="B53" s="410">
        <v>1</v>
      </c>
      <c r="C53" s="411" t="s">
        <v>426</v>
      </c>
      <c r="D53" s="412" t="s">
        <v>302</v>
      </c>
      <c r="E53" s="413" t="str">
        <f>IF(D53="","",VLOOKUP(D53,Parameter!$E$5:$G$20,3,FALSE))</f>
        <v>1406.</v>
      </c>
      <c r="F53" s="414" t="s">
        <v>203</v>
      </c>
      <c r="G53" s="415"/>
      <c r="H53" s="416"/>
      <c r="I53" s="433">
        <v>3720000</v>
      </c>
      <c r="J53" s="451">
        <v>73503</v>
      </c>
      <c r="K53" s="439">
        <v>0</v>
      </c>
      <c r="L53" s="452">
        <v>2018</v>
      </c>
      <c r="M53" s="453"/>
      <c r="N53" s="419"/>
      <c r="O53" s="420">
        <f>IF(D53="","",IF(M53&lt;&gt;"",N53,VLOOKUP(D53,Parameter!$E$5:$G$20,2,FALSE)))</f>
        <v>4</v>
      </c>
      <c r="P53" s="420">
        <f>IF(O53="","",IF(AND(M53&lt;&gt;"",O53-($D$52-M53)&lt;0),0,IF(M53&lt;&gt;"",O53-($D$30-M53),IF((L53)&gt;$D$52,O53,IF(O53-($D$52-(L53))&lt;0,0,O53-($D$52-(L53)))))))</f>
        <v>4</v>
      </c>
      <c r="Q53" s="377"/>
      <c r="R53" s="416"/>
      <c r="S53" s="433"/>
      <c r="T53" s="433"/>
      <c r="U53" s="416"/>
      <c r="V53" s="421">
        <f>IF(K53="","",K53-S53-R53-T53)</f>
        <v>0</v>
      </c>
      <c r="W53" s="422">
        <f>IF(D53="","",K53-S53-R53)</f>
        <v>0</v>
      </c>
      <c r="X53" s="454"/>
      <c r="Y53" s="439">
        <v>73503</v>
      </c>
      <c r="Z53" s="455"/>
      <c r="AA53" s="433"/>
      <c r="AB53" s="433"/>
      <c r="AC53" s="433"/>
      <c r="AD53" s="422">
        <f>IF(D53="","",K53+Y53-Z53)</f>
        <v>73503</v>
      </c>
      <c r="AE53" s="421">
        <f>IF(D53="","",IF(L53&gt;$D$25,"",ROUND(IF(O53=0,0,IF(P53=0,0,IF(K53+Y53-Z53&lt;=0,0,IF((W53+Y53-Z53)-((AD53/O53))&lt;0,(W53+Y53-Z53),((K53+Y53-Z53)/O53))))),0)))</f>
        <v>18376</v>
      </c>
      <c r="AF53" s="433"/>
      <c r="AG53" s="424"/>
      <c r="AH53" s="433"/>
      <c r="AI53" s="433"/>
      <c r="AJ53" s="425">
        <f t="shared" ref="AJ53" si="19">IF(D53="","",IF(P53=0,0,IF(T53-AC53+AI53&lt;=0,0,IF(T53=0,0,-(T53/P53)))))</f>
        <v>0</v>
      </c>
      <c r="AK53" s="425">
        <f t="shared" ref="AK53" si="20">IF(D53="","",IF(P53=0,0,IF(U53=0,0,-(U53/P53))))</f>
        <v>0</v>
      </c>
      <c r="AL53" s="360"/>
      <c r="AM53" s="456">
        <f t="shared" ref="AM53" si="21">IF(D53="","",R53+AE53-AA53+AF53)</f>
        <v>18376</v>
      </c>
      <c r="AN53" s="457">
        <f t="shared" ref="AN53" si="22">IF(D53="","",S53+AH53-AB53)</f>
        <v>0</v>
      </c>
      <c r="AO53" s="457">
        <f t="shared" ref="AO53" si="23">IF(D53="","",T53+AI53-AC53+AJ53)</f>
        <v>0</v>
      </c>
      <c r="AP53" s="458">
        <f t="shared" ref="AP53" si="24">IF(D53="","",U53+AK53)</f>
        <v>0</v>
      </c>
      <c r="AQ53" s="362"/>
      <c r="AR53" s="425">
        <f t="shared" ref="AR53" si="25">IF(AS53="","",AS53+AO53+AP53)</f>
        <v>55127</v>
      </c>
      <c r="AS53" s="421">
        <f t="shared" ref="AS53" si="26">IF(D53="","",K53+Y53-Z53-AM53-AN53-AO53-AP53)</f>
        <v>55127</v>
      </c>
      <c r="AT53" s="430">
        <f t="shared" ref="AT53" si="27">IF(D53="","",K53+Y53-Z53)</f>
        <v>73503</v>
      </c>
      <c r="AV53" s="432"/>
    </row>
    <row r="54" spans="1:48" ht="6" customHeight="1" thickTop="1" x14ac:dyDescent="0.2">
      <c r="A54" s="345"/>
    </row>
    <row r="55" spans="1:48" s="408" customFormat="1" ht="13.5" thickBot="1" x14ac:dyDescent="0.25">
      <c r="A55" s="385"/>
      <c r="B55" s="407" t="s">
        <v>0</v>
      </c>
      <c r="D55" s="493">
        <v>2019</v>
      </c>
      <c r="K55" s="409"/>
      <c r="L55" s="409"/>
      <c r="M55" s="409"/>
      <c r="N55" s="409"/>
      <c r="O55" s="409"/>
      <c r="P55" s="409"/>
      <c r="Q55" s="409"/>
      <c r="Y55" s="409"/>
      <c r="AA55" s="409"/>
      <c r="AB55" s="409"/>
      <c r="AC55" s="409"/>
      <c r="AD55" s="409"/>
      <c r="AE55" s="409"/>
      <c r="AF55" s="409"/>
      <c r="AG55" s="409"/>
      <c r="AH55" s="409"/>
      <c r="AI55" s="409"/>
      <c r="AJ55" s="409"/>
      <c r="AK55" s="409"/>
      <c r="AL55" s="409"/>
      <c r="AM55" s="409"/>
      <c r="AN55" s="409"/>
      <c r="AP55" s="409"/>
      <c r="AQ55" s="409"/>
      <c r="AR55" s="409"/>
      <c r="AS55" s="409"/>
    </row>
    <row r="56" spans="1:48" s="368" customFormat="1" ht="14.25" thickTop="1" thickBot="1" x14ac:dyDescent="0.25">
      <c r="A56" s="354"/>
      <c r="B56" s="410">
        <v>1</v>
      </c>
      <c r="C56" s="411" t="s">
        <v>426</v>
      </c>
      <c r="D56" s="412" t="s">
        <v>302</v>
      </c>
      <c r="E56" s="413" t="str">
        <f>IF(D56="","",VLOOKUP(D56,Parameter!$E$5:$G$20,3,FALSE))</f>
        <v>1406.</v>
      </c>
      <c r="F56" s="414" t="s">
        <v>203</v>
      </c>
      <c r="G56" s="415"/>
      <c r="H56" s="416"/>
      <c r="I56" s="433">
        <v>3720000</v>
      </c>
      <c r="J56" s="451">
        <v>73503</v>
      </c>
      <c r="K56" s="439">
        <v>73503</v>
      </c>
      <c r="L56" s="415">
        <v>2018</v>
      </c>
      <c r="M56" s="453"/>
      <c r="N56" s="419"/>
      <c r="O56" s="420">
        <f>IF(D56="","",IF(M56&lt;&gt;"",N56,VLOOKUP(D56,Parameter!$E$5:$G$20,2,FALSE)))</f>
        <v>4</v>
      </c>
      <c r="P56" s="420">
        <f>IF(O56="","",IF(AND(M56&lt;&gt;"",O56-($D$55-M56)&lt;0),0,IF(M56&lt;&gt;"",O56-($D$30-M56),IF((L56)&gt;$D$55,O56,IF(O56-($D$55-(L56))&lt;0,0,O56-($D$55-(L56)))))))</f>
        <v>3</v>
      </c>
      <c r="Q56" s="360"/>
      <c r="R56" s="459">
        <v>18376</v>
      </c>
      <c r="S56" s="460">
        <v>0</v>
      </c>
      <c r="T56" s="460">
        <v>0</v>
      </c>
      <c r="U56" s="461">
        <v>0</v>
      </c>
      <c r="V56" s="443">
        <f>IF(K56="","",K56-S56-R56-T56)</f>
        <v>55127</v>
      </c>
      <c r="W56" s="422">
        <f>IF(D56="","",K56-S56-R56)</f>
        <v>55127</v>
      </c>
      <c r="X56" s="454"/>
      <c r="Y56" s="415"/>
      <c r="Z56" s="455"/>
      <c r="AA56" s="433"/>
      <c r="AB56" s="433"/>
      <c r="AC56" s="433"/>
      <c r="AD56" s="422">
        <f>IF(D56="","",K56+Y56-Z56)</f>
        <v>73503</v>
      </c>
      <c r="AE56" s="421">
        <f>IF(D56="","",IF(L56&gt;$D$25,"",ROUND(IF(O56=0,0,IF(P56=0,0,IF(K56+Y56-Z56&lt;=0,0,IF((W56+Y56-Z56)-((AD56/O56))&lt;0,(W56+Y56-Z56),((K56+Y56-Z56)/O56))))),0)))</f>
        <v>18376</v>
      </c>
      <c r="AF56" s="433"/>
      <c r="AG56" s="424"/>
      <c r="AH56" s="433"/>
      <c r="AI56" s="433"/>
      <c r="AJ56" s="425">
        <f t="shared" ref="AJ56" si="28">IF(D56="","",IF(P56=0,0,IF(T56-AC56+AI56&lt;=0,0,IF(T56=0,0,-(T56/P56)))))</f>
        <v>0</v>
      </c>
      <c r="AK56" s="425">
        <f t="shared" ref="AK56" si="29">IF(D56="","",IF(P56=0,0,IF(U56=0,0,-(U56/P56))))</f>
        <v>0</v>
      </c>
      <c r="AL56" s="360"/>
      <c r="AM56" s="421">
        <f t="shared" ref="AM56" si="30">IF(D56="","",R56+AE56-AA56+AF56)</f>
        <v>36752</v>
      </c>
      <c r="AN56" s="421">
        <f t="shared" ref="AN56" si="31">IF(D56="","",S56+AH56-AB56)</f>
        <v>0</v>
      </c>
      <c r="AO56" s="421">
        <f t="shared" ref="AO56" si="32">IF(D56="","",T56+AI56-AC56+AJ56)</f>
        <v>0</v>
      </c>
      <c r="AP56" s="421">
        <f t="shared" ref="AP56" si="33">IF(D56="","",U56+AK56)</f>
        <v>0</v>
      </c>
      <c r="AQ56" s="362"/>
      <c r="AR56" s="425">
        <f t="shared" ref="AR56" si="34">IF(AS56="","",AS56+AO56+AP56)</f>
        <v>36751</v>
      </c>
      <c r="AS56" s="421">
        <f t="shared" ref="AS56" si="35">IF(D56="","",K56+Y56-Z56-AM56-AN56-AO56-AP56)</f>
        <v>36751</v>
      </c>
      <c r="AT56" s="429">
        <f t="shared" ref="AT56" si="36">IF(D56="","",K56+Y56-Z56)</f>
        <v>73503</v>
      </c>
      <c r="AV56" s="432"/>
    </row>
    <row r="57" spans="1:48" ht="13.5" thickTop="1" x14ac:dyDescent="0.2"/>
    <row r="59" spans="1:48" s="341" customFormat="1" ht="24" customHeight="1" x14ac:dyDescent="0.2">
      <c r="B59" s="342">
        <v>3</v>
      </c>
      <c r="C59" s="342" t="s">
        <v>420</v>
      </c>
      <c r="M59" s="343"/>
      <c r="R59" s="344"/>
      <c r="U59" s="343"/>
      <c r="Y59" s="344"/>
      <c r="AO59" s="344"/>
    </row>
    <row r="60" spans="1:48" x14ac:dyDescent="0.2">
      <c r="A60" s="462"/>
      <c r="M60" s="463"/>
      <c r="U60" s="463"/>
      <c r="AF60" s="449"/>
    </row>
    <row r="61" spans="1:48" x14ac:dyDescent="0.2">
      <c r="A61" s="462"/>
      <c r="B61" s="346" t="s">
        <v>422</v>
      </c>
      <c r="C61" s="346"/>
      <c r="D61" s="346"/>
      <c r="E61" s="346"/>
      <c r="J61" s="346"/>
      <c r="L61" s="346" t="s">
        <v>423</v>
      </c>
      <c r="M61" s="346"/>
      <c r="N61" s="346"/>
      <c r="O61" s="346"/>
      <c r="P61" s="346"/>
      <c r="Q61" s="346"/>
      <c r="R61" s="346"/>
      <c r="S61" s="346"/>
      <c r="T61" s="346"/>
      <c r="U61" s="346"/>
      <c r="V61" s="346"/>
      <c r="W61" s="346"/>
      <c r="X61" s="333"/>
      <c r="AF61" s="449"/>
    </row>
    <row r="62" spans="1:48" x14ac:dyDescent="0.2">
      <c r="A62" s="345"/>
      <c r="B62" s="347" t="s">
        <v>435</v>
      </c>
      <c r="J62" s="449">
        <v>1000000</v>
      </c>
      <c r="L62" s="348">
        <v>2018</v>
      </c>
      <c r="M62" s="347" t="s">
        <v>499</v>
      </c>
    </row>
    <row r="63" spans="1:48" x14ac:dyDescent="0.2">
      <c r="A63" s="345"/>
      <c r="B63" s="347" t="s">
        <v>455</v>
      </c>
      <c r="E63" s="332">
        <v>2019</v>
      </c>
      <c r="J63" s="449"/>
      <c r="M63" s="347" t="s">
        <v>471</v>
      </c>
    </row>
    <row r="64" spans="1:48" x14ac:dyDescent="0.2">
      <c r="A64" s="345"/>
      <c r="B64" s="347" t="s">
        <v>456</v>
      </c>
      <c r="E64" s="332">
        <v>2018</v>
      </c>
      <c r="J64" s="449">
        <v>600000</v>
      </c>
      <c r="L64" s="348">
        <v>2019</v>
      </c>
      <c r="M64" s="347" t="s">
        <v>503</v>
      </c>
      <c r="N64" s="334"/>
      <c r="O64" s="334"/>
      <c r="P64" s="334"/>
      <c r="Q64" s="334"/>
      <c r="R64" s="334"/>
      <c r="S64" s="334"/>
      <c r="T64" s="334"/>
      <c r="U64" s="334"/>
      <c r="V64" s="334"/>
    </row>
    <row r="65" spans="1:48" x14ac:dyDescent="0.2">
      <c r="A65" s="345"/>
      <c r="B65" s="347" t="s">
        <v>456</v>
      </c>
      <c r="E65" s="332">
        <v>2019</v>
      </c>
      <c r="J65" s="449">
        <v>400000</v>
      </c>
      <c r="L65" s="334"/>
      <c r="M65" s="464" t="s">
        <v>504</v>
      </c>
      <c r="N65" s="334"/>
    </row>
    <row r="66" spans="1:48" x14ac:dyDescent="0.2">
      <c r="A66" s="345"/>
      <c r="B66" s="347"/>
      <c r="J66" s="449"/>
      <c r="L66" s="334"/>
      <c r="M66" s="450" t="s">
        <v>488</v>
      </c>
      <c r="N66" s="334"/>
    </row>
    <row r="67" spans="1:48" x14ac:dyDescent="0.2">
      <c r="A67" s="345"/>
      <c r="D67" s="449"/>
      <c r="L67" s="334"/>
      <c r="M67" s="349" t="s">
        <v>489</v>
      </c>
      <c r="N67" s="334"/>
    </row>
    <row r="68" spans="1:48" x14ac:dyDescent="0.2">
      <c r="A68" s="345"/>
      <c r="D68" s="449"/>
      <c r="L68" s="334"/>
      <c r="M68" s="349" t="s">
        <v>500</v>
      </c>
    </row>
    <row r="69" spans="1:48" x14ac:dyDescent="0.2">
      <c r="A69" s="345"/>
      <c r="D69" s="449"/>
      <c r="L69" s="348"/>
      <c r="M69" s="347" t="s">
        <v>502</v>
      </c>
    </row>
    <row r="70" spans="1:48" x14ac:dyDescent="0.2">
      <c r="A70" s="345"/>
      <c r="M70" s="349" t="s">
        <v>501</v>
      </c>
    </row>
    <row r="71" spans="1:48" x14ac:dyDescent="0.2">
      <c r="A71" s="345"/>
      <c r="M71" s="347" t="s">
        <v>436</v>
      </c>
    </row>
    <row r="72" spans="1:48" x14ac:dyDescent="0.2">
      <c r="A72" s="345"/>
      <c r="L72" s="348">
        <v>2020</v>
      </c>
      <c r="M72" s="347" t="s">
        <v>437</v>
      </c>
    </row>
    <row r="73" spans="1:48" x14ac:dyDescent="0.2">
      <c r="A73" s="345"/>
      <c r="M73" s="347" t="s">
        <v>438</v>
      </c>
    </row>
    <row r="74" spans="1:48" x14ac:dyDescent="0.2">
      <c r="A74" s="345"/>
    </row>
    <row r="75" spans="1:48" s="353" customFormat="1" x14ac:dyDescent="0.2">
      <c r="A75" s="350"/>
      <c r="B75" s="346" t="s">
        <v>20</v>
      </c>
      <c r="C75" s="346"/>
      <c r="D75" s="346"/>
      <c r="E75" s="346"/>
      <c r="F75" s="346"/>
      <c r="G75" s="346"/>
      <c r="H75" s="346"/>
      <c r="I75" s="346"/>
      <c r="J75" s="346"/>
      <c r="K75" s="346"/>
      <c r="L75" s="346"/>
      <c r="M75" s="346"/>
      <c r="N75" s="346"/>
      <c r="O75" s="346"/>
      <c r="P75" s="346"/>
      <c r="Q75" s="351"/>
      <c r="R75" s="533" t="s">
        <v>357</v>
      </c>
      <c r="S75" s="533"/>
      <c r="T75" s="533"/>
      <c r="U75" s="533"/>
      <c r="V75" s="533"/>
      <c r="W75" s="352"/>
      <c r="X75" s="351"/>
      <c r="Y75" s="346" t="str">
        <f>"Vorgang "&amp;D48</f>
        <v xml:space="preserve">Vorgang </v>
      </c>
      <c r="Z75" s="346"/>
      <c r="AA75" s="346"/>
      <c r="AB75" s="346"/>
      <c r="AC75" s="346"/>
      <c r="AD75" s="346"/>
      <c r="AE75" s="346"/>
      <c r="AF75" s="346"/>
      <c r="AG75" s="346"/>
      <c r="AH75" s="346"/>
      <c r="AI75" s="346"/>
      <c r="AJ75" s="346"/>
      <c r="AK75" s="346"/>
      <c r="AL75" s="351"/>
      <c r="AM75" s="534" t="str">
        <f>"Bestand 31.12."&amp;D48</f>
        <v>Bestand 31.12.</v>
      </c>
      <c r="AN75" s="534"/>
      <c r="AO75" s="534"/>
      <c r="AP75" s="534"/>
      <c r="AQ75" s="534"/>
      <c r="AR75" s="534"/>
      <c r="AS75" s="534"/>
      <c r="AT75" s="534"/>
      <c r="AV75" s="346" t="s">
        <v>202</v>
      </c>
    </row>
    <row r="76" spans="1:48" s="368" customFormat="1" x14ac:dyDescent="0.2">
      <c r="A76" s="354"/>
      <c r="B76" s="355" t="s">
        <v>17</v>
      </c>
      <c r="C76" s="356" t="s">
        <v>43</v>
      </c>
      <c r="D76" s="357" t="s">
        <v>2</v>
      </c>
      <c r="E76" s="528" t="s">
        <v>216</v>
      </c>
      <c r="F76" s="529"/>
      <c r="G76" s="357" t="s">
        <v>299</v>
      </c>
      <c r="H76" s="357" t="s">
        <v>131</v>
      </c>
      <c r="I76" s="358" t="s">
        <v>129</v>
      </c>
      <c r="J76" s="359" t="s">
        <v>351</v>
      </c>
      <c r="K76" s="535" t="s">
        <v>350</v>
      </c>
      <c r="L76" s="535"/>
      <c r="M76" s="536" t="s">
        <v>24</v>
      </c>
      <c r="N76" s="536"/>
      <c r="O76" s="535" t="s">
        <v>25</v>
      </c>
      <c r="P76" s="535"/>
      <c r="Q76" s="360"/>
      <c r="R76" s="537" t="str">
        <f>"01.01."&amp;D48</f>
        <v>01.01.</v>
      </c>
      <c r="S76" s="537"/>
      <c r="T76" s="537"/>
      <c r="U76" s="537"/>
      <c r="V76" s="537"/>
      <c r="W76" s="361"/>
      <c r="X76" s="362"/>
      <c r="Y76" s="358" t="s">
        <v>29</v>
      </c>
      <c r="Z76" s="528" t="s">
        <v>40</v>
      </c>
      <c r="AA76" s="530"/>
      <c r="AB76" s="530"/>
      <c r="AC76" s="529"/>
      <c r="AD76" s="363" t="s">
        <v>30</v>
      </c>
      <c r="AE76" s="530" t="s">
        <v>30</v>
      </c>
      <c r="AF76" s="529"/>
      <c r="AG76" s="364"/>
      <c r="AH76" s="357" t="s">
        <v>178</v>
      </c>
      <c r="AI76" s="528" t="s">
        <v>373</v>
      </c>
      <c r="AJ76" s="529"/>
      <c r="AK76" s="365" t="s">
        <v>354</v>
      </c>
      <c r="AL76" s="366"/>
      <c r="AM76" s="528" t="s">
        <v>139</v>
      </c>
      <c r="AN76" s="530"/>
      <c r="AO76" s="530"/>
      <c r="AP76" s="529"/>
      <c r="AQ76" s="366"/>
      <c r="AR76" s="528" t="s">
        <v>136</v>
      </c>
      <c r="AS76" s="529"/>
      <c r="AT76" s="367" t="s">
        <v>137</v>
      </c>
      <c r="AV76" s="369"/>
    </row>
    <row r="77" spans="1:48" s="368" customFormat="1" x14ac:dyDescent="0.2">
      <c r="A77" s="354"/>
      <c r="B77" s="370"/>
      <c r="C77" s="371"/>
      <c r="D77" s="372"/>
      <c r="E77" s="373"/>
      <c r="F77" s="373"/>
      <c r="G77" s="374" t="s">
        <v>17</v>
      </c>
      <c r="H77" s="372"/>
      <c r="I77" s="359" t="s">
        <v>130</v>
      </c>
      <c r="J77" s="359" t="s">
        <v>199</v>
      </c>
      <c r="K77" s="373" t="s">
        <v>22</v>
      </c>
      <c r="L77" s="375" t="s">
        <v>0</v>
      </c>
      <c r="M77" s="376"/>
      <c r="N77" s="376"/>
      <c r="O77" s="372" t="s">
        <v>134</v>
      </c>
      <c r="P77" s="372" t="s">
        <v>135</v>
      </c>
      <c r="Q77" s="377"/>
      <c r="R77" s="378"/>
      <c r="S77" s="378"/>
      <c r="T77" s="378"/>
      <c r="U77" s="378"/>
      <c r="V77" s="378"/>
      <c r="W77" s="378"/>
      <c r="X77" s="377"/>
      <c r="Y77" s="373"/>
      <c r="Z77" s="373" t="s">
        <v>198</v>
      </c>
      <c r="AA77" s="527" t="s">
        <v>133</v>
      </c>
      <c r="AB77" s="527"/>
      <c r="AC77" s="527"/>
      <c r="AD77" s="379"/>
      <c r="AE77" s="380"/>
      <c r="AF77" s="381"/>
      <c r="AG77" s="382"/>
      <c r="AH77" s="358" t="s">
        <v>478</v>
      </c>
      <c r="AI77" s="528" t="s">
        <v>30</v>
      </c>
      <c r="AJ77" s="529"/>
      <c r="AK77" s="365" t="s">
        <v>355</v>
      </c>
      <c r="AL77" s="366"/>
      <c r="AM77" s="528" t="s">
        <v>356</v>
      </c>
      <c r="AN77" s="530"/>
      <c r="AO77" s="530"/>
      <c r="AP77" s="529"/>
      <c r="AQ77" s="366"/>
      <c r="AR77" s="383" t="s">
        <v>486</v>
      </c>
      <c r="AS77" s="384" t="s">
        <v>484</v>
      </c>
      <c r="AT77" s="367" t="s">
        <v>138</v>
      </c>
      <c r="AV77" s="369"/>
    </row>
    <row r="78" spans="1:48" s="395" customFormat="1" ht="12.75" customHeight="1" x14ac:dyDescent="0.2">
      <c r="A78" s="385"/>
      <c r="B78" s="386"/>
      <c r="C78" s="387"/>
      <c r="D78" s="387"/>
      <c r="E78" s="388" t="s">
        <v>217</v>
      </c>
      <c r="F78" s="388" t="s">
        <v>5</v>
      </c>
      <c r="G78" s="387"/>
      <c r="H78" s="373" t="s">
        <v>132</v>
      </c>
      <c r="I78" s="387"/>
      <c r="J78" s="387"/>
      <c r="K78" s="373"/>
      <c r="L78" s="375" t="s">
        <v>375</v>
      </c>
      <c r="M78" s="389" t="s">
        <v>0</v>
      </c>
      <c r="N78" s="389" t="s">
        <v>26</v>
      </c>
      <c r="O78" s="373" t="s">
        <v>26</v>
      </c>
      <c r="P78" s="373" t="s">
        <v>26</v>
      </c>
      <c r="Q78" s="390"/>
      <c r="R78" s="384" t="s">
        <v>219</v>
      </c>
      <c r="S78" s="373" t="s">
        <v>178</v>
      </c>
      <c r="T78" s="391" t="s">
        <v>128</v>
      </c>
      <c r="U78" s="391" t="s">
        <v>354</v>
      </c>
      <c r="V78" s="384" t="s">
        <v>21</v>
      </c>
      <c r="W78" s="384" t="s">
        <v>447</v>
      </c>
      <c r="X78" s="392"/>
      <c r="Y78" s="388"/>
      <c r="Z78" s="373" t="s">
        <v>199</v>
      </c>
      <c r="AA78" s="384" t="s">
        <v>219</v>
      </c>
      <c r="AB78" s="372" t="s">
        <v>178</v>
      </c>
      <c r="AC78" s="373" t="s">
        <v>128</v>
      </c>
      <c r="AD78" s="373" t="s">
        <v>22</v>
      </c>
      <c r="AE78" s="531" t="s">
        <v>480</v>
      </c>
      <c r="AF78" s="532"/>
      <c r="AG78" s="393"/>
      <c r="AH78" s="359" t="s">
        <v>479</v>
      </c>
      <c r="AI78" s="373"/>
      <c r="AJ78" s="373"/>
      <c r="AK78" s="373"/>
      <c r="AL78" s="394"/>
      <c r="AM78" s="384" t="s">
        <v>219</v>
      </c>
      <c r="AN78" s="373" t="s">
        <v>178</v>
      </c>
      <c r="AO78" s="373" t="s">
        <v>128</v>
      </c>
      <c r="AP78" s="373" t="s">
        <v>354</v>
      </c>
      <c r="AQ78" s="394"/>
      <c r="AR78" s="383" t="s">
        <v>485</v>
      </c>
      <c r="AS78" s="384" t="s">
        <v>485</v>
      </c>
      <c r="AT78" s="391"/>
      <c r="AV78" s="387"/>
    </row>
    <row r="79" spans="1:48" s="395" customFormat="1" x14ac:dyDescent="0.2">
      <c r="A79" s="385"/>
      <c r="B79" s="386"/>
      <c r="C79" s="387"/>
      <c r="D79" s="387"/>
      <c r="E79" s="387"/>
      <c r="F79" s="387"/>
      <c r="G79" s="387"/>
      <c r="H79" s="373"/>
      <c r="I79" s="387"/>
      <c r="J79" s="387"/>
      <c r="K79" s="373"/>
      <c r="L79" s="373" t="s">
        <v>374</v>
      </c>
      <c r="M79" s="389"/>
      <c r="N79" s="389"/>
      <c r="O79" s="373"/>
      <c r="P79" s="373"/>
      <c r="Q79" s="390"/>
      <c r="R79" s="383" t="s">
        <v>220</v>
      </c>
      <c r="S79" s="373" t="s">
        <v>179</v>
      </c>
      <c r="T79" s="384"/>
      <c r="U79" s="384" t="s">
        <v>355</v>
      </c>
      <c r="V79" s="384"/>
      <c r="W79" s="384" t="s">
        <v>448</v>
      </c>
      <c r="X79" s="392"/>
      <c r="Y79" s="388"/>
      <c r="Z79" s="373"/>
      <c r="AA79" s="383" t="s">
        <v>220</v>
      </c>
      <c r="AB79" s="372" t="s">
        <v>179</v>
      </c>
      <c r="AC79" s="373"/>
      <c r="AD79" s="373"/>
      <c r="AE79" s="383"/>
      <c r="AF79" s="396" t="s">
        <v>477</v>
      </c>
      <c r="AG79" s="393"/>
      <c r="AH79" s="373" t="s">
        <v>201</v>
      </c>
      <c r="AI79" s="373" t="s">
        <v>201</v>
      </c>
      <c r="AJ79" s="373" t="s">
        <v>200</v>
      </c>
      <c r="AK79" s="373" t="s">
        <v>200</v>
      </c>
      <c r="AL79" s="394"/>
      <c r="AM79" s="383" t="s">
        <v>220</v>
      </c>
      <c r="AN79" s="373" t="s">
        <v>179</v>
      </c>
      <c r="AO79" s="373"/>
      <c r="AP79" s="373" t="s">
        <v>355</v>
      </c>
      <c r="AQ79" s="394"/>
      <c r="AR79" s="383" t="s">
        <v>377</v>
      </c>
      <c r="AS79" s="384" t="s">
        <v>377</v>
      </c>
      <c r="AT79" s="391"/>
      <c r="AV79" s="387"/>
    </row>
    <row r="80" spans="1:48" s="395" customFormat="1" ht="6" customHeight="1" x14ac:dyDescent="0.2">
      <c r="A80" s="385"/>
      <c r="B80" s="397"/>
      <c r="C80" s="398"/>
      <c r="D80" s="398"/>
      <c r="E80" s="398"/>
      <c r="F80" s="398"/>
      <c r="G80" s="398"/>
      <c r="H80" s="398"/>
      <c r="I80" s="398"/>
      <c r="J80" s="398"/>
      <c r="K80" s="399"/>
      <c r="L80" s="399"/>
      <c r="M80" s="400"/>
      <c r="N80" s="400"/>
      <c r="O80" s="399"/>
      <c r="P80" s="399"/>
      <c r="Q80" s="390"/>
      <c r="R80" s="398"/>
      <c r="S80" s="398"/>
      <c r="T80" s="398"/>
      <c r="U80" s="398"/>
      <c r="V80" s="398"/>
      <c r="W80" s="398"/>
      <c r="X80" s="392"/>
      <c r="Y80" s="398"/>
      <c r="Z80" s="399"/>
      <c r="AA80" s="399"/>
      <c r="AB80" s="399"/>
      <c r="AC80" s="399"/>
      <c r="AD80" s="399"/>
      <c r="AE80" s="399"/>
      <c r="AF80" s="399"/>
      <c r="AG80" s="401"/>
      <c r="AH80" s="399"/>
      <c r="AI80" s="399"/>
      <c r="AJ80" s="399"/>
      <c r="AK80" s="399"/>
      <c r="AL80" s="390"/>
      <c r="AM80" s="372"/>
      <c r="AN80" s="372"/>
      <c r="AO80" s="372"/>
      <c r="AP80" s="372"/>
      <c r="AQ80" s="390"/>
      <c r="AR80" s="402"/>
      <c r="AS80" s="398"/>
      <c r="AT80" s="403"/>
      <c r="AV80" s="398"/>
    </row>
    <row r="81" spans="1:48" s="395" customFormat="1" ht="6" customHeight="1" x14ac:dyDescent="0.2">
      <c r="A81" s="385"/>
      <c r="B81" s="404"/>
      <c r="C81" s="404"/>
      <c r="D81" s="404"/>
      <c r="E81" s="404"/>
      <c r="F81" s="404"/>
      <c r="G81" s="404"/>
      <c r="H81" s="404"/>
      <c r="I81" s="404"/>
      <c r="J81" s="404"/>
      <c r="K81" s="405"/>
      <c r="L81" s="405"/>
      <c r="M81" s="401"/>
      <c r="N81" s="401"/>
      <c r="O81" s="405"/>
      <c r="P81" s="405"/>
      <c r="R81" s="404"/>
      <c r="S81" s="404"/>
      <c r="T81" s="404"/>
      <c r="U81" s="404"/>
      <c r="V81" s="404"/>
      <c r="W81" s="404"/>
      <c r="X81" s="401"/>
      <c r="Y81" s="404"/>
      <c r="Z81" s="405"/>
      <c r="AA81" s="405"/>
      <c r="AB81" s="405"/>
      <c r="AC81" s="405"/>
      <c r="AD81" s="405"/>
      <c r="AE81" s="405"/>
      <c r="AF81" s="401"/>
      <c r="AG81" s="401"/>
      <c r="AH81" s="401"/>
      <c r="AI81" s="405"/>
      <c r="AJ81" s="405"/>
      <c r="AK81" s="405"/>
      <c r="AM81" s="405"/>
      <c r="AN81" s="405"/>
      <c r="AO81" s="405"/>
      <c r="AP81" s="405"/>
      <c r="AR81" s="406"/>
      <c r="AS81" s="404"/>
      <c r="AT81" s="404"/>
    </row>
    <row r="82" spans="1:48" s="408" customFormat="1" ht="13.5" thickBot="1" x14ac:dyDescent="0.25">
      <c r="A82" s="385"/>
      <c r="B82" s="407" t="s">
        <v>0</v>
      </c>
      <c r="D82" s="493">
        <v>2018</v>
      </c>
      <c r="K82" s="409"/>
      <c r="L82" s="409"/>
      <c r="M82" s="409"/>
      <c r="N82" s="409"/>
      <c r="O82" s="409"/>
      <c r="P82" s="409"/>
      <c r="Q82" s="409"/>
      <c r="Y82" s="409"/>
      <c r="AA82" s="409"/>
      <c r="AB82" s="409"/>
      <c r="AC82" s="409"/>
      <c r="AD82" s="409"/>
      <c r="AE82" s="409"/>
      <c r="AF82" s="409"/>
      <c r="AG82" s="409"/>
      <c r="AH82" s="409"/>
      <c r="AI82" s="409"/>
      <c r="AJ82" s="409"/>
      <c r="AK82" s="409"/>
      <c r="AL82" s="409"/>
      <c r="AM82" s="409"/>
      <c r="AN82" s="409"/>
      <c r="AP82" s="409"/>
      <c r="AQ82" s="409"/>
      <c r="AR82" s="409"/>
      <c r="AS82" s="409"/>
    </row>
    <row r="83" spans="1:48" s="368" customFormat="1" ht="14.25" thickTop="1" thickBot="1" x14ac:dyDescent="0.25">
      <c r="A83" s="354"/>
      <c r="B83" s="410">
        <v>1</v>
      </c>
      <c r="C83" s="411" t="s">
        <v>487</v>
      </c>
      <c r="D83" s="412" t="s">
        <v>218</v>
      </c>
      <c r="E83" s="413" t="str">
        <f>IF(D83="","",VLOOKUP(D83,Parameter!$E$5:$G$20,3,FALSE))</f>
        <v>1407.</v>
      </c>
      <c r="F83" s="414" t="s">
        <v>203</v>
      </c>
      <c r="G83" s="415"/>
      <c r="H83" s="416"/>
      <c r="I83" s="416">
        <v>1591000</v>
      </c>
      <c r="J83" s="465">
        <v>1000000</v>
      </c>
      <c r="K83" s="459">
        <v>0</v>
      </c>
      <c r="L83" s="466">
        <v>2019</v>
      </c>
      <c r="M83" s="453"/>
      <c r="N83" s="419"/>
      <c r="O83" s="420">
        <f>IF(D83="","",IF(M83&lt;&gt;"",N83,VLOOKUP(D83,Parameter!$E$5:$G$20,2,FALSE)))</f>
        <v>0</v>
      </c>
      <c r="P83" s="420">
        <f>IF(O83="","",IF(AND(M83&lt;&gt;"",O83-($D$82-M83)&lt;0),0,IF(M83&lt;&gt;"",O83-($D$82-M83),IF((L83)&gt;$D$82,O83,IF(O83-($D$82-(L83))&lt;0,0,O83-($D$82-(L83)))))))</f>
        <v>0</v>
      </c>
      <c r="Q83" s="377"/>
      <c r="R83" s="416"/>
      <c r="S83" s="416"/>
      <c r="T83" s="416"/>
      <c r="U83" s="416"/>
      <c r="V83" s="421">
        <f>IF(K83="","",K83-S83-R83-T83-U83)</f>
        <v>0</v>
      </c>
      <c r="W83" s="422">
        <f>IF(D83="","",K83-S83-R83)</f>
        <v>0</v>
      </c>
      <c r="X83" s="454"/>
      <c r="Y83" s="439">
        <v>600000</v>
      </c>
      <c r="Z83" s="467"/>
      <c r="AA83" s="416"/>
      <c r="AB83" s="416"/>
      <c r="AC83" s="416"/>
      <c r="AD83" s="422">
        <f>IF(D83="","",K83+Y83-Z83)</f>
        <v>600000</v>
      </c>
      <c r="AE83" s="421">
        <f>IF(D83="","",IF(L83&gt;$D$82,0,ROUND(IF(O83=0,0,IF(P83=0,0,IF(K83+Y83-Z83&lt;=0,0,IF((W83+Y83-Z83)-((AD83/O83))&lt;0,(W83+Y83-Z83),((K83+Y83-Z83)/O83))))),0)))</f>
        <v>0</v>
      </c>
      <c r="AF83" s="416"/>
      <c r="AG83" s="424"/>
      <c r="AH83" s="416"/>
      <c r="AI83" s="416"/>
      <c r="AJ83" s="425">
        <f>IF(D83="","",IF(P83=0,0,IF(T83-AC83+AI83&lt;=0,0,IF(T83=0,0,-(T83/P83)))))</f>
        <v>0</v>
      </c>
      <c r="AK83" s="425">
        <f>IF(D83="","",IF(P83=0,0,IF(U83=0,0,-(U83/P83))))</f>
        <v>0</v>
      </c>
      <c r="AL83" s="377"/>
      <c r="AM83" s="421">
        <f>IF(D83="","",R83+AE83-AA83+AF83)</f>
        <v>0</v>
      </c>
      <c r="AN83" s="421">
        <f>IF(D83="","",S83+AH83-AB83)</f>
        <v>0</v>
      </c>
      <c r="AO83" s="421">
        <f>IF(D83="","",T83+AI83-AC83+AJ83)</f>
        <v>0</v>
      </c>
      <c r="AP83" s="421">
        <f>IF(D83="","",U83+AK83)</f>
        <v>0</v>
      </c>
      <c r="AQ83" s="377"/>
      <c r="AR83" s="425">
        <f>IF(AS83="","",AS83+AO83+AP83)</f>
        <v>600000</v>
      </c>
      <c r="AS83" s="429">
        <f>IF(D83="","",K83+Y83-Z83-AM83-AN83-AO83-AP83)</f>
        <v>600000</v>
      </c>
      <c r="AT83" s="430">
        <f>IF(D83="","",K83+Y83-Z83)</f>
        <v>600000</v>
      </c>
      <c r="AU83" s="431"/>
      <c r="AV83" s="432"/>
    </row>
    <row r="84" spans="1:48" ht="6" customHeight="1" thickTop="1" x14ac:dyDescent="0.2">
      <c r="A84" s="345"/>
    </row>
    <row r="85" spans="1:48" s="408" customFormat="1" ht="13.5" thickBot="1" x14ac:dyDescent="0.25">
      <c r="A85" s="385"/>
      <c r="B85" s="407" t="s">
        <v>0</v>
      </c>
      <c r="D85" s="493">
        <v>2019</v>
      </c>
      <c r="K85" s="409"/>
      <c r="L85" s="409"/>
      <c r="M85" s="409"/>
      <c r="N85" s="409"/>
      <c r="O85" s="409"/>
      <c r="P85" s="409"/>
      <c r="Q85" s="409"/>
      <c r="Y85" s="409"/>
      <c r="AA85" s="409"/>
      <c r="AB85" s="409"/>
      <c r="AC85" s="409"/>
      <c r="AD85" s="409"/>
      <c r="AE85" s="409"/>
      <c r="AF85" s="409"/>
      <c r="AG85" s="409"/>
      <c r="AH85" s="409"/>
      <c r="AI85" s="409"/>
      <c r="AJ85" s="409"/>
      <c r="AK85" s="409"/>
      <c r="AL85" s="409"/>
      <c r="AM85" s="409"/>
      <c r="AN85" s="409"/>
      <c r="AP85" s="409"/>
      <c r="AQ85" s="409"/>
      <c r="AR85" s="409"/>
      <c r="AS85" s="409"/>
    </row>
    <row r="86" spans="1:48" s="368" customFormat="1" ht="14.25" thickTop="1" thickBot="1" x14ac:dyDescent="0.25">
      <c r="A86" s="354"/>
      <c r="B86" s="410">
        <v>1</v>
      </c>
      <c r="C86" s="411" t="s">
        <v>487</v>
      </c>
      <c r="D86" s="412" t="s">
        <v>218</v>
      </c>
      <c r="E86" s="413" t="str">
        <f>IF(D86="","",VLOOKUP(D86,Parameter!$E$5:$G$20,3,FALSE))</f>
        <v>1407.</v>
      </c>
      <c r="F86" s="414" t="s">
        <v>203</v>
      </c>
      <c r="G86" s="415"/>
      <c r="H86" s="416"/>
      <c r="I86" s="416">
        <v>1591000</v>
      </c>
      <c r="J86" s="465">
        <v>1000000</v>
      </c>
      <c r="K86" s="439">
        <v>600000</v>
      </c>
      <c r="L86" s="468">
        <v>2019</v>
      </c>
      <c r="M86" s="418"/>
      <c r="N86" s="419"/>
      <c r="O86" s="420">
        <f>IF(D86="","",IF(M86&lt;&gt;"",N86,VLOOKUP(D86,Parameter!$E$5:$G$20,2,FALSE)))</f>
        <v>0</v>
      </c>
      <c r="P86" s="420">
        <f>IF(O86="","",IF(AND(M86&lt;&gt;"",O86-($D$85-M86)&lt;0),0,IF(M86&lt;&gt;"",O86-($D$85-M86),IF((L86)&gt;$D$85,O86,IF(O86-($D$85-(L86))&lt;0,0,O86-($D$85-(L86)))))))</f>
        <v>0</v>
      </c>
      <c r="Q86" s="377"/>
      <c r="R86" s="416"/>
      <c r="S86" s="416"/>
      <c r="T86" s="416"/>
      <c r="U86" s="416"/>
      <c r="V86" s="421">
        <f>IF(K86="","",K86-S86-R86-T86-U86)</f>
        <v>600000</v>
      </c>
      <c r="W86" s="422">
        <f>IF(D86="","",K86-S86-R86)</f>
        <v>600000</v>
      </c>
      <c r="X86" s="423"/>
      <c r="Y86" s="469"/>
      <c r="Z86" s="439">
        <v>600000</v>
      </c>
      <c r="AA86" s="467"/>
      <c r="AB86" s="416"/>
      <c r="AC86" s="416"/>
      <c r="AD86" s="422">
        <f>IF(D86="","",K86+Y86-Z86)</f>
        <v>0</v>
      </c>
      <c r="AE86" s="421">
        <f>IF(D86="","",IF(L86&gt;$D$85,0,ROUND(IF(O86=0,0,IF(P86=0,0,IF(K86+Y86-Z86&lt;=0,0,IF((W86+Y86-Z86)-((AD86/O86))&lt;0,(W86+Y86-Z86),((K86+Y86-Z86)/O86))))),0)))</f>
        <v>0</v>
      </c>
      <c r="AF86" s="416"/>
      <c r="AG86" s="424"/>
      <c r="AH86" s="416"/>
      <c r="AI86" s="416"/>
      <c r="AJ86" s="425">
        <f>IF(D86="","",IF(P86=0,0,IF(T86-AC86+AI86&lt;=0,0,IF(T86=0,0,-(T86/P86)))))</f>
        <v>0</v>
      </c>
      <c r="AK86" s="425">
        <f>IF(D86="","",IF(P86=0,0,IF(U86=0,0,-(U86/P86))))</f>
        <v>0</v>
      </c>
      <c r="AL86" s="377"/>
      <c r="AM86" s="470">
        <f>IF(D86="","",R86+AE86-AA86+AF86)</f>
        <v>0</v>
      </c>
      <c r="AN86" s="470">
        <f>IF(D86="","",S86+AH86-AB86)</f>
        <v>0</v>
      </c>
      <c r="AO86" s="470">
        <f>IF(D86="","",T86+AI86-AC86+AJ86)</f>
        <v>0</v>
      </c>
      <c r="AP86" s="470">
        <f>IF(D86="","",U86+AK86)</f>
        <v>0</v>
      </c>
      <c r="AQ86" s="377"/>
      <c r="AR86" s="425">
        <f>IF(AS86="","",AS86+AO86+AP86)</f>
        <v>0</v>
      </c>
      <c r="AS86" s="421">
        <f>IF(D86="","",K86+Y86-Z86-AM86-AN86-AO86-AP86)</f>
        <v>0</v>
      </c>
      <c r="AT86" s="471">
        <f>IF(D86="","",K86+Y86-Z86)</f>
        <v>0</v>
      </c>
      <c r="AU86" s="431"/>
      <c r="AV86" s="432"/>
    </row>
    <row r="87" spans="1:48" s="368" customFormat="1" ht="14.25" thickTop="1" thickBot="1" x14ac:dyDescent="0.25">
      <c r="A87" s="354"/>
      <c r="B87" s="410">
        <v>2</v>
      </c>
      <c r="C87" s="411" t="s">
        <v>498</v>
      </c>
      <c r="D87" s="412" t="s">
        <v>10</v>
      </c>
      <c r="E87" s="413" t="str">
        <f>IF(D87="","",VLOOKUP(D87,Parameter!$E$5:$G$20,3,FALSE))</f>
        <v>1404.</v>
      </c>
      <c r="F87" s="414" t="s">
        <v>203</v>
      </c>
      <c r="G87" s="415"/>
      <c r="H87" s="416"/>
      <c r="I87" s="416">
        <v>1591000</v>
      </c>
      <c r="J87" s="465">
        <v>1000000</v>
      </c>
      <c r="K87" s="439"/>
      <c r="L87" s="468">
        <v>2019</v>
      </c>
      <c r="M87" s="418"/>
      <c r="N87" s="419"/>
      <c r="O87" s="420">
        <f>IF(D87="","",IF(M87&lt;&gt;"",N87,VLOOKUP(D87,Parameter!$E$5:$G$20,2,FALSE)))</f>
        <v>33</v>
      </c>
      <c r="P87" s="420">
        <f>IF(O87="","",IF(AND(M87&lt;&gt;"",O87-($D$85-M87)&lt;0),0,IF(M87&lt;&gt;"",O87-($D$85-M87),IF((L87)&gt;$D$85,O87,IF(O87-($D$85-(L87))&lt;0,0,O87-($D$85-(L87)))))))</f>
        <v>33</v>
      </c>
      <c r="Q87" s="377"/>
      <c r="R87" s="416"/>
      <c r="S87" s="416"/>
      <c r="T87" s="416"/>
      <c r="U87" s="416"/>
      <c r="V87" s="421" t="str">
        <f>IF(K87="","",K87-S87-R87-T87-U87)</f>
        <v/>
      </c>
      <c r="W87" s="422">
        <f>IF(D87="","",K87-S87-R87)</f>
        <v>0</v>
      </c>
      <c r="X87" s="454"/>
      <c r="Y87" s="439">
        <v>1000000</v>
      </c>
      <c r="Z87" s="467"/>
      <c r="AA87" s="416"/>
      <c r="AB87" s="416"/>
      <c r="AC87" s="416"/>
      <c r="AD87" s="422">
        <f>IF(D87="","",K87+Y87-Z87)</f>
        <v>1000000</v>
      </c>
      <c r="AE87" s="421">
        <f>IF(D87="","",IF(L87&gt;$D$85,0,ROUND(IF(O87=0,0,IF(P87=0,0,IF(K87+Y87-Z87&lt;=0,0,IF((W87+Y87-Z87)-((AD87/O87))&lt;0,(W87+Y87-Z87),((K87+Y87-Z87)/O87))))),0)))</f>
        <v>30303</v>
      </c>
      <c r="AF87" s="416"/>
      <c r="AG87" s="424"/>
      <c r="AH87" s="416"/>
      <c r="AI87" s="416"/>
      <c r="AJ87" s="425">
        <f>IF(D87="","",IF(P87=0,0,IF(T87-AC87+AI87&lt;=0,0,IF(T87=0,0,-(T87/P87)))))</f>
        <v>0</v>
      </c>
      <c r="AK87" s="425">
        <f>IF(D87="","",IF(P87=0,0,IF(U87=0,0,-(U87/P87))))</f>
        <v>0</v>
      </c>
      <c r="AL87" s="360"/>
      <c r="AM87" s="456">
        <f>IF(D87="","",R87+AE87-AA87+AF87)</f>
        <v>30303</v>
      </c>
      <c r="AN87" s="457">
        <f>IF(D87="","",S87+AH87-AB87)</f>
        <v>0</v>
      </c>
      <c r="AO87" s="457">
        <f>IF(D87="","",T87+AI87-AC87+AJ87)</f>
        <v>0</v>
      </c>
      <c r="AP87" s="458">
        <f>IF(D87="","",U87+AK87)</f>
        <v>0</v>
      </c>
      <c r="AQ87" s="362"/>
      <c r="AR87" s="425">
        <f>IF(AS87="","",AS87+AO87+AP87)</f>
        <v>969697</v>
      </c>
      <c r="AS87" s="429">
        <f>IF(D87="","",K87+Y87-Z87-AM87-AN87-AO87-AP87)</f>
        <v>969697</v>
      </c>
      <c r="AT87" s="430">
        <f>IF(D87="","",K87+Y87-Z87)</f>
        <v>1000000</v>
      </c>
      <c r="AU87" s="431"/>
      <c r="AV87" s="432"/>
    </row>
    <row r="88" spans="1:48" ht="6" customHeight="1" thickTop="1" x14ac:dyDescent="0.2">
      <c r="A88" s="345"/>
    </row>
    <row r="89" spans="1:48" s="408" customFormat="1" ht="13.5" thickBot="1" x14ac:dyDescent="0.25">
      <c r="A89" s="385"/>
      <c r="B89" s="407" t="s">
        <v>0</v>
      </c>
      <c r="D89" s="493">
        <v>2020</v>
      </c>
      <c r="K89" s="409"/>
      <c r="L89" s="409"/>
      <c r="M89" s="409"/>
      <c r="N89" s="409"/>
      <c r="O89" s="409"/>
      <c r="P89" s="409"/>
      <c r="Q89" s="409"/>
      <c r="Y89" s="409"/>
      <c r="AA89" s="409"/>
      <c r="AB89" s="409"/>
      <c r="AC89" s="409"/>
      <c r="AD89" s="409"/>
      <c r="AE89" s="409"/>
      <c r="AF89" s="409"/>
      <c r="AG89" s="409"/>
      <c r="AH89" s="409"/>
      <c r="AI89" s="409"/>
      <c r="AJ89" s="409"/>
      <c r="AK89" s="409"/>
      <c r="AL89" s="409"/>
      <c r="AM89" s="409"/>
      <c r="AN89" s="409"/>
      <c r="AP89" s="409"/>
      <c r="AQ89" s="409"/>
      <c r="AR89" s="409"/>
      <c r="AS89" s="409"/>
    </row>
    <row r="90" spans="1:48" s="368" customFormat="1" ht="14.25" thickTop="1" thickBot="1" x14ac:dyDescent="0.25">
      <c r="A90" s="354"/>
      <c r="B90" s="410">
        <v>2</v>
      </c>
      <c r="C90" s="411" t="s">
        <v>498</v>
      </c>
      <c r="D90" s="412" t="s">
        <v>10</v>
      </c>
      <c r="E90" s="413" t="str">
        <f>IF(D90="","",VLOOKUP(D90,Parameter!$E$5:$G$20,3,FALSE))</f>
        <v>1404.</v>
      </c>
      <c r="F90" s="414" t="s">
        <v>203</v>
      </c>
      <c r="G90" s="415"/>
      <c r="H90" s="416"/>
      <c r="I90" s="416">
        <v>1591000</v>
      </c>
      <c r="J90" s="465">
        <v>1000000</v>
      </c>
      <c r="K90" s="439">
        <v>1000000</v>
      </c>
      <c r="L90" s="468">
        <v>2019</v>
      </c>
      <c r="M90" s="418"/>
      <c r="N90" s="419"/>
      <c r="O90" s="420">
        <f>IF(D90="","",IF(M90&lt;&gt;"",N90,VLOOKUP(D90,Parameter!$E$5:$G$20,2,FALSE)))</f>
        <v>33</v>
      </c>
      <c r="P90" s="420">
        <f>IF(O90="","",IF(AND(M90&lt;&gt;"",O90-($D$89-M90)&lt;0),0,IF(M90&lt;&gt;"",O90-($D$89-M90),IF((L90)&gt;$D$89,O90,IF(O90-($D$89-(L90))&lt;0,0,O90-($D$89-(L90)))))))</f>
        <v>32</v>
      </c>
      <c r="Q90" s="360"/>
      <c r="R90" s="459">
        <v>30303</v>
      </c>
      <c r="S90" s="460">
        <v>0</v>
      </c>
      <c r="T90" s="460">
        <v>0</v>
      </c>
      <c r="U90" s="461">
        <v>0</v>
      </c>
      <c r="V90" s="443">
        <f>IF(K90="","",K90-S90-R90-T90-U90)</f>
        <v>969697</v>
      </c>
      <c r="W90" s="422">
        <f>IF(D90="","",K90-S90-R90)</f>
        <v>969697</v>
      </c>
      <c r="X90" s="423"/>
      <c r="Y90" s="416"/>
      <c r="Z90" s="416"/>
      <c r="AA90" s="416"/>
      <c r="AB90" s="416"/>
      <c r="AC90" s="416"/>
      <c r="AD90" s="422">
        <f>IF(D90="","",K90+Y90-Z90)</f>
        <v>1000000</v>
      </c>
      <c r="AE90" s="421">
        <f>IF(D90="","",IF(L90&gt;$D$89,0,ROUND(IF(O90=0,0,IF(P90=0,0,IF(K90+Y90-Z90&lt;=0,0,IF((W90+Y90-Z90)-((AD90/O90))&lt;0,(W90+Y90-Z90),((K90+Y90-Z90)/O90))))),0)))</f>
        <v>30303</v>
      </c>
      <c r="AF90" s="416"/>
      <c r="AG90" s="424"/>
      <c r="AH90" s="416"/>
      <c r="AI90" s="416"/>
      <c r="AJ90" s="425">
        <f>IF(D90="","",IF(P90=0,0,IF(T90-AC90+AI90&lt;=0,0,IF(T90=0,0,-(T90/P90)))))</f>
        <v>0</v>
      </c>
      <c r="AK90" s="425">
        <f>IF(D90="","",IF(P90=0,0,IF(U90=0,0,-(U90/P90))))</f>
        <v>0</v>
      </c>
      <c r="AL90" s="377"/>
      <c r="AM90" s="421">
        <f>IF(D90="","",R90+AE90-AA90+AF90)</f>
        <v>60606</v>
      </c>
      <c r="AN90" s="421">
        <f>IF(D90="","",S90+AH90-AB90)</f>
        <v>0</v>
      </c>
      <c r="AO90" s="421">
        <f>IF(D90="","",T90+AI90-AC90+AJ90)</f>
        <v>0</v>
      </c>
      <c r="AP90" s="421">
        <f>IF(D90="","",U90+AK90)</f>
        <v>0</v>
      </c>
      <c r="AQ90" s="377"/>
      <c r="AR90" s="425">
        <f>IF(AS90="","",AS90+AO90+AP90)</f>
        <v>939394</v>
      </c>
      <c r="AS90" s="421">
        <f>IF(D90="","",K90+Y90-Z90-AM90-AN90-AO90-AP90)</f>
        <v>939394</v>
      </c>
      <c r="AT90" s="429">
        <f>IF(D90="","",K90+Y90-Z90)</f>
        <v>1000000</v>
      </c>
      <c r="AU90" s="431"/>
      <c r="AV90" s="432"/>
    </row>
    <row r="91" spans="1:48" ht="13.5" thickTop="1" x14ac:dyDescent="0.2"/>
    <row r="93" spans="1:48" s="341" customFormat="1" ht="24" customHeight="1" x14ac:dyDescent="0.2">
      <c r="B93" s="342">
        <v>4</v>
      </c>
      <c r="C93" s="342" t="s">
        <v>429</v>
      </c>
      <c r="M93" s="343"/>
      <c r="R93" s="344"/>
      <c r="U93" s="343"/>
      <c r="Y93" s="344"/>
      <c r="AO93" s="344"/>
    </row>
    <row r="94" spans="1:48" x14ac:dyDescent="0.2">
      <c r="A94" s="345"/>
    </row>
    <row r="95" spans="1:48" x14ac:dyDescent="0.2">
      <c r="A95" s="345"/>
      <c r="B95" s="346" t="s">
        <v>422</v>
      </c>
      <c r="C95" s="346"/>
      <c r="D95" s="346"/>
      <c r="E95" s="346"/>
      <c r="J95" s="346"/>
      <c r="L95" s="346" t="s">
        <v>423</v>
      </c>
      <c r="M95" s="346"/>
      <c r="N95" s="346"/>
      <c r="O95" s="346"/>
      <c r="P95" s="346"/>
      <c r="Q95" s="346"/>
      <c r="R95" s="346"/>
      <c r="S95" s="346"/>
      <c r="T95" s="346"/>
      <c r="U95" s="346"/>
      <c r="V95" s="346"/>
      <c r="W95" s="346"/>
      <c r="X95" s="333"/>
    </row>
    <row r="96" spans="1:48" x14ac:dyDescent="0.2">
      <c r="A96" s="345"/>
      <c r="B96" s="347" t="s">
        <v>472</v>
      </c>
      <c r="L96" s="348">
        <v>2019</v>
      </c>
      <c r="M96" s="347" t="s">
        <v>509</v>
      </c>
    </row>
    <row r="97" spans="1:48" x14ac:dyDescent="0.2">
      <c r="A97" s="345"/>
      <c r="B97" s="349" t="s">
        <v>446</v>
      </c>
      <c r="M97" s="349" t="s">
        <v>511</v>
      </c>
    </row>
    <row r="98" spans="1:48" x14ac:dyDescent="0.2">
      <c r="A98" s="345"/>
      <c r="B98" s="347" t="s">
        <v>439</v>
      </c>
      <c r="M98" s="472" t="s">
        <v>510</v>
      </c>
    </row>
    <row r="99" spans="1:48" x14ac:dyDescent="0.2">
      <c r="A99" s="345"/>
    </row>
    <row r="100" spans="1:48" s="353" customFormat="1" x14ac:dyDescent="0.2">
      <c r="A100" s="350"/>
      <c r="B100" s="346" t="s">
        <v>20</v>
      </c>
      <c r="C100" s="346"/>
      <c r="D100" s="346"/>
      <c r="E100" s="346"/>
      <c r="F100" s="346"/>
      <c r="G100" s="346"/>
      <c r="H100" s="346"/>
      <c r="I100" s="346"/>
      <c r="J100" s="346"/>
      <c r="K100" s="346"/>
      <c r="L100" s="346"/>
      <c r="M100" s="346"/>
      <c r="N100" s="346"/>
      <c r="O100" s="346"/>
      <c r="P100" s="346"/>
      <c r="Q100" s="351"/>
      <c r="R100" s="533" t="s">
        <v>357</v>
      </c>
      <c r="S100" s="533"/>
      <c r="T100" s="533"/>
      <c r="U100" s="533"/>
      <c r="V100" s="533"/>
      <c r="W100" s="352"/>
      <c r="X100" s="351"/>
      <c r="Y100" s="346" t="str">
        <f>"Vorgang "</f>
        <v xml:space="preserve">Vorgang </v>
      </c>
      <c r="Z100" s="346"/>
      <c r="AA100" s="346"/>
      <c r="AB100" s="346"/>
      <c r="AC100" s="346"/>
      <c r="AD100" s="346"/>
      <c r="AE100" s="346"/>
      <c r="AF100" s="346"/>
      <c r="AG100" s="346"/>
      <c r="AH100" s="346"/>
      <c r="AI100" s="346"/>
      <c r="AJ100" s="346"/>
      <c r="AK100" s="346"/>
      <c r="AL100" s="351"/>
      <c r="AM100" s="534" t="str">
        <f>"Bestand 31.12."</f>
        <v>Bestand 31.12.</v>
      </c>
      <c r="AN100" s="534"/>
      <c r="AO100" s="534"/>
      <c r="AP100" s="534"/>
      <c r="AQ100" s="534"/>
      <c r="AR100" s="534"/>
      <c r="AS100" s="534"/>
      <c r="AT100" s="534"/>
      <c r="AV100" s="346" t="s">
        <v>202</v>
      </c>
    </row>
    <row r="101" spans="1:48" s="368" customFormat="1" x14ac:dyDescent="0.2">
      <c r="A101" s="354"/>
      <c r="B101" s="355" t="s">
        <v>17</v>
      </c>
      <c r="C101" s="356" t="s">
        <v>43</v>
      </c>
      <c r="D101" s="357" t="s">
        <v>2</v>
      </c>
      <c r="E101" s="528" t="s">
        <v>216</v>
      </c>
      <c r="F101" s="529"/>
      <c r="G101" s="357" t="s">
        <v>299</v>
      </c>
      <c r="H101" s="357" t="s">
        <v>131</v>
      </c>
      <c r="I101" s="358" t="s">
        <v>129</v>
      </c>
      <c r="J101" s="359" t="s">
        <v>351</v>
      </c>
      <c r="K101" s="535" t="s">
        <v>350</v>
      </c>
      <c r="L101" s="535"/>
      <c r="M101" s="536" t="s">
        <v>24</v>
      </c>
      <c r="N101" s="536"/>
      <c r="O101" s="535" t="s">
        <v>25</v>
      </c>
      <c r="P101" s="535"/>
      <c r="Q101" s="360"/>
      <c r="R101" s="537" t="str">
        <f>"01.01."</f>
        <v>01.01.</v>
      </c>
      <c r="S101" s="537"/>
      <c r="T101" s="537"/>
      <c r="U101" s="537"/>
      <c r="V101" s="537"/>
      <c r="W101" s="361"/>
      <c r="X101" s="362"/>
      <c r="Y101" s="358" t="s">
        <v>29</v>
      </c>
      <c r="Z101" s="528" t="s">
        <v>40</v>
      </c>
      <c r="AA101" s="530"/>
      <c r="AB101" s="530"/>
      <c r="AC101" s="529"/>
      <c r="AD101" s="363" t="s">
        <v>30</v>
      </c>
      <c r="AE101" s="530" t="s">
        <v>30</v>
      </c>
      <c r="AF101" s="529"/>
      <c r="AG101" s="364"/>
      <c r="AH101" s="357" t="s">
        <v>178</v>
      </c>
      <c r="AI101" s="528" t="s">
        <v>373</v>
      </c>
      <c r="AJ101" s="529"/>
      <c r="AK101" s="365" t="s">
        <v>354</v>
      </c>
      <c r="AL101" s="366"/>
      <c r="AM101" s="528" t="s">
        <v>139</v>
      </c>
      <c r="AN101" s="530"/>
      <c r="AO101" s="530"/>
      <c r="AP101" s="529"/>
      <c r="AQ101" s="366"/>
      <c r="AR101" s="528" t="s">
        <v>136</v>
      </c>
      <c r="AS101" s="529"/>
      <c r="AT101" s="367" t="s">
        <v>137</v>
      </c>
      <c r="AV101" s="369"/>
    </row>
    <row r="102" spans="1:48" s="368" customFormat="1" x14ac:dyDescent="0.2">
      <c r="A102" s="354"/>
      <c r="B102" s="370"/>
      <c r="C102" s="371"/>
      <c r="D102" s="372"/>
      <c r="E102" s="373"/>
      <c r="F102" s="373"/>
      <c r="G102" s="374" t="s">
        <v>17</v>
      </c>
      <c r="H102" s="372"/>
      <c r="I102" s="359" t="s">
        <v>130</v>
      </c>
      <c r="J102" s="359" t="s">
        <v>199</v>
      </c>
      <c r="K102" s="373" t="s">
        <v>22</v>
      </c>
      <c r="L102" s="375" t="s">
        <v>0</v>
      </c>
      <c r="M102" s="376"/>
      <c r="N102" s="376"/>
      <c r="O102" s="372" t="s">
        <v>134</v>
      </c>
      <c r="P102" s="372" t="s">
        <v>135</v>
      </c>
      <c r="Q102" s="377"/>
      <c r="R102" s="378"/>
      <c r="S102" s="378"/>
      <c r="T102" s="378"/>
      <c r="U102" s="378"/>
      <c r="V102" s="378"/>
      <c r="W102" s="378"/>
      <c r="X102" s="377"/>
      <c r="Y102" s="373"/>
      <c r="Z102" s="373" t="s">
        <v>198</v>
      </c>
      <c r="AA102" s="527" t="s">
        <v>133</v>
      </c>
      <c r="AB102" s="527"/>
      <c r="AC102" s="527"/>
      <c r="AD102" s="379"/>
      <c r="AE102" s="380"/>
      <c r="AF102" s="381"/>
      <c r="AG102" s="382"/>
      <c r="AH102" s="358" t="s">
        <v>478</v>
      </c>
      <c r="AI102" s="528" t="s">
        <v>30</v>
      </c>
      <c r="AJ102" s="529"/>
      <c r="AK102" s="365" t="s">
        <v>355</v>
      </c>
      <c r="AL102" s="366"/>
      <c r="AM102" s="528" t="s">
        <v>356</v>
      </c>
      <c r="AN102" s="530"/>
      <c r="AO102" s="530"/>
      <c r="AP102" s="529"/>
      <c r="AQ102" s="366"/>
      <c r="AR102" s="383" t="s">
        <v>486</v>
      </c>
      <c r="AS102" s="384" t="s">
        <v>484</v>
      </c>
      <c r="AT102" s="367" t="s">
        <v>138</v>
      </c>
      <c r="AV102" s="369"/>
    </row>
    <row r="103" spans="1:48" s="395" customFormat="1" ht="12.75" customHeight="1" x14ac:dyDescent="0.2">
      <c r="A103" s="385"/>
      <c r="B103" s="386"/>
      <c r="C103" s="387"/>
      <c r="D103" s="387"/>
      <c r="E103" s="388" t="s">
        <v>217</v>
      </c>
      <c r="F103" s="388" t="s">
        <v>5</v>
      </c>
      <c r="G103" s="387"/>
      <c r="H103" s="373" t="s">
        <v>132</v>
      </c>
      <c r="I103" s="387"/>
      <c r="J103" s="387"/>
      <c r="K103" s="373"/>
      <c r="L103" s="375" t="s">
        <v>375</v>
      </c>
      <c r="M103" s="389" t="s">
        <v>0</v>
      </c>
      <c r="N103" s="389" t="s">
        <v>26</v>
      </c>
      <c r="O103" s="373" t="s">
        <v>26</v>
      </c>
      <c r="P103" s="373" t="s">
        <v>26</v>
      </c>
      <c r="Q103" s="390"/>
      <c r="R103" s="384" t="s">
        <v>219</v>
      </c>
      <c r="S103" s="373" t="s">
        <v>178</v>
      </c>
      <c r="T103" s="391" t="s">
        <v>128</v>
      </c>
      <c r="U103" s="391" t="s">
        <v>354</v>
      </c>
      <c r="V103" s="384" t="s">
        <v>21</v>
      </c>
      <c r="W103" s="384" t="s">
        <v>447</v>
      </c>
      <c r="X103" s="392"/>
      <c r="Y103" s="388"/>
      <c r="Z103" s="373" t="s">
        <v>199</v>
      </c>
      <c r="AA103" s="384" t="s">
        <v>219</v>
      </c>
      <c r="AB103" s="372" t="s">
        <v>178</v>
      </c>
      <c r="AC103" s="373" t="s">
        <v>128</v>
      </c>
      <c r="AD103" s="373" t="s">
        <v>22</v>
      </c>
      <c r="AE103" s="531" t="s">
        <v>480</v>
      </c>
      <c r="AF103" s="532"/>
      <c r="AG103" s="393"/>
      <c r="AH103" s="359" t="s">
        <v>479</v>
      </c>
      <c r="AI103" s="373"/>
      <c r="AJ103" s="373"/>
      <c r="AK103" s="373"/>
      <c r="AL103" s="394"/>
      <c r="AM103" s="384" t="s">
        <v>219</v>
      </c>
      <c r="AN103" s="373" t="s">
        <v>178</v>
      </c>
      <c r="AO103" s="373" t="s">
        <v>128</v>
      </c>
      <c r="AP103" s="373" t="s">
        <v>354</v>
      </c>
      <c r="AQ103" s="394"/>
      <c r="AR103" s="383" t="s">
        <v>485</v>
      </c>
      <c r="AS103" s="384" t="s">
        <v>485</v>
      </c>
      <c r="AT103" s="391"/>
      <c r="AV103" s="387"/>
    </row>
    <row r="104" spans="1:48" s="395" customFormat="1" x14ac:dyDescent="0.2">
      <c r="A104" s="385"/>
      <c r="B104" s="386"/>
      <c r="C104" s="387"/>
      <c r="D104" s="387"/>
      <c r="E104" s="387"/>
      <c r="F104" s="387"/>
      <c r="G104" s="387"/>
      <c r="H104" s="373"/>
      <c r="I104" s="387"/>
      <c r="J104" s="387"/>
      <c r="K104" s="373"/>
      <c r="L104" s="373" t="s">
        <v>374</v>
      </c>
      <c r="M104" s="389"/>
      <c r="N104" s="389"/>
      <c r="O104" s="373"/>
      <c r="P104" s="373"/>
      <c r="Q104" s="390"/>
      <c r="R104" s="383" t="s">
        <v>220</v>
      </c>
      <c r="S104" s="373" t="s">
        <v>179</v>
      </c>
      <c r="T104" s="384"/>
      <c r="U104" s="384" t="s">
        <v>355</v>
      </c>
      <c r="V104" s="384"/>
      <c r="W104" s="384" t="s">
        <v>448</v>
      </c>
      <c r="X104" s="392"/>
      <c r="Y104" s="388"/>
      <c r="Z104" s="373"/>
      <c r="AA104" s="383" t="s">
        <v>220</v>
      </c>
      <c r="AB104" s="372" t="s">
        <v>179</v>
      </c>
      <c r="AC104" s="373"/>
      <c r="AD104" s="373"/>
      <c r="AE104" s="383"/>
      <c r="AF104" s="396" t="s">
        <v>477</v>
      </c>
      <c r="AG104" s="393"/>
      <c r="AH104" s="373" t="s">
        <v>201</v>
      </c>
      <c r="AI104" s="373" t="s">
        <v>201</v>
      </c>
      <c r="AJ104" s="373" t="s">
        <v>200</v>
      </c>
      <c r="AK104" s="373" t="s">
        <v>200</v>
      </c>
      <c r="AL104" s="394"/>
      <c r="AM104" s="383" t="s">
        <v>220</v>
      </c>
      <c r="AN104" s="373" t="s">
        <v>179</v>
      </c>
      <c r="AO104" s="373"/>
      <c r="AP104" s="373" t="s">
        <v>355</v>
      </c>
      <c r="AQ104" s="394"/>
      <c r="AR104" s="383" t="s">
        <v>377</v>
      </c>
      <c r="AS104" s="384" t="s">
        <v>377</v>
      </c>
      <c r="AT104" s="391"/>
      <c r="AV104" s="387"/>
    </row>
    <row r="105" spans="1:48" s="395" customFormat="1" ht="6" customHeight="1" x14ac:dyDescent="0.2">
      <c r="A105" s="385"/>
      <c r="B105" s="397"/>
      <c r="C105" s="398"/>
      <c r="D105" s="398"/>
      <c r="E105" s="398"/>
      <c r="F105" s="398"/>
      <c r="G105" s="398"/>
      <c r="H105" s="398"/>
      <c r="I105" s="398"/>
      <c r="J105" s="398"/>
      <c r="K105" s="399"/>
      <c r="L105" s="399"/>
      <c r="M105" s="400"/>
      <c r="N105" s="400"/>
      <c r="O105" s="399"/>
      <c r="P105" s="399"/>
      <c r="Q105" s="390"/>
      <c r="R105" s="398"/>
      <c r="S105" s="398"/>
      <c r="T105" s="398"/>
      <c r="U105" s="398"/>
      <c r="V105" s="398"/>
      <c r="W105" s="398"/>
      <c r="X105" s="392"/>
      <c r="Y105" s="398"/>
      <c r="Z105" s="399"/>
      <c r="AA105" s="399"/>
      <c r="AB105" s="399"/>
      <c r="AC105" s="399"/>
      <c r="AD105" s="399"/>
      <c r="AE105" s="399"/>
      <c r="AF105" s="399"/>
      <c r="AG105" s="401"/>
      <c r="AH105" s="399"/>
      <c r="AI105" s="399"/>
      <c r="AJ105" s="399"/>
      <c r="AK105" s="399"/>
      <c r="AL105" s="390"/>
      <c r="AM105" s="372"/>
      <c r="AN105" s="372"/>
      <c r="AO105" s="372"/>
      <c r="AP105" s="372"/>
      <c r="AQ105" s="390"/>
      <c r="AR105" s="402"/>
      <c r="AS105" s="398"/>
      <c r="AT105" s="403"/>
      <c r="AV105" s="398"/>
    </row>
    <row r="106" spans="1:48" s="395" customFormat="1" ht="6" customHeight="1" x14ac:dyDescent="0.2">
      <c r="A106" s="385"/>
      <c r="B106" s="404"/>
      <c r="C106" s="404"/>
      <c r="D106" s="404"/>
      <c r="E106" s="404"/>
      <c r="F106" s="404"/>
      <c r="G106" s="404"/>
      <c r="H106" s="404"/>
      <c r="I106" s="404"/>
      <c r="J106" s="404"/>
      <c r="K106" s="405"/>
      <c r="L106" s="405"/>
      <c r="M106" s="401"/>
      <c r="N106" s="401"/>
      <c r="O106" s="405"/>
      <c r="P106" s="405"/>
      <c r="R106" s="404"/>
      <c r="S106" s="404"/>
      <c r="T106" s="404"/>
      <c r="U106" s="404"/>
      <c r="V106" s="404"/>
      <c r="W106" s="404"/>
      <c r="X106" s="401"/>
      <c r="Y106" s="404"/>
      <c r="Z106" s="405"/>
      <c r="AA106" s="405"/>
      <c r="AB106" s="405"/>
      <c r="AC106" s="405"/>
      <c r="AD106" s="405"/>
      <c r="AE106" s="405"/>
      <c r="AF106" s="401"/>
      <c r="AG106" s="401"/>
      <c r="AH106" s="401"/>
      <c r="AI106" s="405"/>
      <c r="AJ106" s="405"/>
      <c r="AK106" s="405"/>
      <c r="AM106" s="405"/>
      <c r="AN106" s="405"/>
      <c r="AO106" s="405"/>
      <c r="AP106" s="405"/>
      <c r="AR106" s="406"/>
      <c r="AS106" s="404"/>
      <c r="AT106" s="404"/>
    </row>
    <row r="107" spans="1:48" s="408" customFormat="1" x14ac:dyDescent="0.2">
      <c r="A107" s="385"/>
      <c r="B107" s="407" t="s">
        <v>0</v>
      </c>
      <c r="D107" s="493">
        <v>2018</v>
      </c>
      <c r="K107" s="409"/>
      <c r="L107" s="409"/>
      <c r="M107" s="409"/>
      <c r="N107" s="409"/>
      <c r="O107" s="409"/>
      <c r="P107" s="409"/>
      <c r="Q107" s="409"/>
      <c r="Y107" s="409"/>
      <c r="AA107" s="409"/>
      <c r="AB107" s="409"/>
      <c r="AC107" s="409"/>
      <c r="AD107" s="409"/>
      <c r="AE107" s="409"/>
      <c r="AF107" s="409"/>
      <c r="AG107" s="409"/>
      <c r="AH107" s="409"/>
      <c r="AI107" s="409"/>
      <c r="AJ107" s="409"/>
      <c r="AK107" s="409"/>
      <c r="AL107" s="409"/>
      <c r="AM107" s="409"/>
      <c r="AN107" s="409"/>
      <c r="AP107" s="409"/>
      <c r="AQ107" s="409"/>
      <c r="AR107" s="409"/>
      <c r="AS107" s="409"/>
    </row>
    <row r="108" spans="1:48" s="368" customFormat="1" x14ac:dyDescent="0.2">
      <c r="A108" s="354"/>
      <c r="B108" s="410">
        <v>1</v>
      </c>
      <c r="C108" s="411" t="s">
        <v>425</v>
      </c>
      <c r="D108" s="412" t="s">
        <v>10</v>
      </c>
      <c r="E108" s="413" t="str">
        <f>IF(D108="","",VLOOKUP(D108,Parameter!$E$5:$G$20,3,FALSE))</f>
        <v>1404.</v>
      </c>
      <c r="F108" s="414" t="s">
        <v>203</v>
      </c>
      <c r="G108" s="415"/>
      <c r="H108" s="416"/>
      <c r="I108" s="416">
        <v>1591000</v>
      </c>
      <c r="J108" s="417">
        <v>576591</v>
      </c>
      <c r="K108" s="416">
        <v>576591</v>
      </c>
      <c r="L108" s="415"/>
      <c r="M108" s="418">
        <v>2014</v>
      </c>
      <c r="N108" s="419">
        <v>15</v>
      </c>
      <c r="O108" s="420">
        <f>IF(D108="","",IF(M108&lt;&gt;"",N108,VLOOKUP(D108,Parameter!$E$5:$G$20,2,FALSE)))</f>
        <v>15</v>
      </c>
      <c r="P108" s="420">
        <f>IF(O108="","",IF(AND(M108&lt;&gt;"",O108-($D$107-M108)&lt;0),0,IF(M108&lt;&gt;"",O108-($D$107-M108),IF((L108)&gt;$D$107,O108,IF(O108-($D$107-(L108))&lt;0,0,O108-($D$107-(L108)))))))</f>
        <v>11</v>
      </c>
      <c r="Q108" s="377"/>
      <c r="R108" s="416">
        <v>153757.6</v>
      </c>
      <c r="S108" s="416"/>
      <c r="T108" s="416"/>
      <c r="U108" s="416"/>
      <c r="V108" s="421">
        <f>IF(K108="","",K108-S108-R108-T108-U108)</f>
        <v>422833.4</v>
      </c>
      <c r="W108" s="422">
        <f>IF(D108="","",K108-S108-R108)</f>
        <v>422833.4</v>
      </c>
      <c r="X108" s="423"/>
      <c r="Y108" s="416"/>
      <c r="Z108" s="416"/>
      <c r="AA108" s="416"/>
      <c r="AB108" s="416"/>
      <c r="AC108" s="416"/>
      <c r="AD108" s="422">
        <f>IF(D108="","",K108+Y108-Z108)</f>
        <v>576591</v>
      </c>
      <c r="AE108" s="421">
        <f>IF(D108="","",IF(L108&gt;$D$107,0,ROUND(IF(O108=0,0,IF(P108=0,0,IF(K108+Y108-Z108&lt;=0,0,IF((W108+Y108-Z108)-((AD108/O108))&lt;0,(W108+Y108-Z108),((K108+Y108-Z108)/O108))))),0)))</f>
        <v>38439</v>
      </c>
      <c r="AF108" s="416"/>
      <c r="AG108" s="424"/>
      <c r="AH108" s="416"/>
      <c r="AI108" s="416"/>
      <c r="AJ108" s="425">
        <f>IF(D108="","",IF(P108=0,0,IF(T108-AC108+AI108&lt;=0,0,IF(T108=0,0,-(T108/P108)))))</f>
        <v>0</v>
      </c>
      <c r="AK108" s="425">
        <f>IF(D108="","",IF(P108=0,0,IF(U108=0,0,-(U108/P108))))</f>
        <v>0</v>
      </c>
      <c r="AL108" s="360"/>
      <c r="AM108" s="421">
        <f>IF(D108="","",R108+AE108-AA108+AF108)</f>
        <v>192196.6</v>
      </c>
      <c r="AN108" s="421">
        <f>IF(D108="","",S108+AH108-AB108)</f>
        <v>0</v>
      </c>
      <c r="AO108" s="421">
        <f>IF(D108="","",T108+AI108-AC108+AJ108)</f>
        <v>0</v>
      </c>
      <c r="AP108" s="421">
        <f>IF(D108="","",U108+AK108)</f>
        <v>0</v>
      </c>
      <c r="AQ108" s="362"/>
      <c r="AR108" s="425">
        <f>IF(AS108="","",AS108+AO108+AP108)</f>
        <v>384394.4</v>
      </c>
      <c r="AS108" s="421">
        <f>IF(D108="","",K108+Y108-Z108-AM108-AN108-AO108-AP108)</f>
        <v>384394.4</v>
      </c>
      <c r="AT108" s="429">
        <f>IF(D108="","",K108+Y108-Z108)</f>
        <v>576591</v>
      </c>
      <c r="AU108" s="431"/>
      <c r="AV108" s="432"/>
    </row>
    <row r="109" spans="1:48" ht="6" customHeight="1" x14ac:dyDescent="0.2">
      <c r="A109" s="345"/>
    </row>
    <row r="110" spans="1:48" s="408" customFormat="1" ht="13.5" thickBot="1" x14ac:dyDescent="0.25">
      <c r="A110" s="385"/>
      <c r="B110" s="407" t="s">
        <v>0</v>
      </c>
      <c r="D110" s="493">
        <v>2019</v>
      </c>
      <c r="K110" s="409"/>
      <c r="L110" s="409"/>
      <c r="M110" s="409"/>
      <c r="N110" s="409"/>
      <c r="O110" s="409"/>
      <c r="P110" s="409"/>
      <c r="Q110" s="409"/>
      <c r="Y110" s="409"/>
      <c r="AA110" s="409"/>
      <c r="AB110" s="409"/>
      <c r="AC110" s="409"/>
      <c r="AD110" s="409"/>
      <c r="AE110" s="409"/>
      <c r="AF110" s="409"/>
      <c r="AG110" s="409"/>
      <c r="AH110" s="409"/>
      <c r="AI110" s="409"/>
      <c r="AJ110" s="409"/>
      <c r="AK110" s="409"/>
      <c r="AL110" s="409"/>
      <c r="AM110" s="409"/>
      <c r="AN110" s="409"/>
      <c r="AP110" s="409"/>
      <c r="AQ110" s="409"/>
      <c r="AR110" s="409"/>
      <c r="AS110" s="409"/>
    </row>
    <row r="111" spans="1:48" s="368" customFormat="1" ht="14.25" thickTop="1" thickBot="1" x14ac:dyDescent="0.25">
      <c r="A111" s="354"/>
      <c r="B111" s="410">
        <v>1</v>
      </c>
      <c r="C111" s="411" t="s">
        <v>425</v>
      </c>
      <c r="D111" s="412" t="s">
        <v>10</v>
      </c>
      <c r="E111" s="413" t="str">
        <f>IF(D111="","",VLOOKUP(D111,Parameter!$E$5:$G$20,3,FALSE))</f>
        <v>1404.</v>
      </c>
      <c r="F111" s="414" t="s">
        <v>203</v>
      </c>
      <c r="G111" s="415"/>
      <c r="H111" s="416"/>
      <c r="I111" s="416">
        <v>1591000</v>
      </c>
      <c r="J111" s="451">
        <v>576591</v>
      </c>
      <c r="K111" s="439">
        <v>576591</v>
      </c>
      <c r="L111" s="468"/>
      <c r="M111" s="418">
        <v>2014</v>
      </c>
      <c r="N111" s="419">
        <v>15</v>
      </c>
      <c r="O111" s="420">
        <f>IF(D111="","",IF(M111&lt;&gt;"",N111,VLOOKUP(D111,Parameter!$E$5:$G$20,2,FALSE)))</f>
        <v>15</v>
      </c>
      <c r="P111" s="420">
        <f>IF(O111="","",IF(AND(M111&lt;&gt;"",O111-($D$110-M111)&lt;0),0,IF(M111&lt;&gt;"",O111-($D$110-M111),IF((L111)&gt;$D$110,O111,IF(O111-($D$110-(L111))&lt;0,0,O111-($D$110-(L111)))))))</f>
        <v>10</v>
      </c>
      <c r="Q111" s="360"/>
      <c r="R111" s="459">
        <v>192196.6</v>
      </c>
      <c r="S111" s="460"/>
      <c r="T111" s="460"/>
      <c r="U111" s="461"/>
      <c r="V111" s="443">
        <f>IF(K111="","",K111-S111-R111-T111-U111)</f>
        <v>384394.4</v>
      </c>
      <c r="W111" s="422">
        <f>IF(D111="","",K111-S111-R111)</f>
        <v>384394.4</v>
      </c>
      <c r="X111" s="423"/>
      <c r="Y111" s="465"/>
      <c r="Z111" s="459">
        <v>576591</v>
      </c>
      <c r="AA111" s="460">
        <v>192196.6</v>
      </c>
      <c r="AB111" s="460"/>
      <c r="AC111" s="461"/>
      <c r="AD111" s="473">
        <f>IF(D111="","",K111+Y111-Z111)</f>
        <v>0</v>
      </c>
      <c r="AE111" s="421">
        <f>IF(D111="","",IF(L111&gt;$D$110,0,ROUND(IF(O111=0,0,IF(P111=0,0,IF(K111+Y111-Z111&lt;=0,0,IF((W111+Y111-Z111)-((AD111/O111))&lt;0,(W111+Y111-Z111),((K111+Y111-Z111)/O111))))),0)))</f>
        <v>0</v>
      </c>
      <c r="AF111" s="416"/>
      <c r="AG111" s="424"/>
      <c r="AH111" s="416"/>
      <c r="AI111" s="416"/>
      <c r="AJ111" s="425">
        <f>IF(D111="","",IF(P111=0,0,IF(T111-AC111+AI111&lt;=0,0,IF(T111=0,0,-(T111/P111)))))</f>
        <v>0</v>
      </c>
      <c r="AK111" s="425">
        <f>IF(D111="","",IF(P111=0,0,IF(U111=0,0,-(U111/P111))))</f>
        <v>0</v>
      </c>
      <c r="AL111" s="360"/>
      <c r="AM111" s="456">
        <f>IF(D111="","",R111+AE111-AA111+AF111)</f>
        <v>0</v>
      </c>
      <c r="AN111" s="457">
        <f>IF(D111="","",S111+AH111-AB111)</f>
        <v>0</v>
      </c>
      <c r="AO111" s="457">
        <f>IF(D111="","",T111+AI111-AC111+AJ111)</f>
        <v>0</v>
      </c>
      <c r="AP111" s="458">
        <f>IF(D111="","",U111+AK111)</f>
        <v>0</v>
      </c>
      <c r="AQ111" s="474"/>
      <c r="AR111" s="475">
        <f>IF(AS111="","",AS111+AO111+AP111)</f>
        <v>0</v>
      </c>
      <c r="AS111" s="457">
        <f>IF(D111="","",K111+Y111-Z111-AM111-AN111-AO111-AP111)</f>
        <v>0</v>
      </c>
      <c r="AT111" s="458">
        <f>IF(D111="","",K111+Y111-Z111)</f>
        <v>0</v>
      </c>
      <c r="AU111" s="431"/>
      <c r="AV111" s="432"/>
    </row>
    <row r="112" spans="1:48" ht="13.5" thickTop="1" x14ac:dyDescent="0.2"/>
    <row r="114" spans="1:41" s="341" customFormat="1" ht="24" customHeight="1" x14ac:dyDescent="0.2">
      <c r="B114" s="342">
        <v>5</v>
      </c>
      <c r="C114" s="342" t="s">
        <v>430</v>
      </c>
      <c r="M114" s="343"/>
      <c r="R114" s="344"/>
      <c r="U114" s="343"/>
      <c r="Y114" s="344"/>
      <c r="AO114" s="344"/>
    </row>
    <row r="115" spans="1:41" x14ac:dyDescent="0.2">
      <c r="A115" s="345"/>
    </row>
    <row r="116" spans="1:41" x14ac:dyDescent="0.2">
      <c r="A116" s="345"/>
      <c r="B116" s="346" t="s">
        <v>422</v>
      </c>
      <c r="C116" s="346"/>
      <c r="D116" s="346"/>
      <c r="E116" s="346"/>
      <c r="J116" s="346"/>
      <c r="L116" s="346" t="s">
        <v>423</v>
      </c>
      <c r="M116" s="346"/>
      <c r="N116" s="346"/>
      <c r="O116" s="346"/>
      <c r="P116" s="346"/>
      <c r="Q116" s="346"/>
      <c r="R116" s="346"/>
      <c r="S116" s="346"/>
      <c r="T116" s="346"/>
      <c r="U116" s="346"/>
      <c r="V116" s="346"/>
      <c r="W116" s="346"/>
      <c r="X116" s="333"/>
    </row>
    <row r="117" spans="1:41" x14ac:dyDescent="0.2">
      <c r="A117" s="345"/>
      <c r="B117" s="347" t="s">
        <v>442</v>
      </c>
      <c r="L117" s="476" t="s">
        <v>442</v>
      </c>
      <c r="M117" s="347"/>
    </row>
    <row r="118" spans="1:41" x14ac:dyDescent="0.2">
      <c r="A118" s="345"/>
      <c r="B118" s="477" t="s">
        <v>505</v>
      </c>
      <c r="L118" s="472">
        <v>2018</v>
      </c>
      <c r="M118" s="347" t="s">
        <v>457</v>
      </c>
    </row>
    <row r="119" spans="1:41" x14ac:dyDescent="0.2">
      <c r="A119" s="345"/>
      <c r="B119" s="478" t="s">
        <v>506</v>
      </c>
      <c r="L119" s="348"/>
      <c r="M119" s="349" t="s">
        <v>458</v>
      </c>
    </row>
    <row r="120" spans="1:41" x14ac:dyDescent="0.2">
      <c r="A120" s="345"/>
      <c r="B120" s="347" t="s">
        <v>443</v>
      </c>
      <c r="L120" s="348"/>
      <c r="M120" s="349" t="s">
        <v>459</v>
      </c>
    </row>
    <row r="121" spans="1:41" x14ac:dyDescent="0.2">
      <c r="A121" s="345"/>
      <c r="B121" s="477" t="s">
        <v>440</v>
      </c>
      <c r="L121" s="348"/>
      <c r="M121" s="349" t="s">
        <v>460</v>
      </c>
    </row>
    <row r="122" spans="1:41" x14ac:dyDescent="0.2">
      <c r="A122" s="345"/>
      <c r="B122" s="479" t="s">
        <v>431</v>
      </c>
      <c r="L122" s="472">
        <v>2019</v>
      </c>
      <c r="M122" s="480" t="s">
        <v>450</v>
      </c>
    </row>
    <row r="123" spans="1:41" x14ac:dyDescent="0.2">
      <c r="A123" s="345"/>
      <c r="B123" s="347" t="s">
        <v>444</v>
      </c>
      <c r="L123" s="348"/>
      <c r="M123" s="480" t="s">
        <v>451</v>
      </c>
    </row>
    <row r="124" spans="1:41" x14ac:dyDescent="0.2">
      <c r="A124" s="345"/>
      <c r="B124" s="477" t="s">
        <v>441</v>
      </c>
      <c r="L124" s="476" t="s">
        <v>443</v>
      </c>
    </row>
    <row r="125" spans="1:41" x14ac:dyDescent="0.2">
      <c r="A125" s="345"/>
      <c r="B125" s="479" t="s">
        <v>433</v>
      </c>
      <c r="L125" s="472">
        <v>2018</v>
      </c>
      <c r="M125" s="347" t="s">
        <v>452</v>
      </c>
    </row>
    <row r="126" spans="1:41" x14ac:dyDescent="0.2">
      <c r="A126" s="345"/>
      <c r="B126" s="479" t="s">
        <v>434</v>
      </c>
      <c r="L126" s="348"/>
      <c r="M126" s="349" t="s">
        <v>461</v>
      </c>
    </row>
    <row r="127" spans="1:41" x14ac:dyDescent="0.2">
      <c r="A127" s="345"/>
      <c r="B127" s="334"/>
      <c r="L127" s="348"/>
      <c r="M127" s="347" t="s">
        <v>453</v>
      </c>
    </row>
    <row r="128" spans="1:41" x14ac:dyDescent="0.2">
      <c r="A128" s="345"/>
      <c r="B128" s="334"/>
      <c r="L128" s="348"/>
      <c r="M128" s="349" t="s">
        <v>507</v>
      </c>
    </row>
    <row r="129" spans="1:48" x14ac:dyDescent="0.2">
      <c r="A129" s="345"/>
      <c r="B129" s="334"/>
      <c r="L129" s="472">
        <v>2019</v>
      </c>
      <c r="M129" s="347" t="s">
        <v>454</v>
      </c>
    </row>
    <row r="130" spans="1:48" x14ac:dyDescent="0.2">
      <c r="A130" s="345"/>
      <c r="B130" s="334"/>
      <c r="L130" s="347" t="s">
        <v>444</v>
      </c>
      <c r="M130" s="349"/>
    </row>
    <row r="131" spans="1:48" x14ac:dyDescent="0.2">
      <c r="A131" s="345"/>
      <c r="L131" s="472">
        <v>2018</v>
      </c>
      <c r="M131" s="347" t="s">
        <v>508</v>
      </c>
    </row>
    <row r="132" spans="1:48" x14ac:dyDescent="0.2">
      <c r="A132" s="345"/>
      <c r="M132" s="349" t="s">
        <v>462</v>
      </c>
    </row>
    <row r="133" spans="1:48" x14ac:dyDescent="0.2">
      <c r="A133" s="345"/>
    </row>
    <row r="134" spans="1:48" s="353" customFormat="1" x14ac:dyDescent="0.2">
      <c r="A134" s="350"/>
      <c r="B134" s="346" t="s">
        <v>20</v>
      </c>
      <c r="C134" s="346"/>
      <c r="D134" s="346"/>
      <c r="E134" s="346"/>
      <c r="F134" s="346"/>
      <c r="G134" s="346"/>
      <c r="H134" s="346"/>
      <c r="I134" s="346"/>
      <c r="J134" s="346"/>
      <c r="K134" s="346"/>
      <c r="L134" s="346"/>
      <c r="M134" s="346"/>
      <c r="N134" s="346"/>
      <c r="O134" s="346"/>
      <c r="P134" s="346"/>
      <c r="Q134" s="351"/>
      <c r="R134" s="533" t="s">
        <v>357</v>
      </c>
      <c r="S134" s="533"/>
      <c r="T134" s="533"/>
      <c r="U134" s="533"/>
      <c r="V134" s="533"/>
      <c r="W134" s="352"/>
      <c r="X134" s="351"/>
      <c r="Y134" s="346" t="str">
        <f>"Vorgang "</f>
        <v xml:space="preserve">Vorgang </v>
      </c>
      <c r="Z134" s="346"/>
      <c r="AA134" s="346"/>
      <c r="AB134" s="346"/>
      <c r="AC134" s="346"/>
      <c r="AD134" s="346"/>
      <c r="AE134" s="346"/>
      <c r="AF134" s="346"/>
      <c r="AG134" s="346"/>
      <c r="AH134" s="346"/>
      <c r="AI134" s="346"/>
      <c r="AJ134" s="346"/>
      <c r="AK134" s="346"/>
      <c r="AL134" s="351"/>
      <c r="AM134" s="534" t="str">
        <f>"Bestand 31.12."</f>
        <v>Bestand 31.12.</v>
      </c>
      <c r="AN134" s="534"/>
      <c r="AO134" s="534"/>
      <c r="AP134" s="534"/>
      <c r="AQ134" s="534"/>
      <c r="AR134" s="534"/>
      <c r="AS134" s="534"/>
      <c r="AT134" s="534"/>
      <c r="AV134" s="346" t="s">
        <v>202</v>
      </c>
    </row>
    <row r="135" spans="1:48" s="368" customFormat="1" x14ac:dyDescent="0.2">
      <c r="A135" s="354"/>
      <c r="B135" s="355" t="s">
        <v>17</v>
      </c>
      <c r="C135" s="356" t="s">
        <v>43</v>
      </c>
      <c r="D135" s="357" t="s">
        <v>2</v>
      </c>
      <c r="E135" s="528" t="s">
        <v>216</v>
      </c>
      <c r="F135" s="529"/>
      <c r="G135" s="357" t="s">
        <v>299</v>
      </c>
      <c r="H135" s="357" t="s">
        <v>131</v>
      </c>
      <c r="I135" s="358" t="s">
        <v>129</v>
      </c>
      <c r="J135" s="359" t="s">
        <v>351</v>
      </c>
      <c r="K135" s="535" t="s">
        <v>350</v>
      </c>
      <c r="L135" s="535"/>
      <c r="M135" s="536" t="s">
        <v>24</v>
      </c>
      <c r="N135" s="536"/>
      <c r="O135" s="535" t="s">
        <v>25</v>
      </c>
      <c r="P135" s="535"/>
      <c r="Q135" s="360"/>
      <c r="R135" s="537" t="str">
        <f>"01.01."</f>
        <v>01.01.</v>
      </c>
      <c r="S135" s="537"/>
      <c r="T135" s="537"/>
      <c r="U135" s="537"/>
      <c r="V135" s="537"/>
      <c r="W135" s="361"/>
      <c r="X135" s="362"/>
      <c r="Y135" s="358" t="s">
        <v>29</v>
      </c>
      <c r="Z135" s="528" t="s">
        <v>40</v>
      </c>
      <c r="AA135" s="530"/>
      <c r="AB135" s="530"/>
      <c r="AC135" s="529"/>
      <c r="AD135" s="363" t="s">
        <v>30</v>
      </c>
      <c r="AE135" s="530" t="s">
        <v>30</v>
      </c>
      <c r="AF135" s="529"/>
      <c r="AG135" s="364"/>
      <c r="AH135" s="357" t="s">
        <v>178</v>
      </c>
      <c r="AI135" s="528" t="s">
        <v>373</v>
      </c>
      <c r="AJ135" s="529"/>
      <c r="AK135" s="365" t="s">
        <v>354</v>
      </c>
      <c r="AL135" s="366"/>
      <c r="AM135" s="528" t="s">
        <v>139</v>
      </c>
      <c r="AN135" s="530"/>
      <c r="AO135" s="530"/>
      <c r="AP135" s="529"/>
      <c r="AQ135" s="366"/>
      <c r="AR135" s="528" t="s">
        <v>136</v>
      </c>
      <c r="AS135" s="529"/>
      <c r="AT135" s="367" t="s">
        <v>137</v>
      </c>
      <c r="AV135" s="369"/>
    </row>
    <row r="136" spans="1:48" s="368" customFormat="1" x14ac:dyDescent="0.2">
      <c r="A136" s="354"/>
      <c r="B136" s="370"/>
      <c r="C136" s="371"/>
      <c r="D136" s="372"/>
      <c r="E136" s="373"/>
      <c r="F136" s="373"/>
      <c r="G136" s="374" t="s">
        <v>17</v>
      </c>
      <c r="H136" s="372"/>
      <c r="I136" s="359" t="s">
        <v>130</v>
      </c>
      <c r="J136" s="359" t="s">
        <v>199</v>
      </c>
      <c r="K136" s="373" t="s">
        <v>22</v>
      </c>
      <c r="L136" s="375" t="s">
        <v>0</v>
      </c>
      <c r="M136" s="376"/>
      <c r="N136" s="376"/>
      <c r="O136" s="372" t="s">
        <v>134</v>
      </c>
      <c r="P136" s="372" t="s">
        <v>135</v>
      </c>
      <c r="Q136" s="377"/>
      <c r="R136" s="378"/>
      <c r="S136" s="378"/>
      <c r="T136" s="378"/>
      <c r="U136" s="378"/>
      <c r="V136" s="378"/>
      <c r="W136" s="378"/>
      <c r="X136" s="377"/>
      <c r="Y136" s="373"/>
      <c r="Z136" s="373" t="s">
        <v>198</v>
      </c>
      <c r="AA136" s="527" t="s">
        <v>133</v>
      </c>
      <c r="AB136" s="527"/>
      <c r="AC136" s="527"/>
      <c r="AD136" s="379"/>
      <c r="AE136" s="380"/>
      <c r="AF136" s="381"/>
      <c r="AG136" s="382"/>
      <c r="AH136" s="358" t="s">
        <v>478</v>
      </c>
      <c r="AI136" s="528" t="s">
        <v>30</v>
      </c>
      <c r="AJ136" s="529"/>
      <c r="AK136" s="365" t="s">
        <v>355</v>
      </c>
      <c r="AL136" s="366"/>
      <c r="AM136" s="528" t="s">
        <v>356</v>
      </c>
      <c r="AN136" s="530"/>
      <c r="AO136" s="530"/>
      <c r="AP136" s="529"/>
      <c r="AQ136" s="366"/>
      <c r="AR136" s="383" t="s">
        <v>486</v>
      </c>
      <c r="AS136" s="384" t="s">
        <v>484</v>
      </c>
      <c r="AT136" s="367" t="s">
        <v>138</v>
      </c>
      <c r="AV136" s="369"/>
    </row>
    <row r="137" spans="1:48" s="395" customFormat="1" ht="12.75" customHeight="1" x14ac:dyDescent="0.2">
      <c r="A137" s="385"/>
      <c r="B137" s="386"/>
      <c r="C137" s="387"/>
      <c r="D137" s="387"/>
      <c r="E137" s="388" t="s">
        <v>217</v>
      </c>
      <c r="F137" s="388" t="s">
        <v>5</v>
      </c>
      <c r="G137" s="387"/>
      <c r="H137" s="373" t="s">
        <v>132</v>
      </c>
      <c r="I137" s="387"/>
      <c r="J137" s="387"/>
      <c r="K137" s="373"/>
      <c r="L137" s="375" t="s">
        <v>375</v>
      </c>
      <c r="M137" s="389" t="s">
        <v>0</v>
      </c>
      <c r="N137" s="389" t="s">
        <v>26</v>
      </c>
      <c r="O137" s="373" t="s">
        <v>26</v>
      </c>
      <c r="P137" s="373" t="s">
        <v>26</v>
      </c>
      <c r="Q137" s="390"/>
      <c r="R137" s="384" t="s">
        <v>219</v>
      </c>
      <c r="S137" s="373" t="s">
        <v>178</v>
      </c>
      <c r="T137" s="391" t="s">
        <v>128</v>
      </c>
      <c r="U137" s="391" t="s">
        <v>354</v>
      </c>
      <c r="V137" s="384" t="s">
        <v>21</v>
      </c>
      <c r="W137" s="384" t="s">
        <v>447</v>
      </c>
      <c r="X137" s="392"/>
      <c r="Y137" s="388"/>
      <c r="Z137" s="373" t="s">
        <v>199</v>
      </c>
      <c r="AA137" s="384" t="s">
        <v>219</v>
      </c>
      <c r="AB137" s="372" t="s">
        <v>178</v>
      </c>
      <c r="AC137" s="373" t="s">
        <v>128</v>
      </c>
      <c r="AD137" s="373" t="s">
        <v>22</v>
      </c>
      <c r="AE137" s="531" t="s">
        <v>480</v>
      </c>
      <c r="AF137" s="532"/>
      <c r="AG137" s="393"/>
      <c r="AH137" s="359" t="s">
        <v>479</v>
      </c>
      <c r="AI137" s="373"/>
      <c r="AJ137" s="373"/>
      <c r="AK137" s="373"/>
      <c r="AL137" s="394"/>
      <c r="AM137" s="384" t="s">
        <v>219</v>
      </c>
      <c r="AN137" s="373" t="s">
        <v>178</v>
      </c>
      <c r="AO137" s="373" t="s">
        <v>128</v>
      </c>
      <c r="AP137" s="373" t="s">
        <v>354</v>
      </c>
      <c r="AQ137" s="394"/>
      <c r="AR137" s="383" t="s">
        <v>485</v>
      </c>
      <c r="AS137" s="384" t="s">
        <v>485</v>
      </c>
      <c r="AT137" s="391"/>
      <c r="AV137" s="387"/>
    </row>
    <row r="138" spans="1:48" s="395" customFormat="1" x14ac:dyDescent="0.2">
      <c r="A138" s="385"/>
      <c r="B138" s="386"/>
      <c r="C138" s="387"/>
      <c r="D138" s="387"/>
      <c r="E138" s="387"/>
      <c r="F138" s="387"/>
      <c r="G138" s="387"/>
      <c r="H138" s="373"/>
      <c r="I138" s="387"/>
      <c r="J138" s="387"/>
      <c r="K138" s="373"/>
      <c r="L138" s="373" t="s">
        <v>374</v>
      </c>
      <c r="M138" s="389"/>
      <c r="N138" s="389"/>
      <c r="O138" s="373"/>
      <c r="P138" s="373"/>
      <c r="Q138" s="390"/>
      <c r="R138" s="383" t="s">
        <v>220</v>
      </c>
      <c r="S138" s="373" t="s">
        <v>179</v>
      </c>
      <c r="T138" s="384"/>
      <c r="U138" s="384" t="s">
        <v>355</v>
      </c>
      <c r="V138" s="384"/>
      <c r="W138" s="384" t="s">
        <v>448</v>
      </c>
      <c r="X138" s="392"/>
      <c r="Y138" s="388"/>
      <c r="Z138" s="373"/>
      <c r="AA138" s="383" t="s">
        <v>220</v>
      </c>
      <c r="AB138" s="372" t="s">
        <v>179</v>
      </c>
      <c r="AC138" s="373"/>
      <c r="AD138" s="373"/>
      <c r="AE138" s="383"/>
      <c r="AF138" s="396" t="s">
        <v>477</v>
      </c>
      <c r="AG138" s="393"/>
      <c r="AH138" s="373" t="s">
        <v>201</v>
      </c>
      <c r="AI138" s="373" t="s">
        <v>201</v>
      </c>
      <c r="AJ138" s="373" t="s">
        <v>200</v>
      </c>
      <c r="AK138" s="373" t="s">
        <v>200</v>
      </c>
      <c r="AL138" s="394"/>
      <c r="AM138" s="383" t="s">
        <v>220</v>
      </c>
      <c r="AN138" s="373" t="s">
        <v>179</v>
      </c>
      <c r="AO138" s="373"/>
      <c r="AP138" s="373" t="s">
        <v>355</v>
      </c>
      <c r="AQ138" s="394"/>
      <c r="AR138" s="383" t="s">
        <v>377</v>
      </c>
      <c r="AS138" s="384" t="s">
        <v>377</v>
      </c>
      <c r="AT138" s="391"/>
      <c r="AV138" s="387"/>
    </row>
    <row r="139" spans="1:48" s="395" customFormat="1" ht="6" customHeight="1" x14ac:dyDescent="0.2">
      <c r="A139" s="385"/>
      <c r="B139" s="397"/>
      <c r="C139" s="398"/>
      <c r="D139" s="398"/>
      <c r="E139" s="398"/>
      <c r="F139" s="398"/>
      <c r="G139" s="398"/>
      <c r="H139" s="398"/>
      <c r="I139" s="398"/>
      <c r="J139" s="398"/>
      <c r="K139" s="399"/>
      <c r="L139" s="399"/>
      <c r="M139" s="400"/>
      <c r="N139" s="400"/>
      <c r="O139" s="399"/>
      <c r="P139" s="399"/>
      <c r="Q139" s="390"/>
      <c r="R139" s="398"/>
      <c r="S139" s="398"/>
      <c r="T139" s="398"/>
      <c r="U139" s="398"/>
      <c r="V139" s="398"/>
      <c r="W139" s="398"/>
      <c r="X139" s="392"/>
      <c r="Y139" s="398"/>
      <c r="Z139" s="399"/>
      <c r="AA139" s="399"/>
      <c r="AB139" s="399"/>
      <c r="AC139" s="399"/>
      <c r="AD139" s="399"/>
      <c r="AE139" s="399"/>
      <c r="AF139" s="399"/>
      <c r="AG139" s="401"/>
      <c r="AH139" s="399"/>
      <c r="AI139" s="399"/>
      <c r="AJ139" s="399"/>
      <c r="AK139" s="399"/>
      <c r="AL139" s="390"/>
      <c r="AM139" s="372"/>
      <c r="AN139" s="372"/>
      <c r="AO139" s="372"/>
      <c r="AP139" s="372"/>
      <c r="AQ139" s="390"/>
      <c r="AR139" s="402"/>
      <c r="AS139" s="398"/>
      <c r="AT139" s="403"/>
      <c r="AV139" s="398"/>
    </row>
    <row r="140" spans="1:48" s="395" customFormat="1" ht="6" customHeight="1" x14ac:dyDescent="0.2">
      <c r="A140" s="385"/>
      <c r="B140" s="404"/>
      <c r="C140" s="404"/>
      <c r="D140" s="404"/>
      <c r="E140" s="404"/>
      <c r="F140" s="404"/>
      <c r="G140" s="404"/>
      <c r="H140" s="404"/>
      <c r="I140" s="404"/>
      <c r="J140" s="404"/>
      <c r="K140" s="405"/>
      <c r="L140" s="405"/>
      <c r="M140" s="401"/>
      <c r="N140" s="401"/>
      <c r="O140" s="405"/>
      <c r="P140" s="405"/>
      <c r="R140" s="404"/>
      <c r="S140" s="404"/>
      <c r="T140" s="404"/>
      <c r="U140" s="404"/>
      <c r="V140" s="404"/>
      <c r="W140" s="404"/>
      <c r="X140" s="401"/>
      <c r="Y140" s="404"/>
      <c r="Z140" s="405"/>
      <c r="AA140" s="405"/>
      <c r="AB140" s="405"/>
      <c r="AC140" s="405"/>
      <c r="AD140" s="405"/>
      <c r="AE140" s="405"/>
      <c r="AF140" s="401"/>
      <c r="AG140" s="401"/>
      <c r="AH140" s="401"/>
      <c r="AI140" s="405"/>
      <c r="AJ140" s="405"/>
      <c r="AK140" s="405"/>
      <c r="AM140" s="405"/>
      <c r="AN140" s="405"/>
      <c r="AO140" s="405"/>
      <c r="AP140" s="405"/>
      <c r="AR140" s="406"/>
      <c r="AS140" s="404"/>
      <c r="AT140" s="404"/>
    </row>
    <row r="141" spans="1:48" s="408" customFormat="1" ht="13.5" thickBot="1" x14ac:dyDescent="0.25">
      <c r="A141" s="385"/>
      <c r="B141" s="407" t="s">
        <v>0</v>
      </c>
      <c r="D141" s="493">
        <v>2018</v>
      </c>
      <c r="K141" s="409"/>
      <c r="L141" s="409"/>
      <c r="M141" s="409"/>
      <c r="N141" s="409"/>
      <c r="O141" s="409"/>
      <c r="P141" s="409"/>
      <c r="Q141" s="409"/>
      <c r="Y141" s="409"/>
      <c r="AA141" s="409"/>
      <c r="AB141" s="409"/>
      <c r="AC141" s="409"/>
      <c r="AD141" s="409"/>
      <c r="AE141" s="409"/>
      <c r="AF141" s="409"/>
      <c r="AG141" s="409"/>
      <c r="AH141" s="409"/>
      <c r="AI141" s="409"/>
      <c r="AJ141" s="409"/>
      <c r="AK141" s="409"/>
      <c r="AL141" s="409"/>
      <c r="AM141" s="409"/>
      <c r="AN141" s="409"/>
      <c r="AP141" s="409"/>
      <c r="AQ141" s="409"/>
      <c r="AR141" s="409"/>
      <c r="AS141" s="409"/>
    </row>
    <row r="142" spans="1:48" s="368" customFormat="1" ht="14.25" thickTop="1" thickBot="1" x14ac:dyDescent="0.25">
      <c r="A142" s="354"/>
      <c r="B142" s="410">
        <v>1</v>
      </c>
      <c r="C142" s="411" t="s">
        <v>421</v>
      </c>
      <c r="D142" s="412" t="s">
        <v>10</v>
      </c>
      <c r="E142" s="413" t="str">
        <f>IF(D142="","",VLOOKUP(D142,Parameter!$E$5:$G$20,3,FALSE))</f>
        <v>1404.</v>
      </c>
      <c r="F142" s="414" t="s">
        <v>203</v>
      </c>
      <c r="G142" s="415"/>
      <c r="H142" s="416"/>
      <c r="I142" s="416">
        <v>1591000</v>
      </c>
      <c r="J142" s="417">
        <v>6476405</v>
      </c>
      <c r="K142" s="416">
        <v>6476405</v>
      </c>
      <c r="L142" s="415">
        <v>2016</v>
      </c>
      <c r="M142" s="418"/>
      <c r="N142" s="419"/>
      <c r="O142" s="420">
        <f>IF(D142="","",IF(M142&lt;&gt;"",N142,VLOOKUP(D142,Parameter!$E$5:$G$20,2,FALSE)))</f>
        <v>33</v>
      </c>
      <c r="P142" s="420">
        <f>IF(O142="","",IF(AND(M142&lt;&gt;"",O142-($D$141-M142)&lt;0),0,IF(M142&lt;&gt;"",O142-($D$141-M142),IF((L142)&gt;$D$141,O142,IF(O142-($D$141-(L142))&lt;0,0,O142-($D$141-(L142)))))))</f>
        <v>31</v>
      </c>
      <c r="Q142" s="377"/>
      <c r="R142" s="416">
        <v>392509.39393939392</v>
      </c>
      <c r="S142" s="416"/>
      <c r="T142" s="416"/>
      <c r="U142" s="416"/>
      <c r="V142" s="421">
        <f>IF(K142="","",K142-S142-R142-T142-U142)</f>
        <v>6083895.6060606064</v>
      </c>
      <c r="W142" s="422">
        <f>IF(D142="","",K142-S142-R142)</f>
        <v>6083895.6060606064</v>
      </c>
      <c r="X142" s="423"/>
      <c r="Y142" s="481"/>
      <c r="Z142" s="416"/>
      <c r="AA142" s="416"/>
      <c r="AB142" s="416"/>
      <c r="AC142" s="416"/>
      <c r="AD142" s="422">
        <f>IF(D142="","",K142+Y142-Z142)</f>
        <v>6476405</v>
      </c>
      <c r="AE142" s="421">
        <f>IF(D142="","",IF(L142&gt;$D$107,0,ROUND(IF(O142=0,0,IF(P142=0,0,IF(K142+Y142-Z142&lt;=0,0,IF((W142+Y142-Z142)-((AD142/O142))&lt;0,(W142+Y142-Z142),((K142+Y142-Z142)/O142))))),0)))</f>
        <v>196255</v>
      </c>
      <c r="AF142" s="416"/>
      <c r="AG142" s="424"/>
      <c r="AH142" s="465"/>
      <c r="AI142" s="439">
        <v>200000</v>
      </c>
      <c r="AJ142" s="482">
        <f>IF(D142="","",IF(P142=0,0,IF(T142-AC142+AI142&lt;=0,0,IF(T142=0,0,-(T142/P142)))))</f>
        <v>0</v>
      </c>
      <c r="AK142" s="483">
        <f>IF(D142="","",IF(P142=0,0,IF(U142=0,0,-(U142/P142))))</f>
        <v>0</v>
      </c>
      <c r="AL142" s="360"/>
      <c r="AM142" s="421">
        <f>IF(D142="","",R142+AE142-AA142+AF142)</f>
        <v>588764.39393939392</v>
      </c>
      <c r="AN142" s="429">
        <f>IF(D142="","",S142+AH142-AB142)</f>
        <v>0</v>
      </c>
      <c r="AO142" s="430">
        <f>IF(D142="","",T142+AI142-AC142+AJ142)</f>
        <v>200000</v>
      </c>
      <c r="AP142" s="484">
        <f>IF(D142="","",U142+AK142)</f>
        <v>0</v>
      </c>
      <c r="AQ142" s="362"/>
      <c r="AR142" s="425">
        <f>IF(AS142="","",AS142+AO142+AP142)</f>
        <v>5887640.6060606064</v>
      </c>
      <c r="AS142" s="421">
        <f>IF(D142="","",K142+Y142-Z142-AM142-AN142-AO142-AP142)</f>
        <v>5687640.6060606064</v>
      </c>
      <c r="AT142" s="429">
        <f>IF(D142="","",K142+Y142-Z142)</f>
        <v>6476405</v>
      </c>
      <c r="AU142" s="431"/>
      <c r="AV142" s="432"/>
    </row>
    <row r="143" spans="1:48" s="368" customFormat="1" ht="14.25" thickTop="1" thickBot="1" x14ac:dyDescent="0.25">
      <c r="A143" s="354"/>
      <c r="B143" s="410">
        <v>4</v>
      </c>
      <c r="C143" s="411" t="s">
        <v>427</v>
      </c>
      <c r="D143" s="412" t="s">
        <v>302</v>
      </c>
      <c r="E143" s="413" t="str">
        <f>IF(D143="","",VLOOKUP(D143,Parameter!$E$5:$G$20,3,FALSE))</f>
        <v>1406.</v>
      </c>
      <c r="F143" s="414" t="s">
        <v>203</v>
      </c>
      <c r="G143" s="415"/>
      <c r="H143" s="416"/>
      <c r="I143" s="416">
        <v>1591000</v>
      </c>
      <c r="J143" s="485">
        <v>85200</v>
      </c>
      <c r="K143" s="439">
        <v>0</v>
      </c>
      <c r="L143" s="415">
        <v>2018</v>
      </c>
      <c r="M143" s="418"/>
      <c r="N143" s="419"/>
      <c r="O143" s="420">
        <f>IF(D143="","",IF(M143&lt;&gt;"",N143,VLOOKUP(D143,Parameter!$E$5:$G$20,2,FALSE)))</f>
        <v>4</v>
      </c>
      <c r="P143" s="420">
        <f>IF(O143="","",IF(AND(M143&lt;&gt;"",O143-($D$141-M143)&lt;0),0,IF(M143&lt;&gt;"",O143-($D$141-M143),IF((L143)&gt;$D$141,O143,IF(O143-($D$141-(L143))&lt;0,0,O143-($D$141-(L143)))))))</f>
        <v>4</v>
      </c>
      <c r="Q143" s="377"/>
      <c r="R143" s="416"/>
      <c r="S143" s="416"/>
      <c r="T143" s="416"/>
      <c r="U143" s="439">
        <v>85200</v>
      </c>
      <c r="V143" s="421">
        <f>IF(K143="","",K143-S143-R143-T143-U143)</f>
        <v>-85200</v>
      </c>
      <c r="W143" s="422">
        <f>IF(D143="","",K143-S143-R143)</f>
        <v>0</v>
      </c>
      <c r="X143" s="454"/>
      <c r="Y143" s="439">
        <v>85200</v>
      </c>
      <c r="Z143" s="467"/>
      <c r="AA143" s="416"/>
      <c r="AB143" s="416"/>
      <c r="AC143" s="416"/>
      <c r="AD143" s="422">
        <f>IF(D143="","",K143+Y143-Z143)</f>
        <v>85200</v>
      </c>
      <c r="AE143" s="421">
        <f>IF(D143="","",IF(L143&gt;$D$107,0,ROUND(IF(O143=0,0,IF(P143=0,0,IF(K143+Y143-Z143&lt;=0,0,IF((W143+Y143-Z143)-((AD143/O143))&lt;0,(W143+Y143-Z143),((K143+Y143-Z143)/O143))))),0)))</f>
        <v>21300</v>
      </c>
      <c r="AF143" s="416"/>
      <c r="AG143" s="424"/>
      <c r="AH143" s="416"/>
      <c r="AI143" s="416"/>
      <c r="AJ143" s="486">
        <f>IF(D143="","",IF(P143=0,0,IF(T143-AC143+AI143&lt;=0,0,IF(T143=0,0,-(T143/P143)))))</f>
        <v>0</v>
      </c>
      <c r="AK143" s="487">
        <f>IF(D143="","",IF(P143=0,0,IF(U143=0,0,-(U143/P143))))</f>
        <v>-21300</v>
      </c>
      <c r="AL143" s="474"/>
      <c r="AM143" s="421">
        <f>IF(D143="","",R143+AE143-AA143+AF143)</f>
        <v>21300</v>
      </c>
      <c r="AN143" s="421">
        <f>IF(D143="","",S143+AH143-AB143)</f>
        <v>0</v>
      </c>
      <c r="AO143" s="429">
        <f>IF(D143="","",T143+AI143-AC143+AJ143)</f>
        <v>0</v>
      </c>
      <c r="AP143" s="430">
        <f>IF(D143="","",U143+AK143)</f>
        <v>63900</v>
      </c>
      <c r="AQ143" s="362"/>
      <c r="AR143" s="425">
        <f>IF(AS143="","",AS143+AO143+AP143)</f>
        <v>63900</v>
      </c>
      <c r="AS143" s="421">
        <f>IF(D143="","",K143+Y143-Z143-AM143-AN143-AO143-AP143)</f>
        <v>0</v>
      </c>
      <c r="AT143" s="429">
        <f>IF(D143="","",K143+Y143-Z143)</f>
        <v>85200</v>
      </c>
      <c r="AU143" s="431"/>
      <c r="AV143" s="432"/>
    </row>
    <row r="144" spans="1:48" s="368" customFormat="1" ht="14.25" thickTop="1" thickBot="1" x14ac:dyDescent="0.25">
      <c r="A144" s="354"/>
      <c r="B144" s="410">
        <v>5</v>
      </c>
      <c r="C144" s="488" t="s">
        <v>432</v>
      </c>
      <c r="D144" s="412" t="s">
        <v>10</v>
      </c>
      <c r="E144" s="413" t="str">
        <f>IF(D144="","",VLOOKUP(D144,Parameter!$E$5:$G$20,3,FALSE))</f>
        <v>1404.</v>
      </c>
      <c r="F144" s="414" t="s">
        <v>203</v>
      </c>
      <c r="G144" s="415"/>
      <c r="H144" s="416"/>
      <c r="I144" s="416">
        <v>1591000</v>
      </c>
      <c r="J144" s="439">
        <v>1200545</v>
      </c>
      <c r="K144" s="439">
        <v>0</v>
      </c>
      <c r="L144" s="415">
        <v>2018</v>
      </c>
      <c r="M144" s="418"/>
      <c r="N144" s="419"/>
      <c r="O144" s="420">
        <f>IF(D144="","",IF(M144&lt;&gt;"",N144,VLOOKUP(D144,Parameter!$E$5:$G$20,2,FALSE)))</f>
        <v>33</v>
      </c>
      <c r="P144" s="420">
        <f>IF(O144="","",IF(AND(M144&lt;&gt;"",O144-($D$141-M144)&lt;0),0,IF(M144&lt;&gt;"",O144-($D$141-M144),IF((L144)&gt;$D$141,O144,IF(O144-($D$141-(L144))&lt;0,0,O144-($D$141-(L144)))))))</f>
        <v>33</v>
      </c>
      <c r="Q144" s="377"/>
      <c r="R144" s="416"/>
      <c r="S144" s="416"/>
      <c r="T144" s="416"/>
      <c r="U144" s="416"/>
      <c r="V144" s="421">
        <f>IF(K144="","",K144-S144-R144-T144-U144)</f>
        <v>0</v>
      </c>
      <c r="W144" s="422">
        <f>IF(D144="","",K144-S144-R144)</f>
        <v>0</v>
      </c>
      <c r="X144" s="454"/>
      <c r="Y144" s="439">
        <f>1200545-300000</f>
        <v>900545</v>
      </c>
      <c r="Z144" s="467"/>
      <c r="AA144" s="416"/>
      <c r="AB144" s="416"/>
      <c r="AC144" s="416"/>
      <c r="AD144" s="422">
        <f>IF(D144="","",K144+Y144-Z144)</f>
        <v>900545</v>
      </c>
      <c r="AE144" s="421">
        <f>IF(D144="","",IF(L144&gt;$D$107,0,ROUND(IF(O144=0,0,IF(P144=0,0,IF(K144+Y144-Z144&lt;=0,0,IF((W144+Y144-Z144)-((AD144/O144))&lt;0,(W144+Y144-Z144),((K144+Y144-Z144)/O144))))),0)))</f>
        <v>27289</v>
      </c>
      <c r="AF144" s="416"/>
      <c r="AG144" s="424"/>
      <c r="AH144" s="416"/>
      <c r="AI144" s="416"/>
      <c r="AJ144" s="425">
        <f>IF(D144="","",IF(P144=0,0,IF(T144-AC144+AI144&lt;=0,0,IF(T144=0,0,-(T144/P144)))))</f>
        <v>0</v>
      </c>
      <c r="AK144" s="425">
        <f>IF(D144="","",IF(P144=0,0,IF(U144=0,0,-(U144/P144))))</f>
        <v>0</v>
      </c>
      <c r="AL144" s="360"/>
      <c r="AM144" s="421">
        <f>IF(D144="","",R144+AE144-AA144+AF144)</f>
        <v>27289</v>
      </c>
      <c r="AN144" s="421">
        <f>IF(D144="","",S144+AH144-AB144)</f>
        <v>0</v>
      </c>
      <c r="AO144" s="421">
        <f>IF(D144="","",T144+AI144-AC144+AJ144)</f>
        <v>0</v>
      </c>
      <c r="AP144" s="421">
        <f>IF(D144="","",U144+AK144)</f>
        <v>0</v>
      </c>
      <c r="AQ144" s="362"/>
      <c r="AR144" s="425">
        <f>IF(AS144="","",AS144+AO144+AP144)</f>
        <v>873256</v>
      </c>
      <c r="AS144" s="421">
        <f>IF(D144="","",K144+Y144-Z144-AM144-AN144-AO144-AP144)</f>
        <v>873256</v>
      </c>
      <c r="AT144" s="429">
        <f>IF(D144="","",K144+Y144-Z144)</f>
        <v>900545</v>
      </c>
      <c r="AU144" s="431"/>
      <c r="AV144" s="432"/>
    </row>
    <row r="145" spans="1:48" ht="6" customHeight="1" thickTop="1" x14ac:dyDescent="0.2">
      <c r="A145" s="345"/>
    </row>
    <row r="146" spans="1:48" s="408" customFormat="1" ht="13.5" thickBot="1" x14ac:dyDescent="0.25">
      <c r="A146" s="385"/>
      <c r="B146" s="407" t="s">
        <v>0</v>
      </c>
      <c r="D146" s="493">
        <v>2019</v>
      </c>
      <c r="K146" s="409"/>
      <c r="L146" s="409"/>
      <c r="M146" s="409"/>
      <c r="N146" s="409"/>
      <c r="O146" s="409"/>
      <c r="P146" s="409"/>
      <c r="Q146" s="409"/>
      <c r="Y146" s="409"/>
      <c r="AA146" s="409"/>
      <c r="AB146" s="409"/>
      <c r="AC146" s="409"/>
      <c r="AD146" s="409"/>
      <c r="AE146" s="409"/>
      <c r="AF146" s="409"/>
      <c r="AG146" s="409"/>
      <c r="AH146" s="409"/>
      <c r="AI146" s="409"/>
      <c r="AJ146" s="409"/>
      <c r="AK146" s="409"/>
      <c r="AL146" s="409"/>
      <c r="AM146" s="409"/>
      <c r="AN146" s="409"/>
      <c r="AP146" s="409"/>
      <c r="AQ146" s="409"/>
      <c r="AR146" s="409"/>
      <c r="AS146" s="409"/>
    </row>
    <row r="147" spans="1:48" s="368" customFormat="1" ht="14.25" thickTop="1" thickBot="1" x14ac:dyDescent="0.25">
      <c r="A147" s="354"/>
      <c r="B147" s="410">
        <v>1</v>
      </c>
      <c r="C147" s="411" t="s">
        <v>421</v>
      </c>
      <c r="D147" s="412" t="s">
        <v>10</v>
      </c>
      <c r="E147" s="413" t="str">
        <f>IF(D147="","",VLOOKUP(D147,Parameter!$E$5:$G$20,3,FALSE))</f>
        <v>1404.</v>
      </c>
      <c r="F147" s="414" t="s">
        <v>203</v>
      </c>
      <c r="G147" s="415"/>
      <c r="H147" s="416"/>
      <c r="I147" s="416">
        <v>1591000</v>
      </c>
      <c r="J147" s="417">
        <v>6476405</v>
      </c>
      <c r="K147" s="416">
        <v>6476405</v>
      </c>
      <c r="L147" s="415">
        <v>2016</v>
      </c>
      <c r="M147" s="418"/>
      <c r="N147" s="419"/>
      <c r="O147" s="420">
        <f>IF(D147="","",IF(M147&lt;&gt;"",N147,VLOOKUP(D147,Parameter!$E$5:$G$20,2,FALSE)))</f>
        <v>33</v>
      </c>
      <c r="P147" s="420">
        <f>IF(O147="","",IF(AND(M147&lt;&gt;"",O147-($D$146-M147)&lt;0),0,IF(M147&lt;&gt;"",O147-($D$146-M147),IF((L147)&gt;$D$146,O147,IF(O147-($D$146-(L147))&lt;0,0,O147-($D$146-(L147)))))))</f>
        <v>30</v>
      </c>
      <c r="Q147" s="377"/>
      <c r="R147" s="416">
        <v>588764.39393939392</v>
      </c>
      <c r="S147" s="416"/>
      <c r="T147" s="439">
        <v>200000</v>
      </c>
      <c r="U147" s="416"/>
      <c r="V147" s="421">
        <f>IF(K147="","",K147-S147-R147-T147-U147)</f>
        <v>5687640.6060606064</v>
      </c>
      <c r="W147" s="422">
        <f>IF(D147="","",K147-S147-R147)</f>
        <v>5887640.6060606064</v>
      </c>
      <c r="X147" s="423"/>
      <c r="Y147" s="416"/>
      <c r="Z147" s="416"/>
      <c r="AA147" s="416"/>
      <c r="AB147" s="416"/>
      <c r="AC147" s="416"/>
      <c r="AD147" s="422">
        <f>IF(D147="","",K147+Y147-Z147)</f>
        <v>6476405</v>
      </c>
      <c r="AE147" s="421">
        <f>IF(D147="","",IF(L147&gt;$D$107,0,ROUND(IF(O147=0,0,IF(P147=0,0,IF(K147+Y147-Z147&lt;=0,0,IF((W147+Y147-Z147)-((AD147/O147))&lt;0,(W147+Y147-Z147),((K147+Y147-Z147)/O147))))),0)))</f>
        <v>196255</v>
      </c>
      <c r="AF147" s="416"/>
      <c r="AG147" s="424"/>
      <c r="AH147" s="465"/>
      <c r="AI147" s="416"/>
      <c r="AJ147" s="487">
        <f>IF(D147="","",IF(P147=0,0,IF(T147-AC147+AI147&lt;=0,0,IF(T147=0,0,-(T147/P147)))))</f>
        <v>-6666.666666666667</v>
      </c>
      <c r="AK147" s="489">
        <f>IF(D147="","",IF(P147=0,0,IF(U147=0,0,-(U147/P147))))</f>
        <v>0</v>
      </c>
      <c r="AL147" s="360"/>
      <c r="AM147" s="421">
        <f>IF(D147="","",R147+AE147-AA147+AF147)</f>
        <v>785019.39393939392</v>
      </c>
      <c r="AN147" s="429">
        <f>IF(D147="","",S147+AH147-AB147)</f>
        <v>0</v>
      </c>
      <c r="AO147" s="430">
        <f>IF(D147="","",T147+AI147-AC147+AJ147)</f>
        <v>193333.33333333334</v>
      </c>
      <c r="AP147" s="484">
        <f>IF(D147="","",U147+AK147)</f>
        <v>0</v>
      </c>
      <c r="AQ147" s="362"/>
      <c r="AR147" s="425">
        <f>IF(AS147="","",AS147+AO147+AP147)</f>
        <v>5691385.6060606064</v>
      </c>
      <c r="AS147" s="421">
        <f>IF(D147="","",K147+Y147-Z147-AM147-AN147-AO147-AP147)</f>
        <v>5498052.2727272734</v>
      </c>
      <c r="AT147" s="429">
        <f>IF(D147="","",K147+Y147-Z147)</f>
        <v>6476405</v>
      </c>
      <c r="AU147" s="431"/>
      <c r="AV147" s="432"/>
    </row>
    <row r="148" spans="1:48" s="368" customFormat="1" ht="14.25" thickTop="1" thickBot="1" x14ac:dyDescent="0.25">
      <c r="A148" s="354"/>
      <c r="B148" s="410">
        <v>4</v>
      </c>
      <c r="C148" s="411" t="s">
        <v>427</v>
      </c>
      <c r="D148" s="412" t="s">
        <v>302</v>
      </c>
      <c r="E148" s="413" t="str">
        <f>IF(D148="","",VLOOKUP(D148,Parameter!$E$5:$G$20,3,FALSE))</f>
        <v>1406.</v>
      </c>
      <c r="F148" s="414" t="s">
        <v>203</v>
      </c>
      <c r="G148" s="415"/>
      <c r="H148" s="416"/>
      <c r="I148" s="416">
        <v>1591000</v>
      </c>
      <c r="J148" s="417">
        <v>85200</v>
      </c>
      <c r="K148" s="439">
        <v>85200</v>
      </c>
      <c r="L148" s="415">
        <v>2018</v>
      </c>
      <c r="M148" s="418"/>
      <c r="N148" s="419"/>
      <c r="O148" s="420">
        <f>IF(D148="","",IF(M148&lt;&gt;"",N148,VLOOKUP(D148,Parameter!$E$5:$G$20,2,FALSE)))</f>
        <v>4</v>
      </c>
      <c r="P148" s="420">
        <f>IF(O148="","",IF(AND(M148&lt;&gt;"",O148-($D$146-M148)&lt;0),0,IF(M148&lt;&gt;"",O148-($D$146-M148),IF((L148)&gt;$D$146,O148,IF(O148-($D$146-(L148))&lt;0,0,O148-($D$146-(L148)))))))</f>
        <v>3</v>
      </c>
      <c r="Q148" s="377"/>
      <c r="R148" s="416">
        <v>21300</v>
      </c>
      <c r="S148" s="416"/>
      <c r="T148" s="416"/>
      <c r="U148" s="439">
        <v>63900</v>
      </c>
      <c r="V148" s="421">
        <f>IF(K148="","",K148-S148-R148-T148-U148)</f>
        <v>0</v>
      </c>
      <c r="W148" s="422">
        <f>IF(D148="","",K148-S148-R148)</f>
        <v>63900</v>
      </c>
      <c r="X148" s="454"/>
      <c r="Y148" s="416"/>
      <c r="Z148" s="467"/>
      <c r="AA148" s="416"/>
      <c r="AB148" s="416"/>
      <c r="AC148" s="416"/>
      <c r="AD148" s="422">
        <f>IF(D148="","",K148+Y148-Z148)</f>
        <v>85200</v>
      </c>
      <c r="AE148" s="421">
        <f>IF(D148="","",IF(L148&gt;$D$107,0,ROUND(IF(O148=0,0,IF(P148=0,0,IF(K148+Y148-Z148&lt;=0,0,IF((W148+Y148-Z148)-((AD148/O148))&lt;0,(W148+Y148-Z148),((K148+Y148-Z148)/O148))))),0)))</f>
        <v>21300</v>
      </c>
      <c r="AF148" s="416"/>
      <c r="AG148" s="424"/>
      <c r="AH148" s="416"/>
      <c r="AI148" s="416"/>
      <c r="AJ148" s="486">
        <f>IF(D148="","",IF(P148=0,0,IF(T148-AC148+AI148&lt;=0,0,IF(T148=0,0,-(T148/P148)))))</f>
        <v>0</v>
      </c>
      <c r="AK148" s="487">
        <f>IF(D148="","",IF(P148=0,0,IF(U148=0,0,-(U148/P148))))</f>
        <v>-21300</v>
      </c>
      <c r="AL148" s="474"/>
      <c r="AM148" s="421">
        <f>IF(D148="","",R148+AE148-AA148+AF148)</f>
        <v>42600</v>
      </c>
      <c r="AN148" s="421">
        <f>IF(D148="","",S148+AH148-AB148)</f>
        <v>0</v>
      </c>
      <c r="AO148" s="429">
        <f>IF(D148="","",T148+AI148-AC148+AJ148)</f>
        <v>0</v>
      </c>
      <c r="AP148" s="430">
        <f>IF(D148="","",U148+AK148)</f>
        <v>42600</v>
      </c>
      <c r="AQ148" s="362"/>
      <c r="AR148" s="425">
        <f>IF(AS148="","",AS148+AO148+AP148)</f>
        <v>42600</v>
      </c>
      <c r="AS148" s="421">
        <f>IF(D148="","",K148+Y148-Z148-AM148-AN148-AO148-AP148)</f>
        <v>0</v>
      </c>
      <c r="AT148" s="429">
        <f>IF(D148="","",K148+Y148-Z148)</f>
        <v>85200</v>
      </c>
      <c r="AU148" s="431"/>
      <c r="AV148" s="432"/>
    </row>
    <row r="149" spans="1:48" s="368" customFormat="1" ht="14.25" thickTop="1" thickBot="1" x14ac:dyDescent="0.25">
      <c r="A149" s="354"/>
      <c r="B149" s="410">
        <v>5</v>
      </c>
      <c r="C149" s="488" t="s">
        <v>432</v>
      </c>
      <c r="D149" s="412" t="s">
        <v>10</v>
      </c>
      <c r="E149" s="413" t="str">
        <f>IF(D149="","",VLOOKUP(D149,Parameter!$E$5:$G$20,3,FALSE))</f>
        <v>1404.</v>
      </c>
      <c r="F149" s="414" t="s">
        <v>203</v>
      </c>
      <c r="G149" s="415"/>
      <c r="H149" s="416"/>
      <c r="I149" s="416">
        <v>1591000</v>
      </c>
      <c r="J149" s="417">
        <v>1200545</v>
      </c>
      <c r="K149" s="439">
        <v>900545</v>
      </c>
      <c r="L149" s="415">
        <v>2018</v>
      </c>
      <c r="M149" s="418"/>
      <c r="N149" s="419"/>
      <c r="O149" s="420">
        <f>IF(D149="","",IF(M149&lt;&gt;"",N149,VLOOKUP(D149,Parameter!$E$5:$G$20,2,FALSE)))</f>
        <v>33</v>
      </c>
      <c r="P149" s="420">
        <f>IF(O149="","",IF(AND(M149&lt;&gt;"",O149-($D$146-M149)&lt;0),0,IF(M149&lt;&gt;"",O149-($D$146-M149),IF((L149)&gt;$D$146,O149,IF(O149-($D$146-(L149))&lt;0,0,O149-($D$146-(L149)))))))</f>
        <v>32</v>
      </c>
      <c r="Q149" s="377"/>
      <c r="R149" s="416">
        <v>27289</v>
      </c>
      <c r="S149" s="416"/>
      <c r="T149" s="416"/>
      <c r="U149" s="416"/>
      <c r="V149" s="421">
        <f>IF(K149="","",K149-S149-R149-T149-U149)</f>
        <v>873256</v>
      </c>
      <c r="W149" s="422">
        <f>IF(D149="","",K149-S149-R149)</f>
        <v>873256</v>
      </c>
      <c r="X149" s="454"/>
      <c r="Y149" s="416"/>
      <c r="Z149" s="467"/>
      <c r="AA149" s="416"/>
      <c r="AB149" s="416"/>
      <c r="AC149" s="416"/>
      <c r="AD149" s="422">
        <f>IF(D149="","",K149+Y149-Z149)</f>
        <v>900545</v>
      </c>
      <c r="AE149" s="421">
        <f>IF(D149="","",IF(L149&gt;$D$107,0,ROUND(IF(O149=0,0,IF(P149=0,0,IF(K149+Y149-Z149&lt;=0,0,IF((W149+Y149-Z149)-((AD149/O149))&lt;0,(W149+Y149-Z149),((K149+Y149-Z149)/O149))))),0)))</f>
        <v>27289</v>
      </c>
      <c r="AF149" s="416"/>
      <c r="AG149" s="424"/>
      <c r="AH149" s="416"/>
      <c r="AI149" s="416"/>
      <c r="AJ149" s="425">
        <f>IF(D149="","",IF(P149=0,0,IF(T149-AC149+AI149&lt;=0,0,IF(T149=0,0,-(T149/P149)))))</f>
        <v>0</v>
      </c>
      <c r="AK149" s="425">
        <f>IF(D149="","",IF(P149=0,0,IF(U149=0,0,-(U149/P149))))</f>
        <v>0</v>
      </c>
      <c r="AL149" s="360"/>
      <c r="AM149" s="421">
        <f>IF(D149="","",R149+AE149-AA149+AF149)</f>
        <v>54578</v>
      </c>
      <c r="AN149" s="421">
        <f>IF(D149="","",S149+AH149-AB149)</f>
        <v>0</v>
      </c>
      <c r="AO149" s="421">
        <f>IF(D149="","",T149+AI149-AC149+AJ149)</f>
        <v>0</v>
      </c>
      <c r="AP149" s="421">
        <f>IF(D149="","",U149+AK149)</f>
        <v>0</v>
      </c>
      <c r="AQ149" s="362"/>
      <c r="AR149" s="425">
        <f>IF(AS149="","",AS149+AO149+AP149)</f>
        <v>845967</v>
      </c>
      <c r="AS149" s="421">
        <f>IF(D149="","",K149+Y149-Z149-AM149-AN149-AO149-AP149)</f>
        <v>845967</v>
      </c>
      <c r="AT149" s="429">
        <f>IF(D149="","",K149+Y149-Z149)</f>
        <v>900545</v>
      </c>
      <c r="AU149" s="431"/>
      <c r="AV149" s="432"/>
    </row>
    <row r="150" spans="1:48" ht="13.5" thickTop="1" x14ac:dyDescent="0.2"/>
    <row r="152" spans="1:48" s="341" customFormat="1" ht="24" customHeight="1" x14ac:dyDescent="0.2">
      <c r="A152" s="490"/>
      <c r="B152" s="342">
        <v>6</v>
      </c>
      <c r="C152" s="342" t="s">
        <v>514</v>
      </c>
      <c r="M152" s="343"/>
      <c r="R152" s="344"/>
      <c r="U152" s="343"/>
      <c r="Y152" s="344"/>
      <c r="AO152" s="344"/>
    </row>
    <row r="153" spans="1:48" x14ac:dyDescent="0.2">
      <c r="A153" s="345"/>
    </row>
    <row r="154" spans="1:48" x14ac:dyDescent="0.2">
      <c r="A154" s="345"/>
      <c r="B154" s="346" t="s">
        <v>422</v>
      </c>
      <c r="C154" s="346"/>
      <c r="D154" s="346"/>
      <c r="E154" s="346"/>
      <c r="J154" s="346"/>
      <c r="L154" s="346" t="s">
        <v>423</v>
      </c>
      <c r="M154" s="346"/>
      <c r="N154" s="346"/>
      <c r="O154" s="346"/>
      <c r="P154" s="346"/>
      <c r="Q154" s="346"/>
      <c r="R154" s="346"/>
      <c r="S154" s="346"/>
      <c r="T154" s="346"/>
      <c r="U154" s="346"/>
      <c r="V154" s="346"/>
      <c r="W154" s="346"/>
      <c r="X154" s="333"/>
    </row>
    <row r="155" spans="1:48" x14ac:dyDescent="0.2">
      <c r="A155" s="345"/>
      <c r="B155" s="347" t="s">
        <v>473</v>
      </c>
      <c r="L155" s="348">
        <v>2019</v>
      </c>
      <c r="M155" s="347" t="s">
        <v>515</v>
      </c>
    </row>
    <row r="156" spans="1:48" x14ac:dyDescent="0.2">
      <c r="A156" s="345"/>
      <c r="B156" s="349" t="s">
        <v>474</v>
      </c>
      <c r="L156" s="348">
        <v>2020</v>
      </c>
      <c r="M156" s="347" t="s">
        <v>454</v>
      </c>
    </row>
    <row r="157" spans="1:48" x14ac:dyDescent="0.2">
      <c r="A157" s="345"/>
      <c r="B157" s="349" t="s">
        <v>463</v>
      </c>
      <c r="L157" s="491"/>
    </row>
    <row r="158" spans="1:48" x14ac:dyDescent="0.2">
      <c r="A158" s="345"/>
      <c r="B158" s="349" t="s">
        <v>464</v>
      </c>
    </row>
    <row r="159" spans="1:48" x14ac:dyDescent="0.2">
      <c r="A159" s="345"/>
      <c r="B159" s="349" t="s">
        <v>465</v>
      </c>
    </row>
    <row r="160" spans="1:48" x14ac:dyDescent="0.2">
      <c r="A160" s="345"/>
      <c r="B160" s="480" t="s">
        <v>467</v>
      </c>
    </row>
    <row r="161" spans="1:48" x14ac:dyDescent="0.2">
      <c r="A161" s="345"/>
      <c r="B161" s="349" t="s">
        <v>468</v>
      </c>
    </row>
    <row r="162" spans="1:48" x14ac:dyDescent="0.2">
      <c r="A162" s="345"/>
      <c r="B162" s="349" t="s">
        <v>469</v>
      </c>
    </row>
    <row r="163" spans="1:48" x14ac:dyDescent="0.2">
      <c r="A163" s="345"/>
      <c r="B163" s="349" t="s">
        <v>470</v>
      </c>
    </row>
    <row r="164" spans="1:48" x14ac:dyDescent="0.2">
      <c r="A164" s="345"/>
      <c r="B164" s="349" t="s">
        <v>513</v>
      </c>
    </row>
    <row r="165" spans="1:48" x14ac:dyDescent="0.2">
      <c r="A165" s="345"/>
      <c r="B165" s="349" t="s">
        <v>512</v>
      </c>
    </row>
    <row r="166" spans="1:48" x14ac:dyDescent="0.2">
      <c r="A166" s="345"/>
    </row>
    <row r="167" spans="1:48" s="353" customFormat="1" x14ac:dyDescent="0.2">
      <c r="A167" s="350"/>
      <c r="B167" s="346" t="s">
        <v>20</v>
      </c>
      <c r="C167" s="346"/>
      <c r="D167" s="346"/>
      <c r="E167" s="346"/>
      <c r="F167" s="346"/>
      <c r="G167" s="346"/>
      <c r="H167" s="346"/>
      <c r="I167" s="346"/>
      <c r="J167" s="346"/>
      <c r="K167" s="346"/>
      <c r="L167" s="346"/>
      <c r="M167" s="346"/>
      <c r="N167" s="346"/>
      <c r="O167" s="346"/>
      <c r="P167" s="346"/>
      <c r="Q167" s="351"/>
      <c r="R167" s="533" t="s">
        <v>357</v>
      </c>
      <c r="S167" s="533"/>
      <c r="T167" s="533"/>
      <c r="U167" s="533"/>
      <c r="V167" s="533"/>
      <c r="W167" s="352"/>
      <c r="X167" s="351"/>
      <c r="Y167" s="346" t="str">
        <f>"Vorgang "</f>
        <v xml:space="preserve">Vorgang </v>
      </c>
      <c r="Z167" s="346"/>
      <c r="AA167" s="346"/>
      <c r="AB167" s="346"/>
      <c r="AC167" s="346"/>
      <c r="AD167" s="346"/>
      <c r="AE167" s="346"/>
      <c r="AF167" s="346"/>
      <c r="AG167" s="346"/>
      <c r="AH167" s="346"/>
      <c r="AI167" s="346"/>
      <c r="AJ167" s="346"/>
      <c r="AK167" s="346"/>
      <c r="AL167" s="351"/>
      <c r="AM167" s="534" t="str">
        <f>"Bestand 31.12."</f>
        <v>Bestand 31.12.</v>
      </c>
      <c r="AN167" s="534"/>
      <c r="AO167" s="534"/>
      <c r="AP167" s="534"/>
      <c r="AQ167" s="534"/>
      <c r="AR167" s="534"/>
      <c r="AS167" s="534"/>
      <c r="AT167" s="534"/>
      <c r="AV167" s="346" t="s">
        <v>202</v>
      </c>
    </row>
    <row r="168" spans="1:48" s="368" customFormat="1" x14ac:dyDescent="0.2">
      <c r="A168" s="354"/>
      <c r="B168" s="355" t="s">
        <v>17</v>
      </c>
      <c r="C168" s="356" t="s">
        <v>43</v>
      </c>
      <c r="D168" s="357" t="s">
        <v>2</v>
      </c>
      <c r="E168" s="528" t="s">
        <v>216</v>
      </c>
      <c r="F168" s="529"/>
      <c r="G168" s="357" t="s">
        <v>299</v>
      </c>
      <c r="H168" s="357" t="s">
        <v>131</v>
      </c>
      <c r="I168" s="358" t="s">
        <v>129</v>
      </c>
      <c r="J168" s="359" t="s">
        <v>351</v>
      </c>
      <c r="K168" s="535" t="s">
        <v>350</v>
      </c>
      <c r="L168" s="535"/>
      <c r="M168" s="536" t="s">
        <v>24</v>
      </c>
      <c r="N168" s="536"/>
      <c r="O168" s="535" t="s">
        <v>25</v>
      </c>
      <c r="P168" s="535"/>
      <c r="Q168" s="360"/>
      <c r="R168" s="537" t="str">
        <f>"01.01."</f>
        <v>01.01.</v>
      </c>
      <c r="S168" s="537"/>
      <c r="T168" s="537"/>
      <c r="U168" s="537"/>
      <c r="V168" s="537"/>
      <c r="W168" s="361"/>
      <c r="X168" s="362"/>
      <c r="Y168" s="358" t="s">
        <v>29</v>
      </c>
      <c r="Z168" s="528" t="s">
        <v>40</v>
      </c>
      <c r="AA168" s="530"/>
      <c r="AB168" s="530"/>
      <c r="AC168" s="529"/>
      <c r="AD168" s="363" t="s">
        <v>30</v>
      </c>
      <c r="AE168" s="530" t="s">
        <v>30</v>
      </c>
      <c r="AF168" s="529"/>
      <c r="AG168" s="364"/>
      <c r="AH168" s="357" t="s">
        <v>178</v>
      </c>
      <c r="AI168" s="528" t="s">
        <v>373</v>
      </c>
      <c r="AJ168" s="529"/>
      <c r="AK168" s="365" t="s">
        <v>354</v>
      </c>
      <c r="AL168" s="366"/>
      <c r="AM168" s="528" t="s">
        <v>139</v>
      </c>
      <c r="AN168" s="530"/>
      <c r="AO168" s="530"/>
      <c r="AP168" s="529"/>
      <c r="AQ168" s="366"/>
      <c r="AR168" s="528" t="s">
        <v>136</v>
      </c>
      <c r="AS168" s="529"/>
      <c r="AT168" s="367" t="s">
        <v>137</v>
      </c>
      <c r="AV168" s="369"/>
    </row>
    <row r="169" spans="1:48" s="368" customFormat="1" x14ac:dyDescent="0.2">
      <c r="A169" s="354"/>
      <c r="B169" s="370"/>
      <c r="C169" s="371"/>
      <c r="D169" s="372"/>
      <c r="E169" s="373"/>
      <c r="F169" s="373"/>
      <c r="G169" s="374" t="s">
        <v>17</v>
      </c>
      <c r="H169" s="372"/>
      <c r="I169" s="359" t="s">
        <v>130</v>
      </c>
      <c r="J169" s="359" t="s">
        <v>199</v>
      </c>
      <c r="K169" s="373" t="s">
        <v>22</v>
      </c>
      <c r="L169" s="375" t="s">
        <v>0</v>
      </c>
      <c r="M169" s="376"/>
      <c r="N169" s="376"/>
      <c r="O169" s="372" t="s">
        <v>134</v>
      </c>
      <c r="P169" s="372" t="s">
        <v>135</v>
      </c>
      <c r="Q169" s="377"/>
      <c r="R169" s="378"/>
      <c r="S169" s="378"/>
      <c r="T169" s="378"/>
      <c r="U169" s="378"/>
      <c r="V169" s="378"/>
      <c r="W169" s="378"/>
      <c r="X169" s="377"/>
      <c r="Y169" s="373"/>
      <c r="Z169" s="373" t="s">
        <v>198</v>
      </c>
      <c r="AA169" s="527" t="s">
        <v>133</v>
      </c>
      <c r="AB169" s="527"/>
      <c r="AC169" s="527"/>
      <c r="AD169" s="379"/>
      <c r="AE169" s="380"/>
      <c r="AF169" s="381"/>
      <c r="AG169" s="382"/>
      <c r="AH169" s="358" t="s">
        <v>478</v>
      </c>
      <c r="AI169" s="528" t="s">
        <v>30</v>
      </c>
      <c r="AJ169" s="529"/>
      <c r="AK169" s="365" t="s">
        <v>355</v>
      </c>
      <c r="AL169" s="366"/>
      <c r="AM169" s="528" t="s">
        <v>356</v>
      </c>
      <c r="AN169" s="530"/>
      <c r="AO169" s="530"/>
      <c r="AP169" s="529"/>
      <c r="AQ169" s="366"/>
      <c r="AR169" s="383" t="s">
        <v>486</v>
      </c>
      <c r="AS169" s="384" t="s">
        <v>484</v>
      </c>
      <c r="AT169" s="367" t="s">
        <v>138</v>
      </c>
      <c r="AV169" s="369"/>
    </row>
    <row r="170" spans="1:48" s="395" customFormat="1" ht="12.75" customHeight="1" x14ac:dyDescent="0.2">
      <c r="A170" s="385"/>
      <c r="B170" s="386"/>
      <c r="C170" s="387"/>
      <c r="D170" s="387"/>
      <c r="E170" s="388" t="s">
        <v>217</v>
      </c>
      <c r="F170" s="388" t="s">
        <v>5</v>
      </c>
      <c r="G170" s="387"/>
      <c r="H170" s="373" t="s">
        <v>132</v>
      </c>
      <c r="I170" s="387"/>
      <c r="J170" s="387"/>
      <c r="K170" s="373"/>
      <c r="L170" s="375" t="s">
        <v>375</v>
      </c>
      <c r="M170" s="389" t="s">
        <v>0</v>
      </c>
      <c r="N170" s="389" t="s">
        <v>26</v>
      </c>
      <c r="O170" s="373" t="s">
        <v>26</v>
      </c>
      <c r="P170" s="373" t="s">
        <v>26</v>
      </c>
      <c r="Q170" s="390"/>
      <c r="R170" s="384" t="s">
        <v>219</v>
      </c>
      <c r="S170" s="373" t="s">
        <v>178</v>
      </c>
      <c r="T170" s="391" t="s">
        <v>128</v>
      </c>
      <c r="U170" s="391" t="s">
        <v>354</v>
      </c>
      <c r="V170" s="384" t="s">
        <v>21</v>
      </c>
      <c r="W170" s="384" t="s">
        <v>447</v>
      </c>
      <c r="X170" s="392"/>
      <c r="Y170" s="388"/>
      <c r="Z170" s="373" t="s">
        <v>199</v>
      </c>
      <c r="AA170" s="384" t="s">
        <v>219</v>
      </c>
      <c r="AB170" s="372" t="s">
        <v>178</v>
      </c>
      <c r="AC170" s="373" t="s">
        <v>128</v>
      </c>
      <c r="AD170" s="373" t="s">
        <v>22</v>
      </c>
      <c r="AE170" s="531" t="s">
        <v>480</v>
      </c>
      <c r="AF170" s="532"/>
      <c r="AG170" s="393"/>
      <c r="AH170" s="359" t="s">
        <v>479</v>
      </c>
      <c r="AI170" s="373"/>
      <c r="AJ170" s="373"/>
      <c r="AK170" s="373"/>
      <c r="AL170" s="394"/>
      <c r="AM170" s="384" t="s">
        <v>219</v>
      </c>
      <c r="AN170" s="373" t="s">
        <v>178</v>
      </c>
      <c r="AO170" s="373" t="s">
        <v>128</v>
      </c>
      <c r="AP170" s="373" t="s">
        <v>354</v>
      </c>
      <c r="AQ170" s="394"/>
      <c r="AR170" s="383" t="s">
        <v>485</v>
      </c>
      <c r="AS170" s="384" t="s">
        <v>485</v>
      </c>
      <c r="AT170" s="391"/>
      <c r="AV170" s="387"/>
    </row>
    <row r="171" spans="1:48" s="395" customFormat="1" x14ac:dyDescent="0.2">
      <c r="A171" s="385"/>
      <c r="B171" s="386"/>
      <c r="C171" s="387"/>
      <c r="D171" s="387"/>
      <c r="E171" s="387"/>
      <c r="F171" s="387"/>
      <c r="G171" s="387"/>
      <c r="H171" s="373"/>
      <c r="I171" s="387"/>
      <c r="J171" s="387"/>
      <c r="K171" s="373"/>
      <c r="L171" s="373" t="s">
        <v>374</v>
      </c>
      <c r="M171" s="389"/>
      <c r="N171" s="389"/>
      <c r="O171" s="373"/>
      <c r="P171" s="373"/>
      <c r="Q171" s="390"/>
      <c r="R171" s="383" t="s">
        <v>220</v>
      </c>
      <c r="S171" s="373" t="s">
        <v>179</v>
      </c>
      <c r="T171" s="384"/>
      <c r="U171" s="384" t="s">
        <v>355</v>
      </c>
      <c r="V171" s="384"/>
      <c r="W171" s="384" t="s">
        <v>448</v>
      </c>
      <c r="X171" s="392"/>
      <c r="Y171" s="388"/>
      <c r="Z171" s="373"/>
      <c r="AA171" s="383" t="s">
        <v>220</v>
      </c>
      <c r="AB171" s="372" t="s">
        <v>179</v>
      </c>
      <c r="AC171" s="373"/>
      <c r="AD171" s="373"/>
      <c r="AE171" s="383"/>
      <c r="AF171" s="396" t="s">
        <v>477</v>
      </c>
      <c r="AG171" s="393"/>
      <c r="AH171" s="373" t="s">
        <v>201</v>
      </c>
      <c r="AI171" s="373" t="s">
        <v>201</v>
      </c>
      <c r="AJ171" s="373" t="s">
        <v>200</v>
      </c>
      <c r="AK171" s="373" t="s">
        <v>200</v>
      </c>
      <c r="AL171" s="394"/>
      <c r="AM171" s="383" t="s">
        <v>220</v>
      </c>
      <c r="AN171" s="373" t="s">
        <v>179</v>
      </c>
      <c r="AO171" s="373"/>
      <c r="AP171" s="373" t="s">
        <v>355</v>
      </c>
      <c r="AQ171" s="394"/>
      <c r="AR171" s="383" t="s">
        <v>377</v>
      </c>
      <c r="AS171" s="384" t="s">
        <v>377</v>
      </c>
      <c r="AT171" s="391"/>
      <c r="AV171" s="387"/>
    </row>
    <row r="172" spans="1:48" s="395" customFormat="1" ht="6" customHeight="1" x14ac:dyDescent="0.2">
      <c r="A172" s="385"/>
      <c r="B172" s="397"/>
      <c r="C172" s="398"/>
      <c r="D172" s="398"/>
      <c r="E172" s="398"/>
      <c r="F172" s="398"/>
      <c r="G172" s="398"/>
      <c r="H172" s="398"/>
      <c r="I172" s="398"/>
      <c r="J172" s="398"/>
      <c r="K172" s="399"/>
      <c r="L172" s="399"/>
      <c r="M172" s="400"/>
      <c r="N172" s="400"/>
      <c r="O172" s="399"/>
      <c r="P172" s="399"/>
      <c r="Q172" s="390"/>
      <c r="R172" s="398"/>
      <c r="S172" s="398"/>
      <c r="T172" s="398"/>
      <c r="U172" s="398"/>
      <c r="V172" s="398"/>
      <c r="W172" s="398"/>
      <c r="X172" s="392"/>
      <c r="Y172" s="398"/>
      <c r="Z172" s="399"/>
      <c r="AA172" s="399"/>
      <c r="AB172" s="399"/>
      <c r="AC172" s="399"/>
      <c r="AD172" s="399"/>
      <c r="AE172" s="399"/>
      <c r="AF172" s="399"/>
      <c r="AG172" s="401"/>
      <c r="AH172" s="399"/>
      <c r="AI172" s="399"/>
      <c r="AJ172" s="399"/>
      <c r="AK172" s="399"/>
      <c r="AL172" s="390"/>
      <c r="AM172" s="372"/>
      <c r="AN172" s="372"/>
      <c r="AO172" s="372"/>
      <c r="AP172" s="372"/>
      <c r="AQ172" s="390"/>
      <c r="AR172" s="402"/>
      <c r="AS172" s="398"/>
      <c r="AT172" s="403"/>
      <c r="AV172" s="398"/>
    </row>
    <row r="173" spans="1:48" s="395" customFormat="1" ht="6" customHeight="1" x14ac:dyDescent="0.2">
      <c r="A173" s="385"/>
      <c r="B173" s="404"/>
      <c r="C173" s="404"/>
      <c r="D173" s="404"/>
      <c r="E173" s="404"/>
      <c r="F173" s="404"/>
      <c r="G173" s="404"/>
      <c r="H173" s="404"/>
      <c r="I173" s="404"/>
      <c r="J173" s="404"/>
      <c r="K173" s="405"/>
      <c r="L173" s="405"/>
      <c r="M173" s="401"/>
      <c r="N173" s="401"/>
      <c r="O173" s="405"/>
      <c r="P173" s="405"/>
      <c r="R173" s="404"/>
      <c r="S173" s="404"/>
      <c r="T173" s="404"/>
      <c r="U173" s="404"/>
      <c r="V173" s="404"/>
      <c r="W173" s="404"/>
      <c r="X173" s="401"/>
      <c r="Y173" s="404"/>
      <c r="Z173" s="405"/>
      <c r="AA173" s="405"/>
      <c r="AB173" s="405"/>
      <c r="AC173" s="405"/>
      <c r="AD173" s="405"/>
      <c r="AE173" s="405"/>
      <c r="AF173" s="401"/>
      <c r="AG173" s="401"/>
      <c r="AH173" s="401"/>
      <c r="AI173" s="405"/>
      <c r="AJ173" s="405"/>
      <c r="AK173" s="405"/>
      <c r="AM173" s="405"/>
      <c r="AN173" s="405"/>
      <c r="AO173" s="405"/>
      <c r="AP173" s="405"/>
      <c r="AR173" s="406"/>
      <c r="AS173" s="404"/>
      <c r="AT173" s="404"/>
    </row>
    <row r="174" spans="1:48" s="408" customFormat="1" x14ac:dyDescent="0.2">
      <c r="A174" s="385"/>
      <c r="B174" s="407" t="s">
        <v>0</v>
      </c>
      <c r="D174" s="493">
        <v>2018</v>
      </c>
      <c r="K174" s="409"/>
      <c r="L174" s="409"/>
      <c r="M174" s="409"/>
      <c r="N174" s="409"/>
      <c r="O174" s="409"/>
      <c r="P174" s="409"/>
      <c r="Q174" s="409"/>
      <c r="Y174" s="409"/>
      <c r="AA174" s="409"/>
      <c r="AB174" s="409"/>
      <c r="AC174" s="409"/>
      <c r="AD174" s="409"/>
      <c r="AE174" s="409"/>
      <c r="AF174" s="409"/>
      <c r="AG174" s="409"/>
      <c r="AH174" s="409"/>
      <c r="AI174" s="409"/>
      <c r="AJ174" s="409"/>
      <c r="AK174" s="409"/>
      <c r="AL174" s="409"/>
      <c r="AM174" s="409"/>
      <c r="AN174" s="409"/>
      <c r="AQ174" s="409"/>
      <c r="AR174" s="409"/>
      <c r="AS174" s="409"/>
    </row>
    <row r="175" spans="1:48" s="368" customFormat="1" x14ac:dyDescent="0.2">
      <c r="A175" s="354"/>
      <c r="B175" s="410">
        <v>1</v>
      </c>
      <c r="C175" s="411" t="s">
        <v>466</v>
      </c>
      <c r="D175" s="412" t="s">
        <v>10</v>
      </c>
      <c r="E175" s="413" t="str">
        <f>IF(D175="","",VLOOKUP(D175,Parameter!$E$5:$G$20,3,FALSE))</f>
        <v>1404.</v>
      </c>
      <c r="F175" s="414" t="s">
        <v>203</v>
      </c>
      <c r="G175" s="415"/>
      <c r="H175" s="416"/>
      <c r="I175" s="416">
        <v>1591000</v>
      </c>
      <c r="J175" s="417">
        <v>50505</v>
      </c>
      <c r="K175" s="416">
        <v>50505</v>
      </c>
      <c r="L175" s="415">
        <v>2015</v>
      </c>
      <c r="M175" s="418"/>
      <c r="N175" s="419"/>
      <c r="O175" s="420">
        <f>IF(D175="","",IF(M175&lt;&gt;"",N175,VLOOKUP(D175,Parameter!$E$5:$G$20,2,FALSE)))</f>
        <v>33</v>
      </c>
      <c r="P175" s="420">
        <f>IF(O175="","",IF(AND(M175&lt;&gt;"",O175-($D$174-M175)&lt;0),0,IF(M175&lt;&gt;"",O175-($D$174-M175),IF((L175)&gt;$D$174,O175,IF(O175-($D$174-(L175))&lt;0,0,O175-($D$174-(L175)))))))</f>
        <v>30</v>
      </c>
      <c r="Q175" s="377"/>
      <c r="R175" s="416">
        <f>J175/O175*3</f>
        <v>4591.363636363636</v>
      </c>
      <c r="S175" s="416"/>
      <c r="T175" s="416"/>
      <c r="U175" s="416"/>
      <c r="V175" s="421">
        <f>IF(K175="","",K175-S175-R175-T175-U175)</f>
        <v>45913.636363636368</v>
      </c>
      <c r="W175" s="422">
        <f>IF(D175="","",K175-S175-R175)</f>
        <v>45913.636363636368</v>
      </c>
      <c r="X175" s="423"/>
      <c r="Y175" s="416"/>
      <c r="Z175" s="416"/>
      <c r="AA175" s="416"/>
      <c r="AB175" s="416"/>
      <c r="AC175" s="416"/>
      <c r="AD175" s="422">
        <f>IF(D175="","",K175+Y175-Z175)</f>
        <v>50505</v>
      </c>
      <c r="AE175" s="421">
        <f>IF(D175="","",IF(L175&gt;$D$107,0,ROUND(IF(O175=0,0,IF(P175=0,0,IF(K175+Y175-Z175&lt;=0,0,IF((W175+Y175-Z175)-((AD175/O175))&lt;0,(W175+Y175-Z175),((K175+Y175-Z175)/O175))))),0)))</f>
        <v>1530</v>
      </c>
      <c r="AF175" s="416"/>
      <c r="AG175" s="424"/>
      <c r="AH175" s="465"/>
      <c r="AI175" s="416"/>
      <c r="AJ175" s="482">
        <f>IF(D175="","",IF(P175=0,0,IF(T175-AC175+AI175&lt;=0,0,IF(T175=0,0,-(T175/P175)))))</f>
        <v>0</v>
      </c>
      <c r="AK175" s="482">
        <f>IF(D175="","",IF(P175=0,0,IF(U175=0,0,-(U175/P175))))</f>
        <v>0</v>
      </c>
      <c r="AL175" s="360"/>
      <c r="AM175" s="421">
        <f>IF(D175="","",R175+AE175-AA175+AF175)</f>
        <v>6121.363636363636</v>
      </c>
      <c r="AN175" s="429">
        <f>IF(D175="","",S175+AH175-AB175)</f>
        <v>0</v>
      </c>
      <c r="AO175" s="421">
        <f>IF(D175="","",T175+AI175-AC175+AJ175)</f>
        <v>0</v>
      </c>
      <c r="AP175" s="421">
        <f>IF(D175="","",U175+AK175)</f>
        <v>0</v>
      </c>
      <c r="AQ175" s="362"/>
      <c r="AR175" s="425">
        <f>IF(AS175="","",AS175+AO175+AP175)</f>
        <v>44383.636363636368</v>
      </c>
      <c r="AS175" s="421">
        <f>IF(D175="","",K175+Y175-Z175-AM175-AN175-AO175-AP175)</f>
        <v>44383.636363636368</v>
      </c>
      <c r="AT175" s="429">
        <f>IF(D175="","",K175+Y175-Z175)</f>
        <v>50505</v>
      </c>
      <c r="AU175" s="431"/>
      <c r="AV175" s="432"/>
    </row>
    <row r="176" spans="1:48" ht="6" customHeight="1" x14ac:dyDescent="0.2">
      <c r="A176" s="345"/>
      <c r="Y176" s="332"/>
      <c r="AP176" s="333"/>
    </row>
    <row r="177" spans="1:48" s="408" customFormat="1" ht="13.5" thickBot="1" x14ac:dyDescent="0.25">
      <c r="A177" s="385"/>
      <c r="B177" s="407" t="s">
        <v>0</v>
      </c>
      <c r="D177" s="493">
        <v>2019</v>
      </c>
      <c r="K177" s="409"/>
      <c r="L177" s="409"/>
      <c r="M177" s="409"/>
      <c r="N177" s="409"/>
      <c r="O177" s="409"/>
      <c r="P177" s="409"/>
      <c r="Q177" s="409"/>
      <c r="AA177" s="409"/>
      <c r="AB177" s="409"/>
      <c r="AC177" s="409"/>
      <c r="AD177" s="409"/>
      <c r="AE177" s="409"/>
      <c r="AF177" s="409"/>
      <c r="AG177" s="409"/>
      <c r="AH177" s="409"/>
      <c r="AI177" s="409"/>
      <c r="AJ177" s="409"/>
      <c r="AK177" s="409"/>
      <c r="AL177" s="409"/>
      <c r="AM177" s="409"/>
      <c r="AN177" s="409"/>
      <c r="AQ177" s="409"/>
      <c r="AR177" s="409"/>
      <c r="AS177" s="409"/>
    </row>
    <row r="178" spans="1:48" s="368" customFormat="1" ht="14.25" thickTop="1" thickBot="1" x14ac:dyDescent="0.25">
      <c r="A178" s="354"/>
      <c r="B178" s="410">
        <v>1</v>
      </c>
      <c r="C178" s="411" t="s">
        <v>466</v>
      </c>
      <c r="D178" s="412" t="s">
        <v>10</v>
      </c>
      <c r="E178" s="413" t="str">
        <f>IF(D178="","",VLOOKUP(D178,Parameter!$E$5:$G$20,3,FALSE))</f>
        <v>1404.</v>
      </c>
      <c r="F178" s="414" t="s">
        <v>203</v>
      </c>
      <c r="G178" s="415"/>
      <c r="H178" s="416"/>
      <c r="I178" s="416">
        <v>1591000</v>
      </c>
      <c r="J178" s="417">
        <v>50505</v>
      </c>
      <c r="K178" s="416">
        <v>50505</v>
      </c>
      <c r="L178" s="415">
        <v>2015</v>
      </c>
      <c r="M178" s="418"/>
      <c r="N178" s="419"/>
      <c r="O178" s="420">
        <f>IF(D178="","",IF(M178&lt;&gt;"",N178,VLOOKUP(D178,Parameter!$E$5:$G$20,2,FALSE)))</f>
        <v>33</v>
      </c>
      <c r="P178" s="420">
        <f>IF(O178="","",IF(AND(M178&lt;&gt;"",O178-($D$177-M178)&lt;0),0,IF(M178&lt;&gt;"",O178-($D$177-M178),IF((L178)&gt;$D$177,O178,IF(O178-($D$177-(L178))&lt;0,0,O178-($D$177-(L178)))))))</f>
        <v>29</v>
      </c>
      <c r="Q178" s="377"/>
      <c r="R178" s="416">
        <f>J178/O178*4</f>
        <v>6121.818181818182</v>
      </c>
      <c r="S178" s="416"/>
      <c r="T178" s="416"/>
      <c r="U178" s="416"/>
      <c r="V178" s="421">
        <f>IF(K178="","",K178-S178-R178-T178-U178)</f>
        <v>44383.181818181816</v>
      </c>
      <c r="W178" s="422">
        <f>IF(D178="","",K178-S178-R178)</f>
        <v>44383.181818181816</v>
      </c>
      <c r="X178" s="423"/>
      <c r="Y178" s="416"/>
      <c r="Z178" s="416"/>
      <c r="AA178" s="416"/>
      <c r="AB178" s="416"/>
      <c r="AC178" s="416"/>
      <c r="AD178" s="422">
        <f>IF(D178="","",K178+Y178-Z178)</f>
        <v>50505</v>
      </c>
      <c r="AE178" s="421">
        <f>IF(D178="","",IF(L178&gt;$D$107,0,ROUND(IF(O178=0,0,IF(P178=0,0,IF(K178+Y178-Z178&lt;=0,0,IF((W178+Y178-Z178)-((AD178/O178))&lt;0,(W178+Y178-Z178),((K178+Y178-Z178)/O178))))),0)))</f>
        <v>1530</v>
      </c>
      <c r="AF178" s="416"/>
      <c r="AG178" s="492"/>
      <c r="AH178" s="439">
        <f>(K178/20*5)-AM178</f>
        <v>4974.431818181818</v>
      </c>
      <c r="AI178" s="467"/>
      <c r="AJ178" s="482">
        <f>IF(D178="","",IF(P178=0,0,IF(T178-AC178+AI178&lt;=0,0,IF(T178=0,0,-(T178/P178)))))</f>
        <v>0</v>
      </c>
      <c r="AK178" s="482">
        <f>IF(D178="","",IF(P178=0,0,IF(U178=0,0,-(U178/P178))))</f>
        <v>0</v>
      </c>
      <c r="AL178" s="360"/>
      <c r="AM178" s="421">
        <f>IF(D178="","",R178+AE178-AA178+AF178)</f>
        <v>7651.818181818182</v>
      </c>
      <c r="AN178" s="430">
        <f>IF(D178="","",S178+AH178-AB178)</f>
        <v>4974.431818181818</v>
      </c>
      <c r="AO178" s="421">
        <f>IF(D178="","",T178+AI178-AC178+AJ178)</f>
        <v>0</v>
      </c>
      <c r="AP178" s="421">
        <f>IF(D178="","",U178+AK178)</f>
        <v>0</v>
      </c>
      <c r="AQ178" s="362"/>
      <c r="AR178" s="425">
        <f>IF(AS178="","",AS178+AO178+AP178)</f>
        <v>37878.75</v>
      </c>
      <c r="AS178" s="421">
        <f>IF(D178="","",K178+Y178-Z178-AM178-AN178-AO178-AP178)</f>
        <v>37878.75</v>
      </c>
      <c r="AT178" s="429">
        <f>IF(D178="","",K178+Y178-Z178)</f>
        <v>50505</v>
      </c>
      <c r="AU178" s="431"/>
      <c r="AV178" s="432"/>
    </row>
    <row r="179" spans="1:48" ht="6" customHeight="1" thickTop="1" x14ac:dyDescent="0.2">
      <c r="A179" s="354"/>
      <c r="Y179" s="332"/>
      <c r="AP179" s="333"/>
    </row>
    <row r="180" spans="1:48" s="408" customFormat="1" ht="13.5" thickBot="1" x14ac:dyDescent="0.25">
      <c r="A180" s="385"/>
      <c r="B180" s="407" t="s">
        <v>0</v>
      </c>
      <c r="D180" s="493">
        <v>2020</v>
      </c>
      <c r="K180" s="409"/>
      <c r="L180" s="409"/>
      <c r="M180" s="409"/>
      <c r="N180" s="409"/>
      <c r="O180" s="409"/>
      <c r="P180" s="409"/>
      <c r="Q180" s="409"/>
      <c r="AA180" s="409"/>
      <c r="AB180" s="409"/>
      <c r="AC180" s="409"/>
      <c r="AD180" s="409"/>
      <c r="AE180" s="409"/>
      <c r="AF180" s="409"/>
      <c r="AG180" s="409"/>
      <c r="AH180" s="409"/>
      <c r="AI180" s="409"/>
      <c r="AJ180" s="409"/>
      <c r="AK180" s="409"/>
      <c r="AL180" s="409"/>
      <c r="AM180" s="409"/>
      <c r="AN180" s="409"/>
      <c r="AQ180" s="409"/>
      <c r="AR180" s="409"/>
      <c r="AS180" s="409"/>
    </row>
    <row r="181" spans="1:48" s="368" customFormat="1" ht="14.25" thickTop="1" thickBot="1" x14ac:dyDescent="0.25">
      <c r="A181" s="354"/>
      <c r="B181" s="410">
        <v>1</v>
      </c>
      <c r="C181" s="411" t="s">
        <v>466</v>
      </c>
      <c r="D181" s="412" t="s">
        <v>10</v>
      </c>
      <c r="E181" s="413" t="str">
        <f>IF(D181="","",VLOOKUP(D181,Parameter!$E$5:$G$20,3,FALSE))</f>
        <v>1404.</v>
      </c>
      <c r="F181" s="414" t="s">
        <v>203</v>
      </c>
      <c r="G181" s="415"/>
      <c r="H181" s="416"/>
      <c r="I181" s="416">
        <v>1591000</v>
      </c>
      <c r="J181" s="417">
        <v>50505</v>
      </c>
      <c r="K181" s="416">
        <v>50505</v>
      </c>
      <c r="L181" s="415">
        <v>2015</v>
      </c>
      <c r="M181" s="418"/>
      <c r="N181" s="419"/>
      <c r="O181" s="420">
        <f>IF(D181="","",IF(M181&lt;&gt;"",N181,VLOOKUP(D181,Parameter!$E$5:$G$20,2,FALSE)))</f>
        <v>33</v>
      </c>
      <c r="P181" s="420">
        <f>IF(O181="","",IF(AND(M181&lt;&gt;"",O181-($D$180-M181)&lt;0),0,IF(M181&lt;&gt;"",O181-($D$180-M181),IF((L181)&gt;$D$180,O181,IF(O181-($D$180-(L181))&lt;0,0,O181-($D$180-(L181)))))))</f>
        <v>28</v>
      </c>
      <c r="Q181" s="377"/>
      <c r="R181" s="465">
        <f>J181/O181*5</f>
        <v>7652.2727272727279</v>
      </c>
      <c r="S181" s="439">
        <v>4974</v>
      </c>
      <c r="T181" s="467"/>
      <c r="U181" s="416"/>
      <c r="V181" s="421">
        <f>IF(K181="","",K181-S181-R181-T181-U181)</f>
        <v>37878.727272727272</v>
      </c>
      <c r="W181" s="422">
        <f>IF(D181="","",K181-S181-R181)</f>
        <v>37878.727272727272</v>
      </c>
      <c r="X181" s="423"/>
      <c r="Y181" s="416"/>
      <c r="Z181" s="416"/>
      <c r="AA181" s="416"/>
      <c r="AB181" s="416"/>
      <c r="AC181" s="416"/>
      <c r="AD181" s="422">
        <f>IF(D181="","",K181+Y181-Z181)</f>
        <v>50505</v>
      </c>
      <c r="AE181" s="421">
        <f>IF(D181="","",IF(L181&gt;$D$107,0,ROUND(IF(O181=0,0,IF(P181=0,0,IF(K181+Y181-Z181&lt;=0,0,IF((W181+Y181-Z181)-((AD181/O181))&lt;0,(W181+Y181-Z181),((K181+Y181-Z181)/O181))))),0)))</f>
        <v>1530</v>
      </c>
      <c r="AF181" s="416"/>
      <c r="AG181" s="424"/>
      <c r="AH181" s="465"/>
      <c r="AI181" s="416"/>
      <c r="AJ181" s="482">
        <f>IF(D181="","",IF(P181=0,0,IF(T181-AC181+AI181&lt;=0,0,IF(T181=0,0,-(T181/P181)))))</f>
        <v>0</v>
      </c>
      <c r="AK181" s="482">
        <f>IF(D181="","",IF(P181=0,0,IF(U181=0,0,-(U181/P181))))</f>
        <v>0</v>
      </c>
      <c r="AL181" s="360"/>
      <c r="AM181" s="421">
        <f>IF(D181="","",R181+AE181-AA181+AF181)</f>
        <v>9182.2727272727279</v>
      </c>
      <c r="AN181" s="429">
        <f>IF(D181="","",S181+AH181-AB181)</f>
        <v>4974</v>
      </c>
      <c r="AO181" s="421">
        <f>IF(D181="","",T181+AI181-AC181+AJ181)</f>
        <v>0</v>
      </c>
      <c r="AP181" s="421">
        <f>IF(D181="","",U181+AK181)</f>
        <v>0</v>
      </c>
      <c r="AQ181" s="362"/>
      <c r="AR181" s="425">
        <f>IF(AS181="","",AS181+AO181+AP181)</f>
        <v>36348.727272727272</v>
      </c>
      <c r="AS181" s="421">
        <f>IF(D181="","",K181+Y181-Z181-AM181-AN181-AO181-AP181)</f>
        <v>36348.727272727272</v>
      </c>
      <c r="AT181" s="429">
        <f>IF(D181="","",K181+Y181-Z181)</f>
        <v>50505</v>
      </c>
      <c r="AU181" s="431"/>
      <c r="AV181" s="432"/>
    </row>
    <row r="182" spans="1:48" ht="13.5" thickTop="1" x14ac:dyDescent="0.2"/>
    <row r="187" spans="1:48" x14ac:dyDescent="0.2">
      <c r="M187" s="449"/>
    </row>
  </sheetData>
  <sheetProtection password="E0A9" sheet="1" objects="1" scenarios="1"/>
  <mergeCells count="96">
    <mergeCell ref="AA136:AC136"/>
    <mergeCell ref="AI136:AJ136"/>
    <mergeCell ref="AM136:AP136"/>
    <mergeCell ref="AE137:AF137"/>
    <mergeCell ref="Z135:AC135"/>
    <mergeCell ref="AE135:AF135"/>
    <mergeCell ref="AI135:AJ135"/>
    <mergeCell ref="AM135:AP135"/>
    <mergeCell ref="AR135:AS135"/>
    <mergeCell ref="AI20:AJ20"/>
    <mergeCell ref="AE21:AF21"/>
    <mergeCell ref="O19:P19"/>
    <mergeCell ref="AA20:AC20"/>
    <mergeCell ref="AM20:AP20"/>
    <mergeCell ref="AA47:AC47"/>
    <mergeCell ref="AI47:AJ47"/>
    <mergeCell ref="AM47:AP47"/>
    <mergeCell ref="AE48:AF48"/>
    <mergeCell ref="R45:V45"/>
    <mergeCell ref="AM45:AT45"/>
    <mergeCell ref="Z46:AC46"/>
    <mergeCell ref="AE46:AF46"/>
    <mergeCell ref="AI46:AJ46"/>
    <mergeCell ref="AM46:AP46"/>
    <mergeCell ref="R18:V18"/>
    <mergeCell ref="AM18:AT18"/>
    <mergeCell ref="E19:F19"/>
    <mergeCell ref="K19:L19"/>
    <mergeCell ref="M19:N19"/>
    <mergeCell ref="R19:V19"/>
    <mergeCell ref="Z19:AC19"/>
    <mergeCell ref="AE19:AF19"/>
    <mergeCell ref="AI19:AJ19"/>
    <mergeCell ref="AM19:AP19"/>
    <mergeCell ref="AR19:AS19"/>
    <mergeCell ref="AR46:AS46"/>
    <mergeCell ref="E76:F76"/>
    <mergeCell ref="K76:L76"/>
    <mergeCell ref="M76:N76"/>
    <mergeCell ref="O76:P76"/>
    <mergeCell ref="R76:V76"/>
    <mergeCell ref="E46:F46"/>
    <mergeCell ref="K46:L46"/>
    <mergeCell ref="M46:N46"/>
    <mergeCell ref="O46:P46"/>
    <mergeCell ref="R46:V46"/>
    <mergeCell ref="AA77:AC77"/>
    <mergeCell ref="AI77:AJ77"/>
    <mergeCell ref="AM77:AP77"/>
    <mergeCell ref="AE78:AF78"/>
    <mergeCell ref="R75:V75"/>
    <mergeCell ref="AM75:AT75"/>
    <mergeCell ref="Z76:AC76"/>
    <mergeCell ref="AE76:AF76"/>
    <mergeCell ref="AI76:AJ76"/>
    <mergeCell ref="AM76:AP76"/>
    <mergeCell ref="AR76:AS76"/>
    <mergeCell ref="R100:V100"/>
    <mergeCell ref="AM100:AT100"/>
    <mergeCell ref="E101:F101"/>
    <mergeCell ref="K101:L101"/>
    <mergeCell ref="M101:N101"/>
    <mergeCell ref="O101:P101"/>
    <mergeCell ref="R101:V101"/>
    <mergeCell ref="Z101:AC101"/>
    <mergeCell ref="AE101:AF101"/>
    <mergeCell ref="AI101:AJ101"/>
    <mergeCell ref="AM101:AP101"/>
    <mergeCell ref="AR101:AS101"/>
    <mergeCell ref="AA102:AC102"/>
    <mergeCell ref="AI102:AJ102"/>
    <mergeCell ref="AM102:AP102"/>
    <mergeCell ref="AE103:AF103"/>
    <mergeCell ref="R134:V134"/>
    <mergeCell ref="AM134:AT134"/>
    <mergeCell ref="E135:F135"/>
    <mergeCell ref="K135:L135"/>
    <mergeCell ref="M135:N135"/>
    <mergeCell ref="O135:P135"/>
    <mergeCell ref="R135:V135"/>
    <mergeCell ref="E168:F168"/>
    <mergeCell ref="K168:L168"/>
    <mergeCell ref="M168:N168"/>
    <mergeCell ref="O168:P168"/>
    <mergeCell ref="R168:V168"/>
    <mergeCell ref="AA169:AC169"/>
    <mergeCell ref="AI169:AJ169"/>
    <mergeCell ref="AM169:AP169"/>
    <mergeCell ref="AE170:AF170"/>
    <mergeCell ref="R167:V167"/>
    <mergeCell ref="AM167:AT167"/>
    <mergeCell ref="Z168:AC168"/>
    <mergeCell ref="AE168:AF168"/>
    <mergeCell ref="AI168:AJ168"/>
    <mergeCell ref="AM168:AP168"/>
    <mergeCell ref="AR168:AS168"/>
  </mergeCells>
  <conditionalFormatting sqref="AH26:AI28 Z26:AC28 S26:U28 AV26:AV28 AF26:AF28 AH53:AI53 AV53 AF53 B53:D53 F53:N53 R53:U53 Y53:AC53">
    <cfRule type="expression" dxfId="441" priority="796">
      <formula>ISEVEN(ROW())</formula>
    </cfRule>
  </conditionalFormatting>
  <conditionalFormatting sqref="V26:W28 E26:E28 AD26:AE28 AM26:AP28 AJ26:AK28 AR26:AT28 O26:O28 P27:P28 V53:W53 E53 AD53:AE53 AM53:AP53 AJ53:AK53 O53:P53 AR53:AT53">
    <cfRule type="expression" dxfId="440" priority="793">
      <formula>ISEVEN(ROW())</formula>
    </cfRule>
  </conditionalFormatting>
  <conditionalFormatting sqref="Y53">
    <cfRule type="expression" dxfId="439" priority="621">
      <formula>$N53&lt;&gt;""</formula>
    </cfRule>
  </conditionalFormatting>
  <conditionalFormatting sqref="J26:J28">
    <cfRule type="expression" dxfId="438" priority="466">
      <formula>ISEVEN(ROW())</formula>
    </cfRule>
  </conditionalFormatting>
  <conditionalFormatting sqref="I26:I28">
    <cfRule type="expression" dxfId="437" priority="468">
      <formula>ISEVEN(ROW())</formula>
    </cfRule>
  </conditionalFormatting>
  <conditionalFormatting sqref="AH31:AI33 Z31:AC33 S31:U33 AV31:AV33 AF31:AF33">
    <cfRule type="expression" dxfId="436" priority="460">
      <formula>ISEVEN(ROW())</formula>
    </cfRule>
  </conditionalFormatting>
  <conditionalFormatting sqref="F31:H33">
    <cfRule type="expression" dxfId="435" priority="458">
      <formula>ISEVEN(ROW())</formula>
    </cfRule>
  </conditionalFormatting>
  <conditionalFormatting sqref="V31:W33 E31:E33 AD31:AE33 AJ31:AK33 O31:O33 P32:P33 AR31:AT33">
    <cfRule type="expression" dxfId="434" priority="459">
      <formula>ISEVEN(ROW())</formula>
    </cfRule>
  </conditionalFormatting>
  <conditionalFormatting sqref="M31:N33">
    <cfRule type="expression" dxfId="433" priority="451">
      <formula>ISEVEN(ROW())</formula>
    </cfRule>
  </conditionalFormatting>
  <conditionalFormatting sqref="Y31:Y33">
    <cfRule type="expression" dxfId="432" priority="449">
      <formula>ISEVEN(ROW())</formula>
    </cfRule>
  </conditionalFormatting>
  <conditionalFormatting sqref="AM56:AO56">
    <cfRule type="expression" dxfId="431" priority="425">
      <formula>ISEVEN(ROW())</formula>
    </cfRule>
  </conditionalFormatting>
  <conditionalFormatting sqref="AH56:AI56 AV56 AF56 B56:D56 R56:U56 Z56:AC56 F56:K56 M56:N56">
    <cfRule type="expression" dxfId="430" priority="431">
      <formula>ISEVEN(ROW())</formula>
    </cfRule>
  </conditionalFormatting>
  <conditionalFormatting sqref="K26:K28">
    <cfRule type="expression" dxfId="429" priority="467">
      <formula>ISEVEN(ROW())</formula>
    </cfRule>
  </conditionalFormatting>
  <conditionalFormatting sqref="R26:R28">
    <cfRule type="expression" dxfId="428" priority="463">
      <formula>ISEVEN(ROW())</formula>
    </cfRule>
  </conditionalFormatting>
  <conditionalFormatting sqref="O26:P26">
    <cfRule type="expression" dxfId="427" priority="478">
      <formula>ISEVEN(ROW())</formula>
    </cfRule>
  </conditionalFormatting>
  <conditionalFormatting sqref="AV83">
    <cfRule type="expression" dxfId="426" priority="403">
      <formula>ISEVEN(ROW())</formula>
    </cfRule>
  </conditionalFormatting>
  <conditionalFormatting sqref="B26:D28">
    <cfRule type="expression" dxfId="425" priority="469">
      <formula>ISEVEN(ROW())</formula>
    </cfRule>
  </conditionalFormatting>
  <conditionalFormatting sqref="AR83">
    <cfRule type="expression" dxfId="424" priority="397">
      <formula>ISEVEN(ROW())</formula>
    </cfRule>
  </conditionalFormatting>
  <conditionalFormatting sqref="Y26:Y28">
    <cfRule type="expression" dxfId="423" priority="462">
      <formula>ISEVEN(ROW())</formula>
    </cfRule>
  </conditionalFormatting>
  <conditionalFormatting sqref="F26:H28">
    <cfRule type="expression" dxfId="422" priority="481">
      <formula>ISEVEN(ROW())</formula>
    </cfRule>
  </conditionalFormatting>
  <conditionalFormatting sqref="L26:L28">
    <cfRule type="expression" dxfId="421" priority="465">
      <formula>ISEVEN(ROW())</formula>
    </cfRule>
  </conditionalFormatting>
  <conditionalFormatting sqref="M26:N28">
    <cfRule type="expression" dxfId="420" priority="464">
      <formula>ISEVEN(ROW())</formula>
    </cfRule>
  </conditionalFormatting>
  <conditionalFormatting sqref="B83:C83">
    <cfRule type="expression" dxfId="419" priority="394">
      <formula>ISEVEN(ROW())</formula>
    </cfRule>
  </conditionalFormatting>
  <conditionalFormatting sqref="Y26:Y28">
    <cfRule type="expression" dxfId="418" priority="461">
      <formula>$N26&lt;&gt;""</formula>
    </cfRule>
  </conditionalFormatting>
  <conditionalFormatting sqref="O31:P31 P31:P33">
    <cfRule type="expression" dxfId="417" priority="457">
      <formula>ISEVEN(ROW())</formula>
    </cfRule>
  </conditionalFormatting>
  <conditionalFormatting sqref="J31:J33">
    <cfRule type="expression" dxfId="416" priority="453">
      <formula>ISEVEN(ROW())</formula>
    </cfRule>
  </conditionalFormatting>
  <conditionalFormatting sqref="B31:D33">
    <cfRule type="expression" dxfId="415" priority="456">
      <formula>ISEVEN(ROW())</formula>
    </cfRule>
  </conditionalFormatting>
  <conditionalFormatting sqref="I31:I33">
    <cfRule type="expression" dxfId="414" priority="455">
      <formula>ISEVEN(ROW())</formula>
    </cfRule>
  </conditionalFormatting>
  <conditionalFormatting sqref="K32:K33">
    <cfRule type="expression" dxfId="413" priority="454">
      <formula>ISEVEN(ROW())</formula>
    </cfRule>
  </conditionalFormatting>
  <conditionalFormatting sqref="L31:L33">
    <cfRule type="expression" dxfId="412" priority="452">
      <formula>ISEVEN(ROW())</formula>
    </cfRule>
  </conditionalFormatting>
  <conditionalFormatting sqref="R31:R33">
    <cfRule type="expression" dxfId="411" priority="450">
      <formula>ISEVEN(ROW())</formula>
    </cfRule>
  </conditionalFormatting>
  <conditionalFormatting sqref="Y31:Y33">
    <cfRule type="expression" dxfId="410" priority="448">
      <formula>$N31&lt;&gt;""</formula>
    </cfRule>
  </conditionalFormatting>
  <conditionalFormatting sqref="K31">
    <cfRule type="expression" dxfId="409" priority="447">
      <formula>ISEVEN(ROW())</formula>
    </cfRule>
  </conditionalFormatting>
  <conditionalFormatting sqref="AM31:AO33">
    <cfRule type="expression" dxfId="408" priority="446">
      <formula>ISEVEN(ROW())</formula>
    </cfRule>
  </conditionalFormatting>
  <conditionalFormatting sqref="AP31:AP33">
    <cfRule type="expression" dxfId="407" priority="445">
      <formula>ISEVEN(ROW())</formula>
    </cfRule>
  </conditionalFormatting>
  <conditionalFormatting sqref="V56:W56 E56 AD56:AE56 AJ56:AK56 AR56:AT56 O56:P56">
    <cfRule type="expression" dxfId="406" priority="430">
      <formula>ISEVEN(ROW())</formula>
    </cfRule>
  </conditionalFormatting>
  <conditionalFormatting sqref="K56">
    <cfRule type="expression" dxfId="405" priority="428">
      <formula>$N56&lt;&gt;""</formula>
    </cfRule>
  </conditionalFormatting>
  <conditionalFormatting sqref="L56">
    <cfRule type="expression" dxfId="404" priority="427">
      <formula>ISEVEN(ROW())</formula>
    </cfRule>
  </conditionalFormatting>
  <conditionalFormatting sqref="Y56">
    <cfRule type="expression" dxfId="403" priority="426">
      <formula>ISEVEN(ROW())</formula>
    </cfRule>
  </conditionalFormatting>
  <conditionalFormatting sqref="AP56">
    <cfRule type="expression" dxfId="402" priority="424">
      <formula>ISEVEN(ROW())</formula>
    </cfRule>
  </conditionalFormatting>
  <conditionalFormatting sqref="M83:N83">
    <cfRule type="expression" dxfId="401" priority="406">
      <formula>ISEVEN(ROW())</formula>
    </cfRule>
  </conditionalFormatting>
  <conditionalFormatting sqref="R83:U83">
    <cfRule type="expression" dxfId="400" priority="405">
      <formula>ISEVEN(ROW())</formula>
    </cfRule>
  </conditionalFormatting>
  <conditionalFormatting sqref="AF83">
    <cfRule type="expression" dxfId="399" priority="402">
      <formula>ISEVEN(ROW())</formula>
    </cfRule>
  </conditionalFormatting>
  <conditionalFormatting sqref="AH83:AI83 Y83:AC83 F83:L83">
    <cfRule type="expression" dxfId="398" priority="407">
      <formula>ISEVEN(ROW())</formula>
    </cfRule>
  </conditionalFormatting>
  <conditionalFormatting sqref="V83 E83 AE83 AM83:AO83 AJ83:AK83 AS83:AT83">
    <cfRule type="expression" dxfId="397" priority="404">
      <formula>ISEVEN(ROW())</formula>
    </cfRule>
  </conditionalFormatting>
  <conditionalFormatting sqref="AP83">
    <cfRule type="expression" dxfId="396" priority="401">
      <formula>ISEVEN(ROW())</formula>
    </cfRule>
  </conditionalFormatting>
  <conditionalFormatting sqref="W83">
    <cfRule type="expression" dxfId="395" priority="400">
      <formula>ISEVEN(ROW())</formula>
    </cfRule>
  </conditionalFormatting>
  <conditionalFormatting sqref="AD83">
    <cfRule type="expression" dxfId="394" priority="399">
      <formula>ISEVEN(ROW())</formula>
    </cfRule>
  </conditionalFormatting>
  <conditionalFormatting sqref="Y83">
    <cfRule type="expression" dxfId="393" priority="398">
      <formula>$M83&lt;&gt;""</formula>
    </cfRule>
  </conditionalFormatting>
  <conditionalFormatting sqref="O83">
    <cfRule type="expression" dxfId="392" priority="396">
      <formula>ISEVEN(ROW())</formula>
    </cfRule>
  </conditionalFormatting>
  <conditionalFormatting sqref="P83">
    <cfRule type="expression" dxfId="391" priority="395">
      <formula>ISEVEN(ROW())</formula>
    </cfRule>
  </conditionalFormatting>
  <conditionalFormatting sqref="D83">
    <cfRule type="expression" dxfId="390" priority="393">
      <formula>ISEVEN(ROW())</formula>
    </cfRule>
  </conditionalFormatting>
  <conditionalFormatting sqref="M86:N86">
    <cfRule type="expression" dxfId="389" priority="391">
      <formula>ISEVEN(ROW())</formula>
    </cfRule>
  </conditionalFormatting>
  <conditionalFormatting sqref="R86:U86">
    <cfRule type="expression" dxfId="388" priority="390">
      <formula>ISEVEN(ROW())</formula>
    </cfRule>
  </conditionalFormatting>
  <conditionalFormatting sqref="AF86">
    <cfRule type="expression" dxfId="387" priority="387">
      <formula>ISEVEN(ROW())</formula>
    </cfRule>
  </conditionalFormatting>
  <conditionalFormatting sqref="AH86:AI86 Y86:AC86 F86:L86">
    <cfRule type="expression" dxfId="386" priority="392">
      <formula>ISEVEN(ROW())</formula>
    </cfRule>
  </conditionalFormatting>
  <conditionalFormatting sqref="V86 E86 AE86 AM86:AO86 AJ86:AK86 AS86:AT86">
    <cfRule type="expression" dxfId="385" priority="389">
      <formula>ISEVEN(ROW())</formula>
    </cfRule>
  </conditionalFormatting>
  <conditionalFormatting sqref="AV86">
    <cfRule type="expression" dxfId="384" priority="388">
      <formula>ISEVEN(ROW())</formula>
    </cfRule>
  </conditionalFormatting>
  <conditionalFormatting sqref="AP86">
    <cfRule type="expression" dxfId="383" priority="386">
      <formula>ISEVEN(ROW())</formula>
    </cfRule>
  </conditionalFormatting>
  <conditionalFormatting sqref="W86">
    <cfRule type="expression" dxfId="382" priority="385">
      <formula>ISEVEN(ROW())</formula>
    </cfRule>
  </conditionalFormatting>
  <conditionalFormatting sqref="AD86">
    <cfRule type="expression" dxfId="381" priority="384">
      <formula>ISEVEN(ROW())</formula>
    </cfRule>
  </conditionalFormatting>
  <conditionalFormatting sqref="Y86">
    <cfRule type="expression" dxfId="380" priority="383">
      <formula>$M86&lt;&gt;""</formula>
    </cfRule>
  </conditionalFormatting>
  <conditionalFormatting sqref="AR86">
    <cfRule type="expression" dxfId="379" priority="382">
      <formula>ISEVEN(ROW())</formula>
    </cfRule>
  </conditionalFormatting>
  <conditionalFormatting sqref="O86">
    <cfRule type="expression" dxfId="378" priority="381">
      <formula>ISEVEN(ROW())</formula>
    </cfRule>
  </conditionalFormatting>
  <conditionalFormatting sqref="P86">
    <cfRule type="expression" dxfId="377" priority="380">
      <formula>ISEVEN(ROW())</formula>
    </cfRule>
  </conditionalFormatting>
  <conditionalFormatting sqref="B86:C86">
    <cfRule type="expression" dxfId="376" priority="379">
      <formula>ISEVEN(ROW())</formula>
    </cfRule>
  </conditionalFormatting>
  <conditionalFormatting sqref="D86">
    <cfRule type="expression" dxfId="375" priority="378">
      <formula>ISEVEN(ROW())</formula>
    </cfRule>
  </conditionalFormatting>
  <conditionalFormatting sqref="M87:N87">
    <cfRule type="expression" dxfId="374" priority="376">
      <formula>ISEVEN(ROW())</formula>
    </cfRule>
  </conditionalFormatting>
  <conditionalFormatting sqref="R87:U87">
    <cfRule type="expression" dxfId="373" priority="375">
      <formula>ISEVEN(ROW())</formula>
    </cfRule>
  </conditionalFormatting>
  <conditionalFormatting sqref="AF87">
    <cfRule type="expression" dxfId="372" priority="372">
      <formula>ISEVEN(ROW())</formula>
    </cfRule>
  </conditionalFormatting>
  <conditionalFormatting sqref="AH87:AI87 Y87:AC87 F87:L87">
    <cfRule type="expression" dxfId="371" priority="377">
      <formula>ISEVEN(ROW())</formula>
    </cfRule>
  </conditionalFormatting>
  <conditionalFormatting sqref="V87 E87 AM87:AO87 AJ87:AK87 AS87:AT87">
    <cfRule type="expression" dxfId="370" priority="374">
      <formula>ISEVEN(ROW())</formula>
    </cfRule>
  </conditionalFormatting>
  <conditionalFormatting sqref="AV87">
    <cfRule type="expression" dxfId="369" priority="373">
      <formula>ISEVEN(ROW())</formula>
    </cfRule>
  </conditionalFormatting>
  <conditionalFormatting sqref="AP87">
    <cfRule type="expression" dxfId="368" priority="371">
      <formula>ISEVEN(ROW())</formula>
    </cfRule>
  </conditionalFormatting>
  <conditionalFormatting sqref="W87">
    <cfRule type="expression" dxfId="367" priority="370">
      <formula>ISEVEN(ROW())</formula>
    </cfRule>
  </conditionalFormatting>
  <conditionalFormatting sqref="AD87">
    <cfRule type="expression" dxfId="366" priority="369">
      <formula>ISEVEN(ROW())</formula>
    </cfRule>
  </conditionalFormatting>
  <conditionalFormatting sqref="Y87">
    <cfRule type="expression" dxfId="365" priority="368">
      <formula>$M87&lt;&gt;""</formula>
    </cfRule>
  </conditionalFormatting>
  <conditionalFormatting sqref="AR87">
    <cfRule type="expression" dxfId="364" priority="367">
      <formula>ISEVEN(ROW())</formula>
    </cfRule>
  </conditionalFormatting>
  <conditionalFormatting sqref="O87">
    <cfRule type="expression" dxfId="363" priority="366">
      <formula>ISEVEN(ROW())</formula>
    </cfRule>
  </conditionalFormatting>
  <conditionalFormatting sqref="P87">
    <cfRule type="expression" dxfId="362" priority="365">
      <formula>ISEVEN(ROW())</formula>
    </cfRule>
  </conditionalFormatting>
  <conditionalFormatting sqref="B87:C87">
    <cfRule type="expression" dxfId="361" priority="364">
      <formula>ISEVEN(ROW())</formula>
    </cfRule>
  </conditionalFormatting>
  <conditionalFormatting sqref="D87">
    <cfRule type="expression" dxfId="360" priority="363">
      <formula>ISEVEN(ROW())</formula>
    </cfRule>
  </conditionalFormatting>
  <conditionalFormatting sqref="M90:N90">
    <cfRule type="expression" dxfId="359" priority="361">
      <formula>ISEVEN(ROW())</formula>
    </cfRule>
  </conditionalFormatting>
  <conditionalFormatting sqref="R90:U90">
    <cfRule type="expression" dxfId="358" priority="360">
      <formula>ISEVEN(ROW())</formula>
    </cfRule>
  </conditionalFormatting>
  <conditionalFormatting sqref="AF90">
    <cfRule type="expression" dxfId="357" priority="357">
      <formula>ISEVEN(ROW())</formula>
    </cfRule>
  </conditionalFormatting>
  <conditionalFormatting sqref="AH90:AI90 Y90:AC90 F90:L90">
    <cfRule type="expression" dxfId="356" priority="362">
      <formula>ISEVEN(ROW())</formula>
    </cfRule>
  </conditionalFormatting>
  <conditionalFormatting sqref="V90 E90 AE90 AM90:AO90 AJ90:AK90 AS90:AT90">
    <cfRule type="expression" dxfId="355" priority="359">
      <formula>ISEVEN(ROW())</formula>
    </cfRule>
  </conditionalFormatting>
  <conditionalFormatting sqref="AV90">
    <cfRule type="expression" dxfId="354" priority="358">
      <formula>ISEVEN(ROW())</formula>
    </cfRule>
  </conditionalFormatting>
  <conditionalFormatting sqref="AP90">
    <cfRule type="expression" dxfId="353" priority="356">
      <formula>ISEVEN(ROW())</formula>
    </cfRule>
  </conditionalFormatting>
  <conditionalFormatting sqref="W90">
    <cfRule type="expression" dxfId="352" priority="355">
      <formula>ISEVEN(ROW())</formula>
    </cfRule>
  </conditionalFormatting>
  <conditionalFormatting sqref="AD90">
    <cfRule type="expression" dxfId="351" priority="354">
      <formula>ISEVEN(ROW())</formula>
    </cfRule>
  </conditionalFormatting>
  <conditionalFormatting sqref="Y90">
    <cfRule type="expression" dxfId="350" priority="353">
      <formula>$M90&lt;&gt;""</formula>
    </cfRule>
  </conditionalFormatting>
  <conditionalFormatting sqref="AR90">
    <cfRule type="expression" dxfId="349" priority="352">
      <formula>ISEVEN(ROW())</formula>
    </cfRule>
  </conditionalFormatting>
  <conditionalFormatting sqref="O90">
    <cfRule type="expression" dxfId="348" priority="351">
      <formula>ISEVEN(ROW())</formula>
    </cfRule>
  </conditionalFormatting>
  <conditionalFormatting sqref="P90">
    <cfRule type="expression" dxfId="347" priority="350">
      <formula>ISEVEN(ROW())</formula>
    </cfRule>
  </conditionalFormatting>
  <conditionalFormatting sqref="B90:C90">
    <cfRule type="expression" dxfId="346" priority="347">
      <formula>ISEVEN(ROW())</formula>
    </cfRule>
  </conditionalFormatting>
  <conditionalFormatting sqref="D90">
    <cfRule type="expression" dxfId="345" priority="348">
      <formula>ISEVEN(ROW())</formula>
    </cfRule>
  </conditionalFormatting>
  <conditionalFormatting sqref="AE87">
    <cfRule type="expression" dxfId="344" priority="346">
      <formula>ISEVEN(ROW())</formula>
    </cfRule>
  </conditionalFormatting>
  <conditionalFormatting sqref="AH108:AI108 Z108:AC108 S108:U108 AV108 AF108">
    <cfRule type="expression" dxfId="343" priority="345">
      <formula>ISEVEN(ROW())</formula>
    </cfRule>
  </conditionalFormatting>
  <conditionalFormatting sqref="V108:W108 E108 AD108 AJ108:AK108 O108">
    <cfRule type="expression" dxfId="342" priority="344">
      <formula>ISEVEN(ROW())</formula>
    </cfRule>
  </conditionalFormatting>
  <conditionalFormatting sqref="F108:H108">
    <cfRule type="expression" dxfId="341" priority="343">
      <formula>ISEVEN(ROW())</formula>
    </cfRule>
  </conditionalFormatting>
  <conditionalFormatting sqref="O108">
    <cfRule type="expression" dxfId="340" priority="342">
      <formula>ISEVEN(ROW())</formula>
    </cfRule>
  </conditionalFormatting>
  <conditionalFormatting sqref="B144:D144">
    <cfRule type="expression" dxfId="339" priority="240">
      <formula>ISEVEN(ROW())</formula>
    </cfRule>
  </conditionalFormatting>
  <conditionalFormatting sqref="D108">
    <cfRule type="expression" dxfId="338" priority="341">
      <formula>ISEVEN(ROW())</formula>
    </cfRule>
  </conditionalFormatting>
  <conditionalFormatting sqref="I108">
    <cfRule type="expression" dxfId="337" priority="340">
      <formula>ISEVEN(ROW())</formula>
    </cfRule>
  </conditionalFormatting>
  <conditionalFormatting sqref="B142:D143">
    <cfRule type="expression" dxfId="336" priority="241">
      <formula>ISEVEN(ROW())</formula>
    </cfRule>
  </conditionalFormatting>
  <conditionalFormatting sqref="L108">
    <cfRule type="expression" dxfId="335" priority="337">
      <formula>ISEVEN(ROW())</formula>
    </cfRule>
  </conditionalFormatting>
  <conditionalFormatting sqref="Y108">
    <cfRule type="expression" dxfId="334" priority="334">
      <formula>ISEVEN(ROW())</formula>
    </cfRule>
  </conditionalFormatting>
  <conditionalFormatting sqref="Y108">
    <cfRule type="expression" dxfId="333" priority="333">
      <formula>$N108&lt;&gt;""</formula>
    </cfRule>
  </conditionalFormatting>
  <conditionalFormatting sqref="B108:C108">
    <cfRule type="expression" dxfId="332" priority="332">
      <formula>ISEVEN(ROW())</formula>
    </cfRule>
  </conditionalFormatting>
  <conditionalFormatting sqref="K108">
    <cfRule type="expression" dxfId="331" priority="331">
      <formula>ISEVEN(ROW())</formula>
    </cfRule>
  </conditionalFormatting>
  <conditionalFormatting sqref="J108">
    <cfRule type="expression" dxfId="330" priority="330">
      <formula>ISEVEN(ROW())</formula>
    </cfRule>
  </conditionalFormatting>
  <conditionalFormatting sqref="M108:N108">
    <cfRule type="expression" dxfId="329" priority="329">
      <formula>ISEVEN(ROW())</formula>
    </cfRule>
  </conditionalFormatting>
  <conditionalFormatting sqref="R108">
    <cfRule type="expression" dxfId="328" priority="328">
      <formula>ISEVEN(ROW())</formula>
    </cfRule>
  </conditionalFormatting>
  <conditionalFormatting sqref="AM108:AO108">
    <cfRule type="expression" dxfId="327" priority="327">
      <formula>ISEVEN(ROW())</formula>
    </cfRule>
  </conditionalFormatting>
  <conditionalFormatting sqref="AP108">
    <cfRule type="expression" dxfId="326" priority="326">
      <formula>ISEVEN(ROW())</formula>
    </cfRule>
  </conditionalFormatting>
  <conditionalFormatting sqref="AS108:AT108">
    <cfRule type="expression" dxfId="325" priority="325">
      <formula>ISEVEN(ROW())</formula>
    </cfRule>
  </conditionalFormatting>
  <conditionalFormatting sqref="AR108">
    <cfRule type="expression" dxfId="324" priority="324">
      <formula>ISEVEN(ROW())</formula>
    </cfRule>
  </conditionalFormatting>
  <conditionalFormatting sqref="AH111:AI111 Z111:AC111 S111:U111 AV111 AF111">
    <cfRule type="expression" dxfId="323" priority="323">
      <formula>ISEVEN(ROW())</formula>
    </cfRule>
  </conditionalFormatting>
  <conditionalFormatting sqref="V111:W111 E111 AD111 AJ111:AK111 O111">
    <cfRule type="expression" dxfId="322" priority="322">
      <formula>ISEVEN(ROW())</formula>
    </cfRule>
  </conditionalFormatting>
  <conditionalFormatting sqref="F111:H111">
    <cfRule type="expression" dxfId="321" priority="321">
      <formula>ISEVEN(ROW())</formula>
    </cfRule>
  </conditionalFormatting>
  <conditionalFormatting sqref="O111">
    <cfRule type="expression" dxfId="320" priority="320">
      <formula>ISEVEN(ROW())</formula>
    </cfRule>
  </conditionalFormatting>
  <conditionalFormatting sqref="D111">
    <cfRule type="expression" dxfId="319" priority="319">
      <formula>ISEVEN(ROW())</formula>
    </cfRule>
  </conditionalFormatting>
  <conditionalFormatting sqref="I111">
    <cfRule type="expression" dxfId="318" priority="318">
      <formula>ISEVEN(ROW())</formula>
    </cfRule>
  </conditionalFormatting>
  <conditionalFormatting sqref="L111">
    <cfRule type="expression" dxfId="317" priority="317">
      <formula>ISEVEN(ROW())</formula>
    </cfRule>
  </conditionalFormatting>
  <conditionalFormatting sqref="Y111">
    <cfRule type="expression" dxfId="316" priority="316">
      <formula>ISEVEN(ROW())</formula>
    </cfRule>
  </conditionalFormatting>
  <conditionalFormatting sqref="Y111">
    <cfRule type="expression" dxfId="315" priority="315">
      <formula>$N111&lt;&gt;""</formula>
    </cfRule>
  </conditionalFormatting>
  <conditionalFormatting sqref="B111:C111">
    <cfRule type="expression" dxfId="314" priority="314">
      <formula>ISEVEN(ROW())</formula>
    </cfRule>
  </conditionalFormatting>
  <conditionalFormatting sqref="K111">
    <cfRule type="expression" dxfId="313" priority="313">
      <formula>ISEVEN(ROW())</formula>
    </cfRule>
  </conditionalFormatting>
  <conditionalFormatting sqref="J111">
    <cfRule type="expression" dxfId="312" priority="312">
      <formula>ISEVEN(ROW())</formula>
    </cfRule>
  </conditionalFormatting>
  <conditionalFormatting sqref="M111:N111">
    <cfRule type="expression" dxfId="311" priority="311">
      <formula>ISEVEN(ROW())</formula>
    </cfRule>
  </conditionalFormatting>
  <conditionalFormatting sqref="R111">
    <cfRule type="expression" dxfId="310" priority="310">
      <formula>ISEVEN(ROW())</formula>
    </cfRule>
  </conditionalFormatting>
  <conditionalFormatting sqref="AM111:AO111">
    <cfRule type="expression" dxfId="309" priority="309">
      <formula>ISEVEN(ROW())</formula>
    </cfRule>
  </conditionalFormatting>
  <conditionalFormatting sqref="AP111">
    <cfRule type="expression" dxfId="308" priority="308">
      <formula>ISEVEN(ROW())</formula>
    </cfRule>
  </conditionalFormatting>
  <conditionalFormatting sqref="AS111:AT111">
    <cfRule type="expression" dxfId="307" priority="307">
      <formula>ISEVEN(ROW())</formula>
    </cfRule>
  </conditionalFormatting>
  <conditionalFormatting sqref="AR111">
    <cfRule type="expression" dxfId="306" priority="306">
      <formula>ISEVEN(ROW())</formula>
    </cfRule>
  </conditionalFormatting>
  <conditionalFormatting sqref="P108">
    <cfRule type="expression" dxfId="305" priority="305">
      <formula>ISEVEN(ROW())</formula>
    </cfRule>
  </conditionalFormatting>
  <conditionalFormatting sqref="P111">
    <cfRule type="expression" dxfId="304" priority="304">
      <formula>ISEVEN(ROW())</formula>
    </cfRule>
  </conditionalFormatting>
  <conditionalFormatting sqref="AE108">
    <cfRule type="expression" dxfId="303" priority="303">
      <formula>ISEVEN(ROW())</formula>
    </cfRule>
  </conditionalFormatting>
  <conditionalFormatting sqref="AE111">
    <cfRule type="expression" dxfId="302" priority="302">
      <formula>ISEVEN(ROW())</formula>
    </cfRule>
  </conditionalFormatting>
  <conditionalFormatting sqref="AH142:AI142 Z142:AC142 S142:U142 AV142 AF142">
    <cfRule type="expression" dxfId="301" priority="301">
      <formula>ISEVEN(ROW())</formula>
    </cfRule>
  </conditionalFormatting>
  <conditionalFormatting sqref="V142:W142 E142 AD142 AJ142:AK142 O142">
    <cfRule type="expression" dxfId="300" priority="300">
      <formula>ISEVEN(ROW())</formula>
    </cfRule>
  </conditionalFormatting>
  <conditionalFormatting sqref="F142:H142">
    <cfRule type="expression" dxfId="299" priority="299">
      <formula>ISEVEN(ROW())</formula>
    </cfRule>
  </conditionalFormatting>
  <conditionalFormatting sqref="O142">
    <cfRule type="expression" dxfId="298" priority="298">
      <formula>ISEVEN(ROW())</formula>
    </cfRule>
  </conditionalFormatting>
  <conditionalFormatting sqref="M142:N142">
    <cfRule type="expression" dxfId="297" priority="289">
      <formula>ISEVEN(ROW())</formula>
    </cfRule>
  </conditionalFormatting>
  <conditionalFormatting sqref="I142">
    <cfRule type="expression" dxfId="296" priority="296">
      <formula>ISEVEN(ROW())</formula>
    </cfRule>
  </conditionalFormatting>
  <conditionalFormatting sqref="Y142">
    <cfRule type="expression" dxfId="295" priority="294">
      <formula>ISEVEN(ROW())</formula>
    </cfRule>
  </conditionalFormatting>
  <conditionalFormatting sqref="Y142">
    <cfRule type="expression" dxfId="294" priority="293">
      <formula>$N142&lt;&gt;""</formula>
    </cfRule>
  </conditionalFormatting>
  <conditionalFormatting sqref="AM142:AO142">
    <cfRule type="expression" dxfId="293" priority="287">
      <formula>ISEVEN(ROW())</formula>
    </cfRule>
  </conditionalFormatting>
  <conditionalFormatting sqref="AP142">
    <cfRule type="expression" dxfId="292" priority="286">
      <formula>ISEVEN(ROW())</formula>
    </cfRule>
  </conditionalFormatting>
  <conditionalFormatting sqref="AS142:AT142">
    <cfRule type="expression" dxfId="291" priority="285">
      <formula>ISEVEN(ROW())</formula>
    </cfRule>
  </conditionalFormatting>
  <conditionalFormatting sqref="AR142">
    <cfRule type="expression" dxfId="290" priority="284">
      <formula>ISEVEN(ROW())</formula>
    </cfRule>
  </conditionalFormatting>
  <conditionalFormatting sqref="P142">
    <cfRule type="expression" dxfId="289" priority="283">
      <formula>ISEVEN(ROW())</formula>
    </cfRule>
  </conditionalFormatting>
  <conditionalFormatting sqref="AE142">
    <cfRule type="expression" dxfId="288" priority="282">
      <formula>ISEVEN(ROW())</formula>
    </cfRule>
  </conditionalFormatting>
  <conditionalFormatting sqref="AH143:AI143 Z143:AC143 S143:T143 AV143 AF143">
    <cfRule type="expression" dxfId="287" priority="281">
      <formula>ISEVEN(ROW())</formula>
    </cfRule>
  </conditionalFormatting>
  <conditionalFormatting sqref="V143:W143 E143 AD143 AJ143:AK143 O143">
    <cfRule type="expression" dxfId="286" priority="280">
      <formula>ISEVEN(ROW())</formula>
    </cfRule>
  </conditionalFormatting>
  <conditionalFormatting sqref="F143:H143">
    <cfRule type="expression" dxfId="285" priority="279">
      <formula>ISEVEN(ROW())</formula>
    </cfRule>
  </conditionalFormatting>
  <conditionalFormatting sqref="O143">
    <cfRule type="expression" dxfId="284" priority="278">
      <formula>ISEVEN(ROW())</formula>
    </cfRule>
  </conditionalFormatting>
  <conditionalFormatting sqref="M143:N143">
    <cfRule type="expression" dxfId="283" priority="269">
      <formula>ISEVEN(ROW())</formula>
    </cfRule>
  </conditionalFormatting>
  <conditionalFormatting sqref="I143">
    <cfRule type="expression" dxfId="282" priority="276">
      <formula>ISEVEN(ROW())</formula>
    </cfRule>
  </conditionalFormatting>
  <conditionalFormatting sqref="Y143">
    <cfRule type="expression" dxfId="281" priority="274">
      <formula>ISEVEN(ROW())</formula>
    </cfRule>
  </conditionalFormatting>
  <conditionalFormatting sqref="Y143">
    <cfRule type="expression" dxfId="280" priority="273">
      <formula>$N143&lt;&gt;""</formula>
    </cfRule>
  </conditionalFormatting>
  <conditionalFormatting sqref="R143">
    <cfRule type="expression" dxfId="279" priority="268">
      <formula>ISEVEN(ROW())</formula>
    </cfRule>
  </conditionalFormatting>
  <conditionalFormatting sqref="AM143:AO143">
    <cfRule type="expression" dxfId="278" priority="267">
      <formula>ISEVEN(ROW())</formula>
    </cfRule>
  </conditionalFormatting>
  <conditionalFormatting sqref="AP143">
    <cfRule type="expression" dxfId="277" priority="266">
      <formula>ISEVEN(ROW())</formula>
    </cfRule>
  </conditionalFormatting>
  <conditionalFormatting sqref="AS143:AT143">
    <cfRule type="expression" dxfId="276" priority="265">
      <formula>ISEVEN(ROW())</formula>
    </cfRule>
  </conditionalFormatting>
  <conditionalFormatting sqref="AR143">
    <cfRule type="expression" dxfId="275" priority="264">
      <formula>ISEVEN(ROW())</formula>
    </cfRule>
  </conditionalFormatting>
  <conditionalFormatting sqref="P143">
    <cfRule type="expression" dxfId="274" priority="263">
      <formula>ISEVEN(ROW())</formula>
    </cfRule>
  </conditionalFormatting>
  <conditionalFormatting sqref="AE143">
    <cfRule type="expression" dxfId="273" priority="262">
      <formula>ISEVEN(ROW())</formula>
    </cfRule>
  </conditionalFormatting>
  <conditionalFormatting sqref="AH144:AI144 Z144:AC144 S144:U144 AV144 AF144">
    <cfRule type="expression" dxfId="272" priority="261">
      <formula>ISEVEN(ROW())</formula>
    </cfRule>
  </conditionalFormatting>
  <conditionalFormatting sqref="V144:W144 E144 AD144 AJ144:AK144 O144">
    <cfRule type="expression" dxfId="271" priority="260">
      <formula>ISEVEN(ROW())</formula>
    </cfRule>
  </conditionalFormatting>
  <conditionalFormatting sqref="F144:H144">
    <cfRule type="expression" dxfId="270" priority="259">
      <formula>ISEVEN(ROW())</formula>
    </cfRule>
  </conditionalFormatting>
  <conditionalFormatting sqref="O144">
    <cfRule type="expression" dxfId="269" priority="258">
      <formula>ISEVEN(ROW())</formula>
    </cfRule>
  </conditionalFormatting>
  <conditionalFormatting sqref="M144:N144">
    <cfRule type="expression" dxfId="268" priority="249">
      <formula>ISEVEN(ROW())</formula>
    </cfRule>
  </conditionalFormatting>
  <conditionalFormatting sqref="I144">
    <cfRule type="expression" dxfId="267" priority="256">
      <formula>ISEVEN(ROW())</formula>
    </cfRule>
  </conditionalFormatting>
  <conditionalFormatting sqref="Y144">
    <cfRule type="expression" dxfId="266" priority="254">
      <formula>ISEVEN(ROW())</formula>
    </cfRule>
  </conditionalFormatting>
  <conditionalFormatting sqref="Y144">
    <cfRule type="expression" dxfId="265" priority="253">
      <formula>$N144&lt;&gt;""</formula>
    </cfRule>
  </conditionalFormatting>
  <conditionalFormatting sqref="R144">
    <cfRule type="expression" dxfId="264" priority="248">
      <formula>ISEVEN(ROW())</formula>
    </cfRule>
  </conditionalFormatting>
  <conditionalFormatting sqref="AM144:AO144">
    <cfRule type="expression" dxfId="263" priority="247">
      <formula>ISEVEN(ROW())</formula>
    </cfRule>
  </conditionalFormatting>
  <conditionalFormatting sqref="AP144">
    <cfRule type="expression" dxfId="262" priority="246">
      <formula>ISEVEN(ROW())</formula>
    </cfRule>
  </conditionalFormatting>
  <conditionalFormatting sqref="AS144:AT144">
    <cfRule type="expression" dxfId="261" priority="245">
      <formula>ISEVEN(ROW())</formula>
    </cfRule>
  </conditionalFormatting>
  <conditionalFormatting sqref="AR144">
    <cfRule type="expression" dxfId="260" priority="244">
      <formula>ISEVEN(ROW())</formula>
    </cfRule>
  </conditionalFormatting>
  <conditionalFormatting sqref="P144">
    <cfRule type="expression" dxfId="259" priority="243">
      <formula>ISEVEN(ROW())</formula>
    </cfRule>
  </conditionalFormatting>
  <conditionalFormatting sqref="AE144">
    <cfRule type="expression" dxfId="258" priority="242">
      <formula>ISEVEN(ROW())</formula>
    </cfRule>
  </conditionalFormatting>
  <conditionalFormatting sqref="J142:K142 J143">
    <cfRule type="expression" dxfId="257" priority="239">
      <formula>ISEVEN(ROW())</formula>
    </cfRule>
  </conditionalFormatting>
  <conditionalFormatting sqref="J144:K144">
    <cfRule type="expression" dxfId="256" priority="238">
      <formula>ISEVEN(ROW())</formula>
    </cfRule>
  </conditionalFormatting>
  <conditionalFormatting sqref="L142:L143">
    <cfRule type="expression" dxfId="255" priority="237">
      <formula>ISEVEN(ROW())</formula>
    </cfRule>
  </conditionalFormatting>
  <conditionalFormatting sqref="L144">
    <cfRule type="expression" dxfId="254" priority="236">
      <formula>ISEVEN(ROW())</formula>
    </cfRule>
  </conditionalFormatting>
  <conditionalFormatting sqref="R142">
    <cfRule type="expression" dxfId="253" priority="235">
      <formula>ISEVEN(ROW())</formula>
    </cfRule>
  </conditionalFormatting>
  <conditionalFormatting sqref="U143">
    <cfRule type="expression" dxfId="252" priority="234">
      <formula>ISEVEN(ROW())</formula>
    </cfRule>
  </conditionalFormatting>
  <conditionalFormatting sqref="K143">
    <cfRule type="expression" dxfId="251" priority="233">
      <formula>ISEVEN(ROW())</formula>
    </cfRule>
  </conditionalFormatting>
  <conditionalFormatting sqref="B149:D149">
    <cfRule type="expression" dxfId="250" priority="187">
      <formula>ISEVEN(ROW())</formula>
    </cfRule>
  </conditionalFormatting>
  <conditionalFormatting sqref="B147:D148">
    <cfRule type="expression" dxfId="249" priority="188">
      <formula>ISEVEN(ROW())</formula>
    </cfRule>
  </conditionalFormatting>
  <conditionalFormatting sqref="AH147 Z147:AC147 S147 AV147 AF147 U147">
    <cfRule type="expression" dxfId="248" priority="232">
      <formula>ISEVEN(ROW())</formula>
    </cfRule>
  </conditionalFormatting>
  <conditionalFormatting sqref="V147:W147 E147 AD147 AJ147:AK147 O147">
    <cfRule type="expression" dxfId="247" priority="231">
      <formula>ISEVEN(ROW())</formula>
    </cfRule>
  </conditionalFormatting>
  <conditionalFormatting sqref="F147:H147">
    <cfRule type="expression" dxfId="246" priority="230">
      <formula>ISEVEN(ROW())</formula>
    </cfRule>
  </conditionalFormatting>
  <conditionalFormatting sqref="O147">
    <cfRule type="expression" dxfId="245" priority="229">
      <formula>ISEVEN(ROW())</formula>
    </cfRule>
  </conditionalFormatting>
  <conditionalFormatting sqref="M147:N147">
    <cfRule type="expression" dxfId="244" priority="225">
      <formula>ISEVEN(ROW())</formula>
    </cfRule>
  </conditionalFormatting>
  <conditionalFormatting sqref="I147">
    <cfRule type="expression" dxfId="243" priority="228">
      <formula>ISEVEN(ROW())</formula>
    </cfRule>
  </conditionalFormatting>
  <conditionalFormatting sqref="AM147:AO147">
    <cfRule type="expression" dxfId="242" priority="224">
      <formula>ISEVEN(ROW())</formula>
    </cfRule>
  </conditionalFormatting>
  <conditionalFormatting sqref="AP147">
    <cfRule type="expression" dxfId="241" priority="223">
      <formula>ISEVEN(ROW())</formula>
    </cfRule>
  </conditionalFormatting>
  <conditionalFormatting sqref="AS147:AT147">
    <cfRule type="expression" dxfId="240" priority="222">
      <formula>ISEVEN(ROW())</formula>
    </cfRule>
  </conditionalFormatting>
  <conditionalFormatting sqref="AR147">
    <cfRule type="expression" dxfId="239" priority="221">
      <formula>ISEVEN(ROW())</formula>
    </cfRule>
  </conditionalFormatting>
  <conditionalFormatting sqref="P147">
    <cfRule type="expression" dxfId="238" priority="220">
      <formula>ISEVEN(ROW())</formula>
    </cfRule>
  </conditionalFormatting>
  <conditionalFormatting sqref="AE147">
    <cfRule type="expression" dxfId="237" priority="219">
      <formula>ISEVEN(ROW())</formula>
    </cfRule>
  </conditionalFormatting>
  <conditionalFormatting sqref="AH148:AI148 Z148:AC148 S148:T148 AV148 AF148">
    <cfRule type="expression" dxfId="236" priority="218">
      <formula>ISEVEN(ROW())</formula>
    </cfRule>
  </conditionalFormatting>
  <conditionalFormatting sqref="V148:W148 E148 AD148 AJ148:AK148 O148">
    <cfRule type="expression" dxfId="235" priority="217">
      <formula>ISEVEN(ROW())</formula>
    </cfRule>
  </conditionalFormatting>
  <conditionalFormatting sqref="F148:H148">
    <cfRule type="expression" dxfId="234" priority="216">
      <formula>ISEVEN(ROW())</formula>
    </cfRule>
  </conditionalFormatting>
  <conditionalFormatting sqref="O148">
    <cfRule type="expression" dxfId="233" priority="215">
      <formula>ISEVEN(ROW())</formula>
    </cfRule>
  </conditionalFormatting>
  <conditionalFormatting sqref="M148:N148">
    <cfRule type="expression" dxfId="232" priority="211">
      <formula>ISEVEN(ROW())</formula>
    </cfRule>
  </conditionalFormatting>
  <conditionalFormatting sqref="I148">
    <cfRule type="expression" dxfId="231" priority="214">
      <formula>ISEVEN(ROW())</formula>
    </cfRule>
  </conditionalFormatting>
  <conditionalFormatting sqref="AH149:AI149 Z149:AC149 S149:U149 AV149 AF149">
    <cfRule type="expression" dxfId="230" priority="203">
      <formula>ISEVEN(ROW())</formula>
    </cfRule>
  </conditionalFormatting>
  <conditionalFormatting sqref="R148">
    <cfRule type="expression" dxfId="229" priority="210">
      <formula>ISEVEN(ROW())</formula>
    </cfRule>
  </conditionalFormatting>
  <conditionalFormatting sqref="AM148:AO148">
    <cfRule type="expression" dxfId="228" priority="209">
      <formula>ISEVEN(ROW())</formula>
    </cfRule>
  </conditionalFormatting>
  <conditionalFormatting sqref="AP148">
    <cfRule type="expression" dxfId="227" priority="208">
      <formula>ISEVEN(ROW())</formula>
    </cfRule>
  </conditionalFormatting>
  <conditionalFormatting sqref="AS148:AT148">
    <cfRule type="expression" dxfId="226" priority="207">
      <formula>ISEVEN(ROW())</formula>
    </cfRule>
  </conditionalFormatting>
  <conditionalFormatting sqref="AR148">
    <cfRule type="expression" dxfId="225" priority="206">
      <formula>ISEVEN(ROW())</formula>
    </cfRule>
  </conditionalFormatting>
  <conditionalFormatting sqref="P148">
    <cfRule type="expression" dxfId="224" priority="205">
      <formula>ISEVEN(ROW())</formula>
    </cfRule>
  </conditionalFormatting>
  <conditionalFormatting sqref="AE148">
    <cfRule type="expression" dxfId="223" priority="204">
      <formula>ISEVEN(ROW())</formula>
    </cfRule>
  </conditionalFormatting>
  <conditionalFormatting sqref="V149:W149 E149 AD149 AJ149:AK149 O149">
    <cfRule type="expression" dxfId="222" priority="202">
      <formula>ISEVEN(ROW())</formula>
    </cfRule>
  </conditionalFormatting>
  <conditionalFormatting sqref="F149:H149">
    <cfRule type="expression" dxfId="221" priority="201">
      <formula>ISEVEN(ROW())</formula>
    </cfRule>
  </conditionalFormatting>
  <conditionalFormatting sqref="O149">
    <cfRule type="expression" dxfId="220" priority="200">
      <formula>ISEVEN(ROW())</formula>
    </cfRule>
  </conditionalFormatting>
  <conditionalFormatting sqref="M149:N149">
    <cfRule type="expression" dxfId="219" priority="196">
      <formula>ISEVEN(ROW())</formula>
    </cfRule>
  </conditionalFormatting>
  <conditionalFormatting sqref="I149">
    <cfRule type="expression" dxfId="218" priority="199">
      <formula>ISEVEN(ROW())</formula>
    </cfRule>
  </conditionalFormatting>
  <conditionalFormatting sqref="R149">
    <cfRule type="expression" dxfId="217" priority="195">
      <formula>ISEVEN(ROW())</formula>
    </cfRule>
  </conditionalFormatting>
  <conditionalFormatting sqref="AM149:AO149">
    <cfRule type="expression" dxfId="216" priority="194">
      <formula>ISEVEN(ROW())</formula>
    </cfRule>
  </conditionalFormatting>
  <conditionalFormatting sqref="AP149">
    <cfRule type="expression" dxfId="215" priority="193">
      <formula>ISEVEN(ROW())</formula>
    </cfRule>
  </conditionalFormatting>
  <conditionalFormatting sqref="AS149:AT149">
    <cfRule type="expression" dxfId="214" priority="192">
      <formula>ISEVEN(ROW())</formula>
    </cfRule>
  </conditionalFormatting>
  <conditionalFormatting sqref="AR149">
    <cfRule type="expression" dxfId="213" priority="191">
      <formula>ISEVEN(ROW())</formula>
    </cfRule>
  </conditionalFormatting>
  <conditionalFormatting sqref="P149">
    <cfRule type="expression" dxfId="212" priority="190">
      <formula>ISEVEN(ROW())</formula>
    </cfRule>
  </conditionalFormatting>
  <conditionalFormatting sqref="AE149">
    <cfRule type="expression" dxfId="211" priority="189">
      <formula>ISEVEN(ROW())</formula>
    </cfRule>
  </conditionalFormatting>
  <conditionalFormatting sqref="J147:K147">
    <cfRule type="expression" dxfId="210" priority="186">
      <formula>ISEVEN(ROW())</formula>
    </cfRule>
  </conditionalFormatting>
  <conditionalFormatting sqref="L147:L148">
    <cfRule type="expression" dxfId="209" priority="184">
      <formula>ISEVEN(ROW())</formula>
    </cfRule>
  </conditionalFormatting>
  <conditionalFormatting sqref="L149">
    <cfRule type="expression" dxfId="208" priority="183">
      <formula>ISEVEN(ROW())</formula>
    </cfRule>
  </conditionalFormatting>
  <conditionalFormatting sqref="R147">
    <cfRule type="expression" dxfId="207" priority="182">
      <formula>ISEVEN(ROW())</formula>
    </cfRule>
  </conditionalFormatting>
  <conditionalFormatting sqref="K149">
    <cfRule type="expression" dxfId="206" priority="168">
      <formula>ISEVEN(ROW())</formula>
    </cfRule>
  </conditionalFormatting>
  <conditionalFormatting sqref="T147">
    <cfRule type="expression" dxfId="205" priority="165">
      <formula>ISEVEN(ROW())</formula>
    </cfRule>
  </conditionalFormatting>
  <conditionalFormatting sqref="J148">
    <cfRule type="expression" dxfId="204" priority="179">
      <formula>ISEVEN(ROW())</formula>
    </cfRule>
  </conditionalFormatting>
  <conditionalFormatting sqref="J149">
    <cfRule type="expression" dxfId="203" priority="178">
      <formula>ISEVEN(ROW())</formula>
    </cfRule>
  </conditionalFormatting>
  <conditionalFormatting sqref="U148">
    <cfRule type="expression" dxfId="202" priority="176">
      <formula>ISEVEN(ROW())</formula>
    </cfRule>
  </conditionalFormatting>
  <conditionalFormatting sqref="K148">
    <cfRule type="expression" dxfId="201" priority="175">
      <formula>ISEVEN(ROW())</formula>
    </cfRule>
  </conditionalFormatting>
  <conditionalFormatting sqref="Y147:Y148">
    <cfRule type="expression" dxfId="200" priority="170">
      <formula>ISEVEN(ROW())</formula>
    </cfRule>
  </conditionalFormatting>
  <conditionalFormatting sqref="Y147:Y148">
    <cfRule type="expression" dxfId="199" priority="169">
      <formula>$N147&lt;&gt;""</formula>
    </cfRule>
  </conditionalFormatting>
  <conditionalFormatting sqref="Y149">
    <cfRule type="expression" dxfId="198" priority="167">
      <formula>ISEVEN(ROW())</formula>
    </cfRule>
  </conditionalFormatting>
  <conditionalFormatting sqref="Y149">
    <cfRule type="expression" dxfId="197" priority="166">
      <formula>$N149&lt;&gt;""</formula>
    </cfRule>
  </conditionalFormatting>
  <conditionalFormatting sqref="B175 D175">
    <cfRule type="expression" dxfId="196" priority="120">
      <formula>ISEVEN(ROW())</formula>
    </cfRule>
  </conditionalFormatting>
  <conditionalFormatting sqref="AH175 Z175:AC175 S175:U175 AV175 AF175">
    <cfRule type="expression" dxfId="195" priority="164">
      <formula>ISEVEN(ROW())</formula>
    </cfRule>
  </conditionalFormatting>
  <conditionalFormatting sqref="V175:W175 E175 AD175 O175 AJ175:AK175">
    <cfRule type="expression" dxfId="194" priority="163">
      <formula>ISEVEN(ROW())</formula>
    </cfRule>
  </conditionalFormatting>
  <conditionalFormatting sqref="F175:H175">
    <cfRule type="expression" dxfId="193" priority="162">
      <formula>ISEVEN(ROW())</formula>
    </cfRule>
  </conditionalFormatting>
  <conditionalFormatting sqref="O175">
    <cfRule type="expression" dxfId="192" priority="161">
      <formula>ISEVEN(ROW())</formula>
    </cfRule>
  </conditionalFormatting>
  <conditionalFormatting sqref="M175:N175">
    <cfRule type="expression" dxfId="191" priority="157">
      <formula>ISEVEN(ROW())</formula>
    </cfRule>
  </conditionalFormatting>
  <conditionalFormatting sqref="I175">
    <cfRule type="expression" dxfId="190" priority="160">
      <formula>ISEVEN(ROW())</formula>
    </cfRule>
  </conditionalFormatting>
  <conditionalFormatting sqref="AM175:AN175">
    <cfRule type="expression" dxfId="189" priority="156">
      <formula>ISEVEN(ROW())</formula>
    </cfRule>
  </conditionalFormatting>
  <conditionalFormatting sqref="P175">
    <cfRule type="expression" dxfId="188" priority="152">
      <formula>ISEVEN(ROW())</formula>
    </cfRule>
  </conditionalFormatting>
  <conditionalFormatting sqref="AS175:AT175">
    <cfRule type="expression" dxfId="187" priority="154">
      <formula>ISEVEN(ROW())</formula>
    </cfRule>
  </conditionalFormatting>
  <conditionalFormatting sqref="AR175">
    <cfRule type="expression" dxfId="186" priority="153">
      <formula>ISEVEN(ROW())</formula>
    </cfRule>
  </conditionalFormatting>
  <conditionalFormatting sqref="AE175">
    <cfRule type="expression" dxfId="185" priority="151">
      <formula>ISEVEN(ROW())</formula>
    </cfRule>
  </conditionalFormatting>
  <conditionalFormatting sqref="L175">
    <cfRule type="expression" dxfId="184" priority="116">
      <formula>ISEVEN(ROW())</formula>
    </cfRule>
  </conditionalFormatting>
  <conditionalFormatting sqref="I178">
    <cfRule type="expression" dxfId="183" priority="48">
      <formula>ISEVEN(ROW())</formula>
    </cfRule>
  </conditionalFormatting>
  <conditionalFormatting sqref="C175">
    <cfRule type="expression" dxfId="182" priority="57">
      <formula>ISEVEN(ROW())</formula>
    </cfRule>
  </conditionalFormatting>
  <conditionalFormatting sqref="AH178 Z178:AC178 S178:U178 AV178 AF178">
    <cfRule type="expression" dxfId="181" priority="52">
      <formula>ISEVEN(ROW())</formula>
    </cfRule>
  </conditionalFormatting>
  <conditionalFormatting sqref="R175">
    <cfRule type="expression" dxfId="180" priority="53">
      <formula>ISEVEN(ROW())</formula>
    </cfRule>
  </conditionalFormatting>
  <conditionalFormatting sqref="V178:W178 E178 AD178 AJ178 O178">
    <cfRule type="expression" dxfId="179" priority="51">
      <formula>ISEVEN(ROW())</formula>
    </cfRule>
  </conditionalFormatting>
  <conditionalFormatting sqref="O178">
    <cfRule type="expression" dxfId="178" priority="49">
      <formula>ISEVEN(ROW())</formula>
    </cfRule>
  </conditionalFormatting>
  <conditionalFormatting sqref="M178:N178">
    <cfRule type="expression" dxfId="177" priority="45">
      <formula>ISEVEN(ROW())</formula>
    </cfRule>
  </conditionalFormatting>
  <conditionalFormatting sqref="AM178">
    <cfRule type="expression" dxfId="176" priority="44">
      <formula>ISEVEN(ROW())</formula>
    </cfRule>
  </conditionalFormatting>
  <conditionalFormatting sqref="AS178:AT178">
    <cfRule type="expression" dxfId="175" priority="42">
      <formula>ISEVEN(ROW())</formula>
    </cfRule>
  </conditionalFormatting>
  <conditionalFormatting sqref="R178">
    <cfRule type="expression" dxfId="174" priority="32">
      <formula>ISEVEN(ROW())</formula>
    </cfRule>
  </conditionalFormatting>
  <conditionalFormatting sqref="AO178">
    <cfRule type="expression" dxfId="173" priority="34">
      <formula>ISEVEN(ROW())</formula>
    </cfRule>
  </conditionalFormatting>
  <conditionalFormatting sqref="AI175">
    <cfRule type="expression" dxfId="172" priority="56">
      <formula>ISEVEN(ROW())</formula>
    </cfRule>
  </conditionalFormatting>
  <conditionalFormatting sqref="AM181:AN181">
    <cfRule type="expression" dxfId="171" priority="23">
      <formula>ISEVEN(ROW())</formula>
    </cfRule>
  </conditionalFormatting>
  <conditionalFormatting sqref="AS181:AT181">
    <cfRule type="expression" dxfId="170" priority="21">
      <formula>ISEVEN(ROW())</formula>
    </cfRule>
  </conditionalFormatting>
  <conditionalFormatting sqref="B181 D181">
    <cfRule type="expression" dxfId="169" priority="17">
      <formula>ISEVEN(ROW())</formula>
    </cfRule>
  </conditionalFormatting>
  <conditionalFormatting sqref="C181">
    <cfRule type="expression" dxfId="168" priority="15">
      <formula>ISEVEN(ROW())</formula>
    </cfRule>
  </conditionalFormatting>
  <conditionalFormatting sqref="AI181">
    <cfRule type="expression" dxfId="167" priority="14">
      <formula>ISEVEN(ROW())</formula>
    </cfRule>
  </conditionalFormatting>
  <conditionalFormatting sqref="C178">
    <cfRule type="expression" dxfId="166" priority="36">
      <formula>ISEVEN(ROW())</formula>
    </cfRule>
  </conditionalFormatting>
  <conditionalFormatting sqref="J178:K178">
    <cfRule type="expression" dxfId="165" priority="33">
      <formula>ISEVEN(ROW())</formula>
    </cfRule>
  </conditionalFormatting>
  <conditionalFormatting sqref="J181:K181">
    <cfRule type="expression" dxfId="164" priority="12">
      <formula>ISEVEN(ROW())</formula>
    </cfRule>
  </conditionalFormatting>
  <conditionalFormatting sqref="R181">
    <cfRule type="expression" dxfId="163" priority="11">
      <formula>ISEVEN(ROW())</formula>
    </cfRule>
  </conditionalFormatting>
  <conditionalFormatting sqref="B178 D178">
    <cfRule type="expression" dxfId="162" priority="38">
      <formula>ISEVEN(ROW())</formula>
    </cfRule>
  </conditionalFormatting>
  <conditionalFormatting sqref="AI178">
    <cfRule type="expression" dxfId="161" priority="35">
      <formula>ISEVEN(ROW())</formula>
    </cfRule>
  </conditionalFormatting>
  <conditionalFormatting sqref="I181">
    <cfRule type="expression" dxfId="160" priority="27">
      <formula>ISEVEN(ROW())</formula>
    </cfRule>
  </conditionalFormatting>
  <conditionalFormatting sqref="AO175">
    <cfRule type="expression" dxfId="159" priority="55">
      <formula>ISEVEN(ROW())</formula>
    </cfRule>
  </conditionalFormatting>
  <conditionalFormatting sqref="J175:K175">
    <cfRule type="expression" dxfId="158" priority="54">
      <formula>ISEVEN(ROW())</formula>
    </cfRule>
  </conditionalFormatting>
  <conditionalFormatting sqref="F178:H178">
    <cfRule type="expression" dxfId="157" priority="50">
      <formula>ISEVEN(ROW())</formula>
    </cfRule>
  </conditionalFormatting>
  <conditionalFormatting sqref="AR181">
    <cfRule type="expression" dxfId="156" priority="20">
      <formula>ISEVEN(ROW())</formula>
    </cfRule>
  </conditionalFormatting>
  <conditionalFormatting sqref="L181">
    <cfRule type="expression" dxfId="155" priority="16">
      <formula>ISEVEN(ROW())</formula>
    </cfRule>
  </conditionalFormatting>
  <conditionalFormatting sqref="P178">
    <cfRule type="expression" dxfId="154" priority="40">
      <formula>ISEVEN(ROW())</formula>
    </cfRule>
  </conditionalFormatting>
  <conditionalFormatting sqref="AR178">
    <cfRule type="expression" dxfId="153" priority="41">
      <formula>ISEVEN(ROW())</formula>
    </cfRule>
  </conditionalFormatting>
  <conditionalFormatting sqref="AE178">
    <cfRule type="expression" dxfId="152" priority="39">
      <formula>ISEVEN(ROW())</formula>
    </cfRule>
  </conditionalFormatting>
  <conditionalFormatting sqref="L178">
    <cfRule type="expression" dxfId="151" priority="37">
      <formula>ISEVEN(ROW())</formula>
    </cfRule>
  </conditionalFormatting>
  <conditionalFormatting sqref="Y178">
    <cfRule type="expression" dxfId="150" priority="7">
      <formula>ISEVEN(ROW())</formula>
    </cfRule>
  </conditionalFormatting>
  <conditionalFormatting sqref="Y181">
    <cfRule type="expression" dxfId="149" priority="6">
      <formula>ISEVEN(ROW())</formula>
    </cfRule>
  </conditionalFormatting>
  <conditionalFormatting sqref="V181:W181 E181 AD181 AJ181 O181">
    <cfRule type="expression" dxfId="148" priority="30">
      <formula>ISEVEN(ROW())</formula>
    </cfRule>
  </conditionalFormatting>
  <conditionalFormatting sqref="O181">
    <cfRule type="expression" dxfId="147" priority="28">
      <formula>ISEVEN(ROW())</formula>
    </cfRule>
  </conditionalFormatting>
  <conditionalFormatting sqref="M181:N181">
    <cfRule type="expression" dxfId="146" priority="24">
      <formula>ISEVEN(ROW())</formula>
    </cfRule>
  </conditionalFormatting>
  <conditionalFormatting sqref="AH181 Z181:AC181 S181:U181 AV181 AF181">
    <cfRule type="expression" dxfId="145" priority="31">
      <formula>ISEVEN(ROW())</formula>
    </cfRule>
  </conditionalFormatting>
  <conditionalFormatting sqref="F181:H181">
    <cfRule type="expression" dxfId="144" priority="29">
      <formula>ISEVEN(ROW())</formula>
    </cfRule>
  </conditionalFormatting>
  <conditionalFormatting sqref="P181">
    <cfRule type="expression" dxfId="143" priority="19">
      <formula>ISEVEN(ROW())</formula>
    </cfRule>
  </conditionalFormatting>
  <conditionalFormatting sqref="AE181">
    <cfRule type="expression" dxfId="142" priority="18">
      <formula>ISEVEN(ROW())</formula>
    </cfRule>
  </conditionalFormatting>
  <conditionalFormatting sqref="AO181">
    <cfRule type="expression" dxfId="141" priority="13">
      <formula>ISEVEN(ROW())</formula>
    </cfRule>
  </conditionalFormatting>
  <conditionalFormatting sqref="AK178">
    <cfRule type="expression" dxfId="140" priority="10">
      <formula>ISEVEN(ROW())</formula>
    </cfRule>
  </conditionalFormatting>
  <conditionalFormatting sqref="AK181">
    <cfRule type="expression" dxfId="139" priority="9">
      <formula>ISEVEN(ROW())</formula>
    </cfRule>
  </conditionalFormatting>
  <conditionalFormatting sqref="Y175">
    <cfRule type="expression" dxfId="138" priority="8">
      <formula>ISEVEN(ROW())</formula>
    </cfRule>
  </conditionalFormatting>
  <conditionalFormatting sqref="AP175">
    <cfRule type="expression" dxfId="137" priority="5">
      <formula>ISEVEN(ROW())</formula>
    </cfRule>
  </conditionalFormatting>
  <conditionalFormatting sqref="AP178">
    <cfRule type="expression" dxfId="136" priority="4">
      <formula>ISEVEN(ROW())</formula>
    </cfRule>
  </conditionalFormatting>
  <conditionalFormatting sqref="AP181">
    <cfRule type="expression" dxfId="135" priority="3">
      <formula>ISEVEN(ROW())</formula>
    </cfRule>
  </conditionalFormatting>
  <conditionalFormatting sqref="AI147">
    <cfRule type="expression" dxfId="134" priority="2">
      <formula>ISEVEN(ROW())</formula>
    </cfRule>
  </conditionalFormatting>
  <conditionalFormatting sqref="AN178">
    <cfRule type="expression" dxfId="133" priority="1">
      <formula>ISEVEN(ROW())</formula>
    </cfRule>
  </conditionalFormatting>
  <hyperlinks>
    <hyperlink ref="C4" location="'Anleitung Beispiele'!A25" display="Übertrag ins Folgejahr"/>
    <hyperlink ref="B4:C4" location="'Anleitung Beispiele'!A11" display="'Anleitung Beispiele'!A11"/>
    <hyperlink ref="B6:C6" location="'Anleitung Beispiele'!A38" display="'Anleitung Beispiele'!A38"/>
    <hyperlink ref="B7:C7" location="'Anleitung Beispiele'!A93" display="'Anleitung Beispiele'!A93"/>
    <hyperlink ref="B8:C8" location="'Anleitung Beispiele'!A114" display="'Anleitung Beispiele'!A114"/>
    <hyperlink ref="B9:C9" location="'Anleitung Beispiele'!A152" display="'Anleitung Beispiele'!A152"/>
    <hyperlink ref="C5" location="'Anleitung Beispiele'!A37" display="Bautätigkeit/Neuanschaffung mit Inbetriebnahme im selben Jahr"/>
    <hyperlink ref="B5" location="'Anleitung Beispiele'!A37" display="'Anleitung Beispiele'!A37"/>
    <hyperlink ref="B6" location="'Anleitung Beispiele'!A59" display="'Anleitung Beispiele'!A59"/>
    <hyperlink ref="C6" location="'Anleitung Beispiele'!A59" display="Mehrjährige Bautätigkeit"/>
  </hyperlinks>
  <pageMargins left="0.59055118110236227" right="0.39370078740157483" top="1.1811023622047245" bottom="0.59055118110236227" header="0.31496062992125984" footer="0.31496062992125984"/>
  <pageSetup paperSize="8" scale="56" fitToHeight="0" orientation="landscape" r:id="rId1"/>
  <headerFooter scaleWithDoc="0">
    <oddHeader>&amp;L&amp;"Arial,Fett"Amt für Volksschule
&amp;"Arial,Standard"Finanzen&amp;R
&amp;G</oddHeader>
    <oddFooter>&amp;L&amp;8&amp;F&amp;C&amp;8&amp;P/&amp;N&amp;R&amp;8&amp;A/Druck: &amp;D</oddFooter>
  </headerFooter>
  <rowBreaks count="1" manualBreakCount="1">
    <brk id="113" max="16383" man="1"/>
  </rowBreaks>
  <drawing r:id="rId2"/>
  <legacyDrawing r:id="rId3"/>
  <legacyDrawingHF r:id="rId4"/>
  <extLst>
    <ext xmlns:x14="http://schemas.microsoft.com/office/spreadsheetml/2009/9/main" uri="{CCE6A557-97BC-4b89-ADB6-D9C93CAAB3DF}">
      <x14:dataValidations xmlns:xm="http://schemas.microsoft.com/office/excel/2006/main" disablePrompts="1" count="15">
        <x14:dataValidation type="list" allowBlank="1" showInputMessage="1" showErrorMessage="1">
          <x14:formula1>
            <xm:f>Parameter!$I$5:$I$95</xm:f>
          </x14:formula1>
          <xm:sqref>F26:F28 F31:F33 F53 F56 F83 F86:F87 F90 F108 F111 F142:F144 F147:F149 F175 F178 F181</xm:sqref>
        </x14:dataValidation>
        <x14:dataValidation type="list" allowBlank="1" showInputMessage="1" showErrorMessage="1">
          <x14:formula1>
            <xm:f>Parameter!$E$5:$E$20</xm:f>
          </x14:formula1>
          <xm:sqref>D26:D28</xm:sqref>
        </x14:dataValidation>
        <x14:dataValidation type="list" allowBlank="1" showInputMessage="1" showErrorMessage="1">
          <x14:formula1>
            <xm:f>Parameter!$E$5:$E$20</xm:f>
          </x14:formula1>
          <xm:sqref>D31:D33</xm:sqref>
        </x14:dataValidation>
        <x14:dataValidation type="list" allowBlank="1" showInputMessage="1" showErrorMessage="1">
          <x14:formula1>
            <xm:f>Parameter!$E$5:$E$20</xm:f>
          </x14:formula1>
          <xm:sqref>D53</xm:sqref>
        </x14:dataValidation>
        <x14:dataValidation type="list" allowBlank="1" showInputMessage="1" showErrorMessage="1">
          <x14:formula1>
            <xm:f>Parameter!$E$5:$E$20</xm:f>
          </x14:formula1>
          <xm:sqref>D56</xm:sqref>
        </x14:dataValidation>
        <x14:dataValidation type="list" allowBlank="1" showInputMessage="1" showErrorMessage="1">
          <x14:formula1>
            <xm:f>Parameter!$E$5:$E$20</xm:f>
          </x14:formula1>
          <xm:sqref>D83</xm:sqref>
        </x14:dataValidation>
        <x14:dataValidation type="list" allowBlank="1" showInputMessage="1" showErrorMessage="1">
          <x14:formula1>
            <xm:f>Parameter!$E$5:$E$20</xm:f>
          </x14:formula1>
          <xm:sqref>D86:D87</xm:sqref>
        </x14:dataValidation>
        <x14:dataValidation type="list" allowBlank="1" showInputMessage="1" showErrorMessage="1">
          <x14:formula1>
            <xm:f>Parameter!$E$5:$E$20</xm:f>
          </x14:formula1>
          <xm:sqref>D90</xm:sqref>
        </x14:dataValidation>
        <x14:dataValidation type="list" allowBlank="1" showInputMessage="1" showErrorMessage="1">
          <x14:formula1>
            <xm:f>Parameter!$E$5:$E$20</xm:f>
          </x14:formula1>
          <xm:sqref>D108</xm:sqref>
        </x14:dataValidation>
        <x14:dataValidation type="list" allowBlank="1" showInputMessage="1" showErrorMessage="1">
          <x14:formula1>
            <xm:f>Parameter!$E$5:$E$20</xm:f>
          </x14:formula1>
          <xm:sqref>D111</xm:sqref>
        </x14:dataValidation>
        <x14:dataValidation type="list" allowBlank="1" showInputMessage="1" showErrorMessage="1">
          <x14:formula1>
            <xm:f>Parameter!$E$5:$E$20</xm:f>
          </x14:formula1>
          <xm:sqref>D142:D144</xm:sqref>
        </x14:dataValidation>
        <x14:dataValidation type="list" allowBlank="1" showInputMessage="1" showErrorMessage="1">
          <x14:formula1>
            <xm:f>Parameter!$E$5:$E$20</xm:f>
          </x14:formula1>
          <xm:sqref>D147:D149</xm:sqref>
        </x14:dataValidation>
        <x14:dataValidation type="list" allowBlank="1" showInputMessage="1" showErrorMessage="1">
          <x14:formula1>
            <xm:f>Parameter!$E$5:$E$20</xm:f>
          </x14:formula1>
          <xm:sqref>D175</xm:sqref>
        </x14:dataValidation>
        <x14:dataValidation type="list" allowBlank="1" showInputMessage="1" showErrorMessage="1">
          <x14:formula1>
            <xm:f>Parameter!$E$5:$E$20</xm:f>
          </x14:formula1>
          <xm:sqref>D178</xm:sqref>
        </x14:dataValidation>
        <x14:dataValidation type="list" allowBlank="1" showInputMessage="1" showErrorMessage="1">
          <x14:formula1>
            <xm:f>Parameter!$E$5:$E$20</xm:f>
          </x14:formula1>
          <xm:sqref>D181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N42"/>
  <sheetViews>
    <sheetView showGridLines="0" workbookViewId="0">
      <selection activeCell="A2" sqref="A2"/>
    </sheetView>
  </sheetViews>
  <sheetFormatPr baseColWidth="10" defaultRowHeight="12.75" x14ac:dyDescent="0.2"/>
  <cols>
    <col min="1" max="1" width="1.7109375" customWidth="1"/>
    <col min="2" max="2" width="17" customWidth="1"/>
    <col min="6" max="6" width="7" customWidth="1"/>
    <col min="7" max="7" width="22.7109375" customWidth="1"/>
  </cols>
  <sheetData>
    <row r="1" spans="1:12" s="76" customFormat="1" ht="20.25" customHeight="1" x14ac:dyDescent="0.3">
      <c r="A1" s="90" t="s">
        <v>163</v>
      </c>
      <c r="C1" s="89"/>
      <c r="D1" s="89"/>
      <c r="E1" s="89"/>
      <c r="F1" s="89"/>
      <c r="G1" s="89"/>
      <c r="H1" s="89"/>
    </row>
    <row r="2" spans="1:12" s="2" customFormat="1" x14ac:dyDescent="0.2">
      <c r="B2" s="78"/>
      <c r="C2" s="78"/>
      <c r="D2" s="78"/>
      <c r="E2" s="78"/>
      <c r="F2" s="78"/>
      <c r="G2" s="78"/>
      <c r="H2" s="78"/>
    </row>
    <row r="3" spans="1:12" s="2" customFormat="1" x14ac:dyDescent="0.2">
      <c r="A3" s="87" t="s">
        <v>174</v>
      </c>
      <c r="B3" s="91"/>
      <c r="C3" s="88"/>
      <c r="D3" s="88"/>
      <c r="E3" s="88"/>
      <c r="F3" s="88"/>
      <c r="G3" s="88"/>
      <c r="H3" s="88"/>
    </row>
    <row r="4" spans="1:12" s="2" customFormat="1" ht="6" customHeight="1" x14ac:dyDescent="0.2">
      <c r="B4" s="78"/>
      <c r="C4" s="78"/>
      <c r="D4" s="78"/>
      <c r="E4" s="78"/>
      <c r="F4" s="78"/>
      <c r="G4" s="78"/>
      <c r="H4" s="78"/>
    </row>
    <row r="5" spans="1:12" s="76" customFormat="1" ht="84" customHeight="1" x14ac:dyDescent="0.2">
      <c r="B5" s="522" t="s">
        <v>339</v>
      </c>
      <c r="C5" s="522"/>
      <c r="D5" s="522"/>
      <c r="E5" s="522"/>
      <c r="F5" s="522"/>
      <c r="G5" s="522"/>
      <c r="H5" s="522"/>
      <c r="L5" s="150"/>
    </row>
    <row r="6" spans="1:12" s="2" customFormat="1" x14ac:dyDescent="0.2">
      <c r="B6" s="79"/>
      <c r="L6" s="150"/>
    </row>
    <row r="7" spans="1:12" s="76" customFormat="1" ht="29.25" customHeight="1" x14ac:dyDescent="0.2">
      <c r="B7" s="522" t="s">
        <v>164</v>
      </c>
      <c r="C7" s="522"/>
      <c r="D7" s="522"/>
      <c r="E7" s="522"/>
      <c r="F7" s="522"/>
      <c r="G7" s="522"/>
      <c r="H7" s="522"/>
      <c r="L7" s="150"/>
    </row>
    <row r="8" spans="1:12" s="2" customFormat="1" x14ac:dyDescent="0.2">
      <c r="B8" s="79"/>
      <c r="L8" s="150"/>
    </row>
    <row r="9" spans="1:12" s="76" customFormat="1" x14ac:dyDescent="0.2">
      <c r="B9" s="78" t="s">
        <v>165</v>
      </c>
      <c r="C9" s="525" t="s">
        <v>25</v>
      </c>
      <c r="D9" s="525"/>
      <c r="L9" s="150"/>
    </row>
    <row r="10" spans="1:12" s="76" customFormat="1" x14ac:dyDescent="0.2">
      <c r="B10" s="79" t="s">
        <v>184</v>
      </c>
      <c r="C10" s="79" t="s">
        <v>185</v>
      </c>
      <c r="L10" s="150"/>
    </row>
    <row r="11" spans="1:12" s="76" customFormat="1" x14ac:dyDescent="0.2">
      <c r="B11" s="79" t="s">
        <v>183</v>
      </c>
      <c r="C11" s="79" t="s">
        <v>186</v>
      </c>
      <c r="L11" s="150"/>
    </row>
    <row r="12" spans="1:12" s="76" customFormat="1" x14ac:dyDescent="0.2">
      <c r="B12" s="79" t="s">
        <v>182</v>
      </c>
      <c r="C12" s="79" t="s">
        <v>187</v>
      </c>
      <c r="L12" s="150"/>
    </row>
    <row r="13" spans="1:12" s="2" customFormat="1" x14ac:dyDescent="0.2">
      <c r="B13" s="79"/>
      <c r="C13" s="79"/>
      <c r="L13" s="150"/>
    </row>
    <row r="14" spans="1:12" s="76" customFormat="1" x14ac:dyDescent="0.2">
      <c r="B14" s="522" t="s">
        <v>167</v>
      </c>
      <c r="C14" s="522"/>
      <c r="D14" s="522"/>
      <c r="E14" s="522"/>
      <c r="F14" s="522"/>
      <c r="G14" s="522"/>
      <c r="H14" s="522"/>
      <c r="L14" s="150"/>
    </row>
    <row r="15" spans="1:12" s="76" customFormat="1" ht="39" customHeight="1" x14ac:dyDescent="0.2">
      <c r="B15" s="522"/>
      <c r="C15" s="522"/>
      <c r="D15" s="522"/>
      <c r="E15" s="522"/>
      <c r="F15" s="522"/>
      <c r="G15" s="522"/>
      <c r="H15" s="522"/>
      <c r="L15" s="151"/>
    </row>
    <row r="16" spans="1:12" s="2" customFormat="1" x14ac:dyDescent="0.2">
      <c r="B16" s="79"/>
      <c r="L16" s="151"/>
    </row>
    <row r="17" spans="2:11" s="76" customFormat="1" x14ac:dyDescent="0.2">
      <c r="B17" s="522" t="s">
        <v>196</v>
      </c>
      <c r="C17" s="522"/>
      <c r="D17" s="522"/>
      <c r="E17" s="522"/>
    </row>
    <row r="18" spans="2:11" s="76" customFormat="1" x14ac:dyDescent="0.2"/>
    <row r="19" spans="2:11" s="76" customFormat="1" ht="25.5" customHeight="1" x14ac:dyDescent="0.2">
      <c r="B19" s="543" t="s">
        <v>189</v>
      </c>
      <c r="C19" s="543"/>
      <c r="D19" s="543"/>
      <c r="E19" s="160"/>
      <c r="F19" s="549" t="s">
        <v>195</v>
      </c>
      <c r="G19" s="549"/>
      <c r="H19" s="549"/>
    </row>
    <row r="20" spans="2:11" s="76" customFormat="1" x14ac:dyDescent="0.2"/>
    <row r="21" spans="2:11" s="76" customFormat="1" ht="38.25" customHeight="1" x14ac:dyDescent="0.2">
      <c r="B21" s="154" t="s">
        <v>188</v>
      </c>
      <c r="C21" s="80"/>
      <c r="D21" s="80"/>
      <c r="F21" s="544" t="s">
        <v>191</v>
      </c>
      <c r="G21" s="544"/>
      <c r="H21" s="544"/>
    </row>
    <row r="22" spans="2:11" s="76" customFormat="1" ht="12.75" customHeight="1" x14ac:dyDescent="0.2">
      <c r="B22" s="545" t="s">
        <v>168</v>
      </c>
      <c r="C22" s="546"/>
      <c r="D22" s="81">
        <v>3380000</v>
      </c>
      <c r="F22" s="545" t="s">
        <v>168</v>
      </c>
      <c r="G22" s="546"/>
      <c r="H22" s="81">
        <v>5107000</v>
      </c>
    </row>
    <row r="23" spans="2:11" s="76" customFormat="1" x14ac:dyDescent="0.2">
      <c r="B23" s="547" t="s">
        <v>170</v>
      </c>
      <c r="C23" s="548"/>
      <c r="D23" s="83">
        <v>2002</v>
      </c>
      <c r="F23" s="547" t="s">
        <v>170</v>
      </c>
      <c r="G23" s="548"/>
      <c r="H23" s="83">
        <v>2002</v>
      </c>
    </row>
    <row r="24" spans="2:11" s="76" customFormat="1" x14ac:dyDescent="0.2">
      <c r="B24" s="538" t="s">
        <v>172</v>
      </c>
      <c r="C24" s="539"/>
      <c r="D24" s="155" t="s">
        <v>186</v>
      </c>
      <c r="F24" s="538" t="s">
        <v>172</v>
      </c>
      <c r="G24" s="539"/>
      <c r="H24" s="155" t="s">
        <v>166</v>
      </c>
    </row>
    <row r="25" spans="2:11" s="76" customFormat="1" x14ac:dyDescent="0.2">
      <c r="B25" s="538" t="s">
        <v>173</v>
      </c>
      <c r="C25" s="539"/>
      <c r="D25" s="84">
        <v>199000</v>
      </c>
      <c r="F25" s="538" t="s">
        <v>173</v>
      </c>
      <c r="G25" s="539"/>
      <c r="H25" s="84">
        <v>393000</v>
      </c>
    </row>
    <row r="26" spans="2:11" s="76" customFormat="1" x14ac:dyDescent="0.2">
      <c r="B26" s="541" t="s">
        <v>190</v>
      </c>
      <c r="C26" s="542"/>
      <c r="D26" s="156">
        <v>295000</v>
      </c>
      <c r="F26" s="541" t="s">
        <v>190</v>
      </c>
      <c r="G26" s="542"/>
      <c r="H26" s="156">
        <v>440000</v>
      </c>
    </row>
    <row r="27" spans="2:11" s="76" customFormat="1" x14ac:dyDescent="0.2"/>
    <row r="28" spans="2:11" s="76" customFormat="1" ht="36" customHeight="1" x14ac:dyDescent="0.2">
      <c r="F28" s="544" t="s">
        <v>192</v>
      </c>
      <c r="G28" s="544"/>
      <c r="H28" s="544"/>
    </row>
    <row r="29" spans="2:11" s="76" customFormat="1" x14ac:dyDescent="0.2">
      <c r="F29" s="545" t="s">
        <v>168</v>
      </c>
      <c r="G29" s="546"/>
      <c r="H29" s="81">
        <v>3928000</v>
      </c>
    </row>
    <row r="30" spans="2:11" s="76" customFormat="1" x14ac:dyDescent="0.2">
      <c r="F30" s="547" t="s">
        <v>170</v>
      </c>
      <c r="G30" s="548"/>
      <c r="H30" s="83">
        <v>2002</v>
      </c>
    </row>
    <row r="31" spans="2:11" s="76" customFormat="1" x14ac:dyDescent="0.2">
      <c r="F31" s="538" t="s">
        <v>172</v>
      </c>
      <c r="G31" s="539"/>
      <c r="H31" s="155" t="s">
        <v>193</v>
      </c>
    </row>
    <row r="32" spans="2:11" s="76" customFormat="1" ht="15" x14ac:dyDescent="0.2">
      <c r="B32" s="77"/>
      <c r="C32" s="157"/>
      <c r="D32" s="158"/>
      <c r="E32" s="158"/>
      <c r="F32" s="538" t="s">
        <v>173</v>
      </c>
      <c r="G32" s="539"/>
      <c r="H32" s="84">
        <v>281000</v>
      </c>
      <c r="I32" s="2"/>
      <c r="J32" s="2"/>
      <c r="K32" s="2"/>
    </row>
    <row r="33" spans="1:14" s="76" customFormat="1" ht="15" x14ac:dyDescent="0.2">
      <c r="B33" s="77"/>
      <c r="C33" s="540"/>
      <c r="D33" s="540"/>
      <c r="E33" s="159"/>
      <c r="F33" s="541" t="s">
        <v>194</v>
      </c>
      <c r="G33" s="542"/>
      <c r="H33" s="156">
        <v>393000</v>
      </c>
      <c r="I33" s="82"/>
      <c r="J33" s="82"/>
      <c r="K33" s="82"/>
      <c r="L33" s="82"/>
      <c r="M33" s="82"/>
      <c r="N33" s="82"/>
    </row>
    <row r="34" spans="1:14" s="76" customFormat="1" ht="15" x14ac:dyDescent="0.2">
      <c r="B34" s="77"/>
      <c r="C34" s="158"/>
      <c r="D34" s="158"/>
      <c r="E34" s="158"/>
      <c r="G34" s="2"/>
      <c r="H34" s="2"/>
    </row>
    <row r="35" spans="1:14" ht="44.25" customHeight="1" x14ac:dyDescent="0.2">
      <c r="B35" s="523" t="s">
        <v>169</v>
      </c>
      <c r="C35" s="523"/>
      <c r="D35" s="523"/>
      <c r="E35" s="523"/>
      <c r="F35" s="523"/>
      <c r="G35" s="523"/>
      <c r="H35" s="523"/>
    </row>
    <row r="36" spans="1:14" x14ac:dyDescent="0.2">
      <c r="G36" s="2"/>
      <c r="H36" s="2"/>
    </row>
    <row r="37" spans="1:14" ht="29.25" customHeight="1" x14ac:dyDescent="0.2">
      <c r="B37" s="523" t="s">
        <v>171</v>
      </c>
      <c r="C37" s="523"/>
      <c r="D37" s="523"/>
      <c r="E37" s="523"/>
      <c r="F37" s="523"/>
      <c r="G37" s="523"/>
      <c r="H37" s="523"/>
    </row>
    <row r="39" spans="1:14" s="2" customFormat="1" x14ac:dyDescent="0.2">
      <c r="A39" s="87" t="s">
        <v>175</v>
      </c>
      <c r="B39" s="91"/>
      <c r="C39" s="88"/>
      <c r="D39" s="88"/>
      <c r="E39" s="88"/>
      <c r="F39" s="88"/>
      <c r="G39" s="88"/>
      <c r="H39" s="88"/>
    </row>
    <row r="40" spans="1:14" ht="6" customHeight="1" x14ac:dyDescent="0.2"/>
    <row r="41" spans="1:14" ht="40.5" customHeight="1" x14ac:dyDescent="0.2">
      <c r="B41" s="523" t="s">
        <v>176</v>
      </c>
      <c r="C41" s="523"/>
      <c r="D41" s="523"/>
      <c r="E41" s="523"/>
      <c r="F41" s="523"/>
      <c r="G41" s="523"/>
      <c r="H41" s="523"/>
    </row>
    <row r="42" spans="1:14" ht="26.25" customHeight="1" x14ac:dyDescent="0.2">
      <c r="B42" s="522" t="s">
        <v>177</v>
      </c>
      <c r="C42" s="522"/>
      <c r="D42" s="522"/>
      <c r="E42" s="522"/>
      <c r="F42" s="522"/>
      <c r="G42" s="522"/>
      <c r="H42" s="522"/>
    </row>
  </sheetData>
  <sheetProtection password="E0A9" sheet="1" objects="1" scenarios="1"/>
  <mergeCells count="29">
    <mergeCell ref="B19:D19"/>
    <mergeCell ref="F28:H28"/>
    <mergeCell ref="F29:G29"/>
    <mergeCell ref="F30:G30"/>
    <mergeCell ref="F31:G31"/>
    <mergeCell ref="F19:H19"/>
    <mergeCell ref="B26:C26"/>
    <mergeCell ref="F22:G22"/>
    <mergeCell ref="F23:G23"/>
    <mergeCell ref="F24:G24"/>
    <mergeCell ref="F25:G25"/>
    <mergeCell ref="F26:G26"/>
    <mergeCell ref="F21:H21"/>
    <mergeCell ref="B22:C22"/>
    <mergeCell ref="B23:C23"/>
    <mergeCell ref="B24:C24"/>
    <mergeCell ref="B25:C25"/>
    <mergeCell ref="B41:H41"/>
    <mergeCell ref="B42:H42"/>
    <mergeCell ref="B37:H37"/>
    <mergeCell ref="B35:H35"/>
    <mergeCell ref="C33:D33"/>
    <mergeCell ref="F33:G33"/>
    <mergeCell ref="F32:G32"/>
    <mergeCell ref="B5:H5"/>
    <mergeCell ref="C9:D9"/>
    <mergeCell ref="B14:H15"/>
    <mergeCell ref="B17:E17"/>
    <mergeCell ref="B7:H7"/>
  </mergeCells>
  <phoneticPr fontId="0" type="noConversion"/>
  <pageMargins left="0.59055118110236227" right="0.39370078740157483" top="1.1811023622047245" bottom="0.59055118110236227" header="0.31496062992125984" footer="0.31496062992125984"/>
  <pageSetup paperSize="9" scale="94" orientation="portrait" r:id="rId1"/>
  <headerFooter scaleWithDoc="0">
    <oddHeader>&amp;L&amp;"Arial,Fett"Amt für Volksschule
&amp;"Arial,Standard"Finanzen&amp;R
&amp;G</oddHeader>
    <oddFooter>&amp;L&amp;8&amp;F&amp;C&amp;8&amp;P/&amp;N&amp;R&amp;8&amp;A</oddFoot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89"/>
  <sheetViews>
    <sheetView showGridLines="0" zoomScaleNormal="100" workbookViewId="0">
      <selection activeCell="D4" sqref="D4"/>
    </sheetView>
  </sheetViews>
  <sheetFormatPr baseColWidth="10" defaultRowHeight="12.75" outlineLevelRow="1" x14ac:dyDescent="0.2"/>
  <cols>
    <col min="1" max="1" width="1.7109375" customWidth="1"/>
    <col min="2" max="2" width="3.140625" customWidth="1"/>
    <col min="3" max="3" width="34.5703125" customWidth="1"/>
    <col min="4" max="4" width="29.85546875" bestFit="1" customWidth="1"/>
    <col min="5" max="5" width="7.28515625" customWidth="1"/>
    <col min="6" max="6" width="6.5703125" bestFit="1" customWidth="1"/>
    <col min="7" max="7" width="10.28515625" customWidth="1"/>
    <col min="8" max="8" width="7.85546875" customWidth="1"/>
    <col min="9" max="9" width="10.7109375" customWidth="1"/>
    <col min="10" max="10" width="13.85546875" customWidth="1"/>
    <col min="11" max="12" width="10.7109375" customWidth="1"/>
    <col min="13" max="13" width="5.7109375" customWidth="1"/>
    <col min="14" max="14" width="6.42578125" customWidth="1"/>
    <col min="15" max="15" width="8.42578125" customWidth="1"/>
    <col min="16" max="16" width="7.140625" customWidth="1"/>
    <col min="17" max="17" width="1.7109375" style="50" customWidth="1"/>
    <col min="18" max="21" width="9.7109375" customWidth="1"/>
    <col min="22" max="22" width="10.7109375" customWidth="1"/>
    <col min="23" max="23" width="10.7109375" hidden="1" customWidth="1"/>
    <col min="24" max="24" width="1.7109375" style="50" customWidth="1"/>
    <col min="25" max="25" width="9.7109375" customWidth="1"/>
    <col min="26" max="26" width="10.42578125" customWidth="1"/>
    <col min="27" max="29" width="9.7109375" customWidth="1"/>
    <col min="30" max="30" width="11.42578125" hidden="1" customWidth="1"/>
    <col min="33" max="33" width="1.7109375" customWidth="1"/>
    <col min="34" max="34" width="11.140625" customWidth="1"/>
    <col min="35" max="35" width="10.42578125" customWidth="1"/>
    <col min="36" max="37" width="9.7109375" customWidth="1"/>
    <col min="38" max="38" width="1.7109375" style="50" customWidth="1"/>
    <col min="39" max="42" width="9.7109375" customWidth="1"/>
    <col min="43" max="43" width="1.7109375" customWidth="1"/>
    <col min="44" max="44" width="10.7109375" customWidth="1"/>
    <col min="45" max="45" width="12.140625" bestFit="1" customWidth="1"/>
    <col min="46" max="46" width="12.85546875" customWidth="1"/>
    <col min="47" max="47" width="1.7109375" style="36" customWidth="1"/>
    <col min="48" max="48" width="47.28515625" style="36" customWidth="1"/>
    <col min="49" max="16384" width="11.42578125" style="36"/>
  </cols>
  <sheetData>
    <row r="1" spans="1:46" ht="20.25" x14ac:dyDescent="0.3">
      <c r="A1" s="9" t="s">
        <v>127</v>
      </c>
      <c r="L1" s="151"/>
      <c r="T1" s="151"/>
    </row>
    <row r="2" spans="1:46" x14ac:dyDescent="0.2">
      <c r="A2" s="32" t="s">
        <v>534</v>
      </c>
      <c r="L2" s="151"/>
      <c r="T2" s="151"/>
      <c r="AE2" s="6"/>
    </row>
    <row r="3" spans="1:46" x14ac:dyDescent="0.2">
      <c r="AF3" s="330"/>
    </row>
    <row r="4" spans="1:46" ht="15" customHeight="1" x14ac:dyDescent="0.2">
      <c r="C4" s="173" t="s">
        <v>0</v>
      </c>
      <c r="D4" s="135">
        <v>2023</v>
      </c>
      <c r="E4" s="130"/>
      <c r="F4" s="130"/>
      <c r="G4" s="130"/>
      <c r="I4" s="129" t="s">
        <v>162</v>
      </c>
      <c r="J4" s="129"/>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152"/>
      <c r="AK4" s="250"/>
    </row>
    <row r="5" spans="1:46" ht="6" customHeight="1" x14ac:dyDescent="0.2">
      <c r="C5" s="173"/>
      <c r="D5" s="130"/>
      <c r="E5" s="130"/>
      <c r="F5" s="130"/>
      <c r="G5" s="130"/>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152"/>
      <c r="AK5" s="250"/>
    </row>
    <row r="6" spans="1:46" ht="15" customHeight="1" x14ac:dyDescent="0.2">
      <c r="C6" s="173" t="s">
        <v>161</v>
      </c>
      <c r="D6" s="550"/>
      <c r="E6" s="551"/>
      <c r="F6" s="551"/>
      <c r="G6" s="551"/>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152"/>
      <c r="AK6" s="250"/>
    </row>
    <row r="7" spans="1:46" ht="6" customHeight="1" x14ac:dyDescent="0.2">
      <c r="C7" s="173"/>
      <c r="D7" s="130"/>
      <c r="E7" s="130"/>
      <c r="F7" s="130"/>
      <c r="G7" s="130"/>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152"/>
      <c r="AK7" s="250"/>
    </row>
    <row r="8" spans="1:46" ht="15" customHeight="1" x14ac:dyDescent="0.2">
      <c r="C8" s="173" t="s">
        <v>23</v>
      </c>
      <c r="D8" s="136"/>
      <c r="E8" s="130"/>
      <c r="F8" s="130"/>
      <c r="G8" s="130"/>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152"/>
      <c r="AK8" s="250"/>
    </row>
    <row r="9" spans="1:46" x14ac:dyDescent="0.2">
      <c r="I9" s="2"/>
      <c r="J9" s="2"/>
      <c r="K9" s="2"/>
      <c r="M9" s="2"/>
      <c r="N9" s="2"/>
      <c r="O9" s="2"/>
      <c r="P9" s="1"/>
      <c r="AF9" s="6"/>
      <c r="AG9" s="1"/>
      <c r="AH9" s="1"/>
    </row>
    <row r="10" spans="1:46" s="51" customFormat="1" x14ac:dyDescent="0.2">
      <c r="A10" s="85" t="s">
        <v>160</v>
      </c>
      <c r="B10" s="85"/>
      <c r="C10" s="85"/>
      <c r="D10" s="85"/>
      <c r="E10" s="85"/>
      <c r="F10" s="85"/>
      <c r="G10" s="85"/>
      <c r="H10" s="85"/>
      <c r="I10" s="85"/>
      <c r="J10" s="85"/>
      <c r="K10" s="85"/>
      <c r="L10" s="85"/>
      <c r="M10" s="85"/>
      <c r="N10" s="85"/>
      <c r="O10" s="85"/>
      <c r="P10" s="85"/>
      <c r="R10" s="293"/>
      <c r="S10" s="293"/>
      <c r="T10" s="293"/>
      <c r="U10" s="293"/>
      <c r="V10" s="293"/>
      <c r="W10" s="293"/>
      <c r="Y10" s="85"/>
      <c r="Z10" s="85"/>
      <c r="AA10" s="85"/>
      <c r="AB10" s="85"/>
      <c r="AC10" s="85"/>
      <c r="AD10" s="85"/>
      <c r="AE10" s="85"/>
      <c r="AF10" s="85"/>
      <c r="AG10" s="85"/>
      <c r="AH10" s="85"/>
      <c r="AI10" s="85"/>
      <c r="AJ10" s="85"/>
      <c r="AK10" s="85"/>
      <c r="AM10" s="561"/>
      <c r="AN10" s="561"/>
      <c r="AO10" s="561"/>
      <c r="AP10" s="561"/>
      <c r="AQ10" s="561"/>
      <c r="AR10" s="561"/>
      <c r="AS10" s="561"/>
      <c r="AT10" s="561"/>
    </row>
    <row r="11" spans="1:46" x14ac:dyDescent="0.2">
      <c r="A11" s="36"/>
      <c r="B11" s="36"/>
      <c r="C11" s="36"/>
      <c r="D11" s="117" t="s">
        <v>221</v>
      </c>
      <c r="E11" s="120">
        <f t="shared" ref="E11:E19" si="0">COUNTIF($D$37:$D$88,D11)</f>
        <v>0</v>
      </c>
      <c r="F11" s="92"/>
      <c r="G11" s="92"/>
      <c r="H11" s="93"/>
      <c r="I11" s="41">
        <f t="shared" ref="I11:I19" si="1">SUMIF($D$37:$D$88,$D11,$I$37:$I$88)</f>
        <v>0</v>
      </c>
      <c r="J11" s="41"/>
      <c r="K11" s="41">
        <f t="shared" ref="K11:K19" si="2">SUMIF($D$37:$D$88,$D11,$K$37:$K$88)</f>
        <v>0</v>
      </c>
      <c r="L11" s="75"/>
      <c r="M11" s="92"/>
      <c r="N11" s="93"/>
      <c r="O11" s="256">
        <v>33</v>
      </c>
      <c r="P11" s="40"/>
      <c r="R11" s="41">
        <f t="shared" ref="R11:R19" si="3">SUMIF($D$37:$D$88,$D11,$R$37:$R$88)</f>
        <v>0</v>
      </c>
      <c r="S11" s="73">
        <f t="shared" ref="S11:S19" si="4">SUMIF($D$37:$D$88,$D11,$S$37:$S$88)</f>
        <v>0</v>
      </c>
      <c r="T11" s="41">
        <f t="shared" ref="T11:T19" si="5">SUMIF($D$37:$D$88,$D11,$T$37:$T$88)</f>
        <v>0</v>
      </c>
      <c r="U11" s="74"/>
      <c r="V11" s="41">
        <f t="shared" ref="V11:V19" si="6">SUMIF($D$37:$D$88,$D11,$V$37:$V$88)</f>
        <v>0</v>
      </c>
      <c r="W11" s="41">
        <f t="shared" ref="W11:W19" si="7">SUMIF($D$37:$D$88,$D11,$W$37:$W$88)</f>
        <v>0</v>
      </c>
      <c r="Y11" s="41">
        <f t="shared" ref="Y11:Y19" si="8">SUMIF($D$37:$D$88,$D11,$Y$37:$Y$88)</f>
        <v>0</v>
      </c>
      <c r="Z11" s="41">
        <f t="shared" ref="Z11:Z19" si="9">SUMIF($D$37:$D$88,$D11,$Z$37:$Z$88)</f>
        <v>0</v>
      </c>
      <c r="AA11" s="41">
        <f t="shared" ref="AA11:AA19" si="10">SUMIF($D$37:$D$88,$D11,$AA$37:$AA$88)</f>
        <v>0</v>
      </c>
      <c r="AB11" s="41">
        <f t="shared" ref="AB11:AB19" si="11">SUMIF($D$37:$D$88,$D11,$AB$37:$AB$88)</f>
        <v>0</v>
      </c>
      <c r="AC11" s="41">
        <f t="shared" ref="AC11:AC19" si="12">SUMIF($D$37:$D$88,$D11,$AC$37:$AC$88)</f>
        <v>0</v>
      </c>
      <c r="AD11" s="41">
        <f t="shared" ref="AD11:AD19" si="13">SUMIF($D$37:$D$62,$D11,$AD$37:$AD$62)</f>
        <v>0</v>
      </c>
      <c r="AE11" s="74">
        <f t="shared" ref="AE11:AE19" si="14">SUMIF($D$37:$D$88,$D11,$AE$37:$AE$88)</f>
        <v>0</v>
      </c>
      <c r="AF11" s="74">
        <f t="shared" ref="AF11:AF19" si="15">SUMIF($D$37:$D$88,$D11,$AF$37:$AF$88)</f>
        <v>0</v>
      </c>
      <c r="AG11" s="53"/>
      <c r="AH11" s="41">
        <f t="shared" ref="AH11:AH19" si="16">SUMIF($D$37:$D$88,$D11,$AH$37:$AH$88)</f>
        <v>0</v>
      </c>
      <c r="AI11" s="41">
        <f t="shared" ref="AI11:AI19" si="17">SUMIF($D$37:$D$88,$D11,$AI$37:$AI$88)</f>
        <v>0</v>
      </c>
      <c r="AJ11" s="312">
        <f t="shared" ref="AJ11:AJ19" si="18">SUMIF($D$37:$D$88,$D11,$AJ$37:$AJ$88)</f>
        <v>0</v>
      </c>
      <c r="AK11" s="312">
        <f t="shared" ref="AK11:AK19" si="19">SUMIF($D$37:$D$88,$D11,$AK$37:$AK$88)</f>
        <v>0</v>
      </c>
      <c r="AM11" s="41">
        <f t="shared" ref="AM11:AM19" si="20">SUMIF($D$37:$D$88,$D11,$AM$37:$AM$88)</f>
        <v>0</v>
      </c>
      <c r="AN11" s="73">
        <f t="shared" ref="AN11:AN19" si="21">SUMIF($D$37:$D$88,$D11,$AN$37:$AN$88)</f>
        <v>0</v>
      </c>
      <c r="AO11" s="41">
        <f t="shared" ref="AO11:AO19" si="22">SUMIF($D$37:$D$88,$D11,$AO$37:$AO$88)</f>
        <v>0</v>
      </c>
      <c r="AP11" s="41">
        <f t="shared" ref="AP11:AP19" si="23">SUMIF($D$37:$D$88,$D11,$AP$37:$AP$88)</f>
        <v>0</v>
      </c>
      <c r="AQ11" s="52"/>
      <c r="AR11" s="312">
        <f t="shared" ref="AR11:AR19" si="24">SUMIF($D$37:$D$88,$D11,$AR$37:$AR$88)</f>
        <v>0</v>
      </c>
      <c r="AS11" s="41">
        <f t="shared" ref="AS11:AS19" si="25">SUMIF($D$37:$D$88,$D11,$AS$37:$AS$88)</f>
        <v>0</v>
      </c>
      <c r="AT11" s="74">
        <f t="shared" ref="AT11:AT19" si="26">SUMIF($D$37:$D$88,$D11,$AT$37:$AT$88)</f>
        <v>0</v>
      </c>
    </row>
    <row r="12" spans="1:46" x14ac:dyDescent="0.2">
      <c r="A12" s="36"/>
      <c r="B12" s="36"/>
      <c r="C12" s="36"/>
      <c r="D12" s="118" t="s">
        <v>218</v>
      </c>
      <c r="E12" s="121">
        <f t="shared" si="0"/>
        <v>0</v>
      </c>
      <c r="F12" s="105"/>
      <c r="G12" s="105"/>
      <c r="H12" s="106"/>
      <c r="I12" s="244">
        <f t="shared" si="1"/>
        <v>0</v>
      </c>
      <c r="J12" s="244"/>
      <c r="K12" s="244">
        <f t="shared" si="2"/>
        <v>0</v>
      </c>
      <c r="L12" s="107"/>
      <c r="M12" s="105"/>
      <c r="N12" s="106"/>
      <c r="O12" s="257">
        <v>0</v>
      </c>
      <c r="P12" s="260"/>
      <c r="R12" s="244">
        <f t="shared" si="3"/>
        <v>0</v>
      </c>
      <c r="S12" s="245">
        <f t="shared" si="4"/>
        <v>0</v>
      </c>
      <c r="T12" s="244">
        <f t="shared" si="5"/>
        <v>0</v>
      </c>
      <c r="U12" s="246"/>
      <c r="V12" s="244">
        <f t="shared" si="6"/>
        <v>0</v>
      </c>
      <c r="W12" s="244">
        <f t="shared" si="7"/>
        <v>0</v>
      </c>
      <c r="Y12" s="244">
        <f t="shared" si="8"/>
        <v>0</v>
      </c>
      <c r="Z12" s="244">
        <f t="shared" si="9"/>
        <v>0</v>
      </c>
      <c r="AA12" s="244">
        <f t="shared" si="10"/>
        <v>0</v>
      </c>
      <c r="AB12" s="244">
        <f t="shared" si="11"/>
        <v>0</v>
      </c>
      <c r="AC12" s="244">
        <f t="shared" si="12"/>
        <v>0</v>
      </c>
      <c r="AD12" s="244">
        <f t="shared" si="13"/>
        <v>0</v>
      </c>
      <c r="AE12" s="246">
        <f t="shared" si="14"/>
        <v>0</v>
      </c>
      <c r="AF12" s="246">
        <f t="shared" si="15"/>
        <v>0</v>
      </c>
      <c r="AG12" s="53"/>
      <c r="AH12" s="244">
        <f t="shared" si="16"/>
        <v>0</v>
      </c>
      <c r="AI12" s="244">
        <f t="shared" si="17"/>
        <v>0</v>
      </c>
      <c r="AJ12" s="313">
        <f t="shared" si="18"/>
        <v>0</v>
      </c>
      <c r="AK12" s="313">
        <f t="shared" si="19"/>
        <v>0</v>
      </c>
      <c r="AM12" s="244">
        <f t="shared" si="20"/>
        <v>0</v>
      </c>
      <c r="AN12" s="245">
        <f t="shared" si="21"/>
        <v>0</v>
      </c>
      <c r="AO12" s="244">
        <f t="shared" si="22"/>
        <v>0</v>
      </c>
      <c r="AP12" s="244">
        <f t="shared" si="23"/>
        <v>0</v>
      </c>
      <c r="AQ12" s="247"/>
      <c r="AR12" s="313">
        <f t="shared" si="24"/>
        <v>0</v>
      </c>
      <c r="AS12" s="244">
        <f t="shared" si="25"/>
        <v>0</v>
      </c>
      <c r="AT12" s="246">
        <f t="shared" si="26"/>
        <v>0</v>
      </c>
    </row>
    <row r="13" spans="1:46" x14ac:dyDescent="0.2">
      <c r="A13" s="36"/>
      <c r="B13" s="36"/>
      <c r="C13" s="36"/>
      <c r="D13" s="119" t="s">
        <v>10</v>
      </c>
      <c r="E13" s="122">
        <f t="shared" si="0"/>
        <v>0</v>
      </c>
      <c r="F13" s="94"/>
      <c r="G13" s="94"/>
      <c r="H13" s="95"/>
      <c r="I13" s="41">
        <f t="shared" si="1"/>
        <v>0</v>
      </c>
      <c r="J13" s="41"/>
      <c r="K13" s="41">
        <f t="shared" si="2"/>
        <v>0</v>
      </c>
      <c r="L13" s="72"/>
      <c r="M13" s="94"/>
      <c r="N13" s="95"/>
      <c r="O13" s="258">
        <v>33</v>
      </c>
      <c r="P13" s="261"/>
      <c r="R13" s="41">
        <f t="shared" si="3"/>
        <v>0</v>
      </c>
      <c r="S13" s="73">
        <f t="shared" si="4"/>
        <v>0</v>
      </c>
      <c r="T13" s="41">
        <f t="shared" si="5"/>
        <v>0</v>
      </c>
      <c r="U13" s="74"/>
      <c r="V13" s="41">
        <f t="shared" si="6"/>
        <v>0</v>
      </c>
      <c r="W13" s="41">
        <f t="shared" si="7"/>
        <v>0</v>
      </c>
      <c r="Y13" s="41">
        <f t="shared" si="8"/>
        <v>0</v>
      </c>
      <c r="Z13" s="41">
        <f t="shared" si="9"/>
        <v>0</v>
      </c>
      <c r="AA13" s="41">
        <f t="shared" si="10"/>
        <v>0</v>
      </c>
      <c r="AB13" s="41">
        <f t="shared" si="11"/>
        <v>0</v>
      </c>
      <c r="AC13" s="41">
        <f t="shared" si="12"/>
        <v>0</v>
      </c>
      <c r="AD13" s="41">
        <f t="shared" si="13"/>
        <v>0</v>
      </c>
      <c r="AE13" s="74">
        <f t="shared" si="14"/>
        <v>0</v>
      </c>
      <c r="AF13" s="74">
        <f t="shared" si="15"/>
        <v>0</v>
      </c>
      <c r="AG13" s="53"/>
      <c r="AH13" s="41">
        <f t="shared" si="16"/>
        <v>0</v>
      </c>
      <c r="AI13" s="41">
        <f t="shared" si="17"/>
        <v>0</v>
      </c>
      <c r="AJ13" s="312">
        <f t="shared" si="18"/>
        <v>0</v>
      </c>
      <c r="AK13" s="312">
        <f t="shared" si="19"/>
        <v>0</v>
      </c>
      <c r="AM13" s="41">
        <f t="shared" si="20"/>
        <v>0</v>
      </c>
      <c r="AN13" s="73">
        <f t="shared" si="21"/>
        <v>0</v>
      </c>
      <c r="AO13" s="41">
        <f t="shared" si="22"/>
        <v>0</v>
      </c>
      <c r="AP13" s="41">
        <f t="shared" si="23"/>
        <v>0</v>
      </c>
      <c r="AQ13" s="52"/>
      <c r="AR13" s="312">
        <f t="shared" si="24"/>
        <v>0</v>
      </c>
      <c r="AS13" s="41">
        <f t="shared" si="25"/>
        <v>0</v>
      </c>
      <c r="AT13" s="74">
        <f t="shared" si="26"/>
        <v>0</v>
      </c>
    </row>
    <row r="14" spans="1:46" x14ac:dyDescent="0.2">
      <c r="A14" s="36"/>
      <c r="B14" s="36"/>
      <c r="C14" s="36"/>
      <c r="D14" s="118" t="s">
        <v>12</v>
      </c>
      <c r="E14" s="121">
        <f t="shared" si="0"/>
        <v>0</v>
      </c>
      <c r="F14" s="105"/>
      <c r="G14" s="105"/>
      <c r="H14" s="106"/>
      <c r="I14" s="244">
        <f t="shared" si="1"/>
        <v>0</v>
      </c>
      <c r="J14" s="244"/>
      <c r="K14" s="244">
        <f t="shared" si="2"/>
        <v>0</v>
      </c>
      <c r="L14" s="107"/>
      <c r="M14" s="105"/>
      <c r="N14" s="106"/>
      <c r="O14" s="257">
        <v>8</v>
      </c>
      <c r="P14" s="260"/>
      <c r="R14" s="244">
        <f t="shared" si="3"/>
        <v>0</v>
      </c>
      <c r="S14" s="245">
        <f t="shared" si="4"/>
        <v>0</v>
      </c>
      <c r="T14" s="244">
        <f t="shared" si="5"/>
        <v>0</v>
      </c>
      <c r="U14" s="246"/>
      <c r="V14" s="244">
        <f t="shared" si="6"/>
        <v>0</v>
      </c>
      <c r="W14" s="244">
        <f t="shared" si="7"/>
        <v>0</v>
      </c>
      <c r="Y14" s="244">
        <f t="shared" si="8"/>
        <v>0</v>
      </c>
      <c r="Z14" s="244">
        <f t="shared" si="9"/>
        <v>0</v>
      </c>
      <c r="AA14" s="244">
        <f t="shared" si="10"/>
        <v>0</v>
      </c>
      <c r="AB14" s="244">
        <f t="shared" si="11"/>
        <v>0</v>
      </c>
      <c r="AC14" s="244">
        <f t="shared" si="12"/>
        <v>0</v>
      </c>
      <c r="AD14" s="244">
        <f t="shared" si="13"/>
        <v>0</v>
      </c>
      <c r="AE14" s="246">
        <f t="shared" si="14"/>
        <v>0</v>
      </c>
      <c r="AF14" s="246">
        <f t="shared" si="15"/>
        <v>0</v>
      </c>
      <c r="AG14" s="53"/>
      <c r="AH14" s="244">
        <f t="shared" si="16"/>
        <v>0</v>
      </c>
      <c r="AI14" s="244">
        <f t="shared" si="17"/>
        <v>0</v>
      </c>
      <c r="AJ14" s="313">
        <f t="shared" si="18"/>
        <v>0</v>
      </c>
      <c r="AK14" s="313">
        <f t="shared" si="19"/>
        <v>0</v>
      </c>
      <c r="AM14" s="244">
        <f t="shared" si="20"/>
        <v>0</v>
      </c>
      <c r="AN14" s="245">
        <f t="shared" si="21"/>
        <v>0</v>
      </c>
      <c r="AO14" s="244">
        <f t="shared" si="22"/>
        <v>0</v>
      </c>
      <c r="AP14" s="244">
        <f t="shared" si="23"/>
        <v>0</v>
      </c>
      <c r="AQ14" s="247"/>
      <c r="AR14" s="313">
        <f t="shared" si="24"/>
        <v>0</v>
      </c>
      <c r="AS14" s="244">
        <f t="shared" si="25"/>
        <v>0</v>
      </c>
      <c r="AT14" s="246">
        <f t="shared" si="26"/>
        <v>0</v>
      </c>
    </row>
    <row r="15" spans="1:46" x14ac:dyDescent="0.2">
      <c r="A15" s="36"/>
      <c r="B15" s="36"/>
      <c r="C15" s="508" t="s">
        <v>550</v>
      </c>
      <c r="D15" s="235" t="s">
        <v>541</v>
      </c>
      <c r="E15" s="122">
        <f t="shared" si="0"/>
        <v>0</v>
      </c>
      <c r="F15" s="236"/>
      <c r="G15" s="236"/>
      <c r="H15" s="237"/>
      <c r="I15" s="41">
        <f t="shared" si="1"/>
        <v>0</v>
      </c>
      <c r="J15" s="41"/>
      <c r="K15" s="41">
        <f>SUMIF($D$37:$D$88,$D15,$K$37:$K$88)</f>
        <v>0</v>
      </c>
      <c r="L15" s="238"/>
      <c r="M15" s="236"/>
      <c r="N15" s="237"/>
      <c r="O15" s="259">
        <v>15</v>
      </c>
      <c r="P15" s="262"/>
      <c r="R15" s="41">
        <f t="shared" si="3"/>
        <v>0</v>
      </c>
      <c r="S15" s="73">
        <f t="shared" si="4"/>
        <v>0</v>
      </c>
      <c r="T15" s="41">
        <f t="shared" si="5"/>
        <v>0</v>
      </c>
      <c r="U15" s="74"/>
      <c r="V15" s="41">
        <f t="shared" si="6"/>
        <v>0</v>
      </c>
      <c r="W15" s="41">
        <f t="shared" si="7"/>
        <v>0</v>
      </c>
      <c r="Y15" s="41">
        <f t="shared" si="8"/>
        <v>0</v>
      </c>
      <c r="Z15" s="41">
        <f t="shared" si="9"/>
        <v>0</v>
      </c>
      <c r="AA15" s="41">
        <f t="shared" si="10"/>
        <v>0</v>
      </c>
      <c r="AB15" s="41">
        <f t="shared" si="11"/>
        <v>0</v>
      </c>
      <c r="AC15" s="41">
        <f t="shared" si="12"/>
        <v>0</v>
      </c>
      <c r="AD15" s="41">
        <f t="shared" si="13"/>
        <v>0</v>
      </c>
      <c r="AE15" s="74">
        <f t="shared" si="14"/>
        <v>0</v>
      </c>
      <c r="AF15" s="74">
        <f t="shared" si="15"/>
        <v>0</v>
      </c>
      <c r="AG15" s="53"/>
      <c r="AH15" s="41">
        <f t="shared" si="16"/>
        <v>0</v>
      </c>
      <c r="AI15" s="41">
        <f t="shared" si="17"/>
        <v>0</v>
      </c>
      <c r="AJ15" s="312">
        <f t="shared" si="18"/>
        <v>0</v>
      </c>
      <c r="AK15" s="312">
        <f t="shared" si="19"/>
        <v>0</v>
      </c>
      <c r="AM15" s="41">
        <f t="shared" si="20"/>
        <v>0</v>
      </c>
      <c r="AN15" s="73">
        <f t="shared" si="21"/>
        <v>0</v>
      </c>
      <c r="AO15" s="41">
        <f t="shared" si="22"/>
        <v>0</v>
      </c>
      <c r="AP15" s="41">
        <f t="shared" si="23"/>
        <v>0</v>
      </c>
      <c r="AQ15" s="52"/>
      <c r="AR15" s="312">
        <f t="shared" si="24"/>
        <v>0</v>
      </c>
      <c r="AS15" s="41">
        <f t="shared" si="25"/>
        <v>0</v>
      </c>
      <c r="AT15" s="74">
        <f t="shared" si="26"/>
        <v>0</v>
      </c>
    </row>
    <row r="16" spans="1:46" x14ac:dyDescent="0.2">
      <c r="A16" s="36"/>
      <c r="B16" s="36"/>
      <c r="C16" s="508" t="s">
        <v>549</v>
      </c>
      <c r="D16" s="118" t="s">
        <v>301</v>
      </c>
      <c r="E16" s="121">
        <f t="shared" si="0"/>
        <v>0</v>
      </c>
      <c r="F16" s="105"/>
      <c r="G16" s="105"/>
      <c r="H16" s="106"/>
      <c r="I16" s="244">
        <f t="shared" si="1"/>
        <v>0</v>
      </c>
      <c r="J16" s="244"/>
      <c r="K16" s="244">
        <f t="shared" si="2"/>
        <v>0</v>
      </c>
      <c r="L16" s="107"/>
      <c r="M16" s="105"/>
      <c r="N16" s="106"/>
      <c r="O16" s="257">
        <v>8</v>
      </c>
      <c r="P16" s="260"/>
      <c r="Q16" s="495"/>
      <c r="R16" s="244">
        <f t="shared" si="3"/>
        <v>0</v>
      </c>
      <c r="S16" s="245">
        <f t="shared" si="4"/>
        <v>0</v>
      </c>
      <c r="T16" s="244">
        <f t="shared" si="5"/>
        <v>0</v>
      </c>
      <c r="U16" s="246"/>
      <c r="V16" s="244">
        <f t="shared" si="6"/>
        <v>0</v>
      </c>
      <c r="W16" s="244">
        <f t="shared" si="7"/>
        <v>0</v>
      </c>
      <c r="X16" s="495"/>
      <c r="Y16" s="244">
        <f t="shared" si="8"/>
        <v>0</v>
      </c>
      <c r="Z16" s="244">
        <f t="shared" si="9"/>
        <v>0</v>
      </c>
      <c r="AA16" s="244">
        <f t="shared" si="10"/>
        <v>0</v>
      </c>
      <c r="AB16" s="244">
        <f t="shared" si="11"/>
        <v>0</v>
      </c>
      <c r="AC16" s="244">
        <f t="shared" si="12"/>
        <v>0</v>
      </c>
      <c r="AD16" s="244">
        <f t="shared" si="13"/>
        <v>0</v>
      </c>
      <c r="AE16" s="246">
        <f t="shared" si="14"/>
        <v>0</v>
      </c>
      <c r="AF16" s="246">
        <f t="shared" si="15"/>
        <v>0</v>
      </c>
      <c r="AG16" s="496"/>
      <c r="AH16" s="244">
        <f>SUMIF($D$37:$D$88,$D16,$AH$37:$AH$88)</f>
        <v>0</v>
      </c>
      <c r="AI16" s="244">
        <f t="shared" si="17"/>
        <v>0</v>
      </c>
      <c r="AJ16" s="313">
        <f t="shared" si="18"/>
        <v>0</v>
      </c>
      <c r="AK16" s="313">
        <f t="shared" si="19"/>
        <v>0</v>
      </c>
      <c r="AL16" s="495"/>
      <c r="AM16" s="244">
        <f t="shared" si="20"/>
        <v>0</v>
      </c>
      <c r="AN16" s="245">
        <f t="shared" si="21"/>
        <v>0</v>
      </c>
      <c r="AO16" s="244">
        <f t="shared" si="22"/>
        <v>0</v>
      </c>
      <c r="AP16" s="244">
        <f t="shared" si="23"/>
        <v>0</v>
      </c>
      <c r="AQ16" s="247"/>
      <c r="AR16" s="313">
        <f t="shared" si="24"/>
        <v>0</v>
      </c>
      <c r="AS16" s="244">
        <f t="shared" si="25"/>
        <v>0</v>
      </c>
      <c r="AT16" s="246">
        <f t="shared" si="26"/>
        <v>0</v>
      </c>
    </row>
    <row r="17" spans="1:48" x14ac:dyDescent="0.2">
      <c r="A17" s="36"/>
      <c r="B17" s="36"/>
      <c r="C17" s="36"/>
      <c r="D17" s="235" t="s">
        <v>302</v>
      </c>
      <c r="E17" s="122">
        <f t="shared" si="0"/>
        <v>0</v>
      </c>
      <c r="F17" s="236"/>
      <c r="G17" s="236"/>
      <c r="H17" s="237"/>
      <c r="I17" s="497">
        <f t="shared" si="1"/>
        <v>0</v>
      </c>
      <c r="J17" s="497"/>
      <c r="K17" s="497">
        <f t="shared" si="2"/>
        <v>0</v>
      </c>
      <c r="L17" s="238"/>
      <c r="M17" s="236"/>
      <c r="N17" s="237"/>
      <c r="O17" s="259">
        <v>4</v>
      </c>
      <c r="P17" s="262"/>
      <c r="R17" s="497">
        <f t="shared" si="3"/>
        <v>0</v>
      </c>
      <c r="S17" s="324">
        <f t="shared" si="4"/>
        <v>0</v>
      </c>
      <c r="T17" s="497">
        <f t="shared" si="5"/>
        <v>0</v>
      </c>
      <c r="U17" s="498"/>
      <c r="V17" s="497">
        <f t="shared" si="6"/>
        <v>0</v>
      </c>
      <c r="W17" s="497">
        <f t="shared" si="7"/>
        <v>0</v>
      </c>
      <c r="Y17" s="497">
        <f t="shared" si="8"/>
        <v>0</v>
      </c>
      <c r="Z17" s="497">
        <f t="shared" si="9"/>
        <v>0</v>
      </c>
      <c r="AA17" s="497">
        <f t="shared" si="10"/>
        <v>0</v>
      </c>
      <c r="AB17" s="497">
        <f t="shared" si="11"/>
        <v>0</v>
      </c>
      <c r="AC17" s="497">
        <f t="shared" si="12"/>
        <v>0</v>
      </c>
      <c r="AD17" s="497">
        <f t="shared" si="13"/>
        <v>0</v>
      </c>
      <c r="AE17" s="498">
        <f t="shared" si="14"/>
        <v>0</v>
      </c>
      <c r="AF17" s="498">
        <f t="shared" si="15"/>
        <v>0</v>
      </c>
      <c r="AG17" s="53"/>
      <c r="AH17" s="497">
        <f t="shared" si="16"/>
        <v>0</v>
      </c>
      <c r="AI17" s="497">
        <f t="shared" si="17"/>
        <v>0</v>
      </c>
      <c r="AJ17" s="499">
        <f t="shared" si="18"/>
        <v>0</v>
      </c>
      <c r="AK17" s="499">
        <f t="shared" si="19"/>
        <v>0</v>
      </c>
      <c r="AM17" s="497">
        <f t="shared" si="20"/>
        <v>0</v>
      </c>
      <c r="AN17" s="324">
        <f t="shared" si="21"/>
        <v>0</v>
      </c>
      <c r="AO17" s="497">
        <f t="shared" si="22"/>
        <v>0</v>
      </c>
      <c r="AP17" s="497">
        <f t="shared" si="23"/>
        <v>0</v>
      </c>
      <c r="AQ17" s="52"/>
      <c r="AR17" s="499">
        <f t="shared" si="24"/>
        <v>0</v>
      </c>
      <c r="AS17" s="497">
        <f t="shared" si="25"/>
        <v>0</v>
      </c>
      <c r="AT17" s="498">
        <f t="shared" si="26"/>
        <v>0</v>
      </c>
    </row>
    <row r="18" spans="1:48" x14ac:dyDescent="0.2">
      <c r="A18" s="36"/>
      <c r="B18" s="36"/>
      <c r="C18" s="36"/>
      <c r="D18" s="118" t="s">
        <v>300</v>
      </c>
      <c r="E18" s="121">
        <f t="shared" si="0"/>
        <v>0</v>
      </c>
      <c r="F18" s="105"/>
      <c r="G18" s="105"/>
      <c r="H18" s="106"/>
      <c r="I18" s="244">
        <f t="shared" si="1"/>
        <v>0</v>
      </c>
      <c r="J18" s="244"/>
      <c r="K18" s="244">
        <f t="shared" si="2"/>
        <v>0</v>
      </c>
      <c r="L18" s="107"/>
      <c r="M18" s="105"/>
      <c r="N18" s="106"/>
      <c r="O18" s="257">
        <v>4</v>
      </c>
      <c r="P18" s="260"/>
      <c r="Q18" s="495"/>
      <c r="R18" s="244">
        <f t="shared" si="3"/>
        <v>0</v>
      </c>
      <c r="S18" s="245">
        <f t="shared" si="4"/>
        <v>0</v>
      </c>
      <c r="T18" s="244">
        <f t="shared" si="5"/>
        <v>0</v>
      </c>
      <c r="U18" s="246"/>
      <c r="V18" s="244">
        <f t="shared" si="6"/>
        <v>0</v>
      </c>
      <c r="W18" s="244">
        <f t="shared" si="7"/>
        <v>0</v>
      </c>
      <c r="X18" s="495"/>
      <c r="Y18" s="244">
        <f t="shared" si="8"/>
        <v>0</v>
      </c>
      <c r="Z18" s="244">
        <f t="shared" si="9"/>
        <v>0</v>
      </c>
      <c r="AA18" s="244">
        <f t="shared" si="10"/>
        <v>0</v>
      </c>
      <c r="AB18" s="244">
        <f t="shared" si="11"/>
        <v>0</v>
      </c>
      <c r="AC18" s="244">
        <f t="shared" si="12"/>
        <v>0</v>
      </c>
      <c r="AD18" s="244">
        <f t="shared" si="13"/>
        <v>0</v>
      </c>
      <c r="AE18" s="246">
        <f t="shared" si="14"/>
        <v>0</v>
      </c>
      <c r="AF18" s="246">
        <f t="shared" si="15"/>
        <v>0</v>
      </c>
      <c r="AG18" s="496"/>
      <c r="AH18" s="244">
        <f t="shared" si="16"/>
        <v>0</v>
      </c>
      <c r="AI18" s="244">
        <f t="shared" si="17"/>
        <v>0</v>
      </c>
      <c r="AJ18" s="313">
        <f t="shared" si="18"/>
        <v>0</v>
      </c>
      <c r="AK18" s="313">
        <f t="shared" si="19"/>
        <v>0</v>
      </c>
      <c r="AL18" s="495"/>
      <c r="AM18" s="244">
        <f t="shared" si="20"/>
        <v>0</v>
      </c>
      <c r="AN18" s="245">
        <f t="shared" si="21"/>
        <v>0</v>
      </c>
      <c r="AO18" s="244">
        <f t="shared" si="22"/>
        <v>0</v>
      </c>
      <c r="AP18" s="244">
        <f t="shared" si="23"/>
        <v>0</v>
      </c>
      <c r="AQ18" s="247"/>
      <c r="AR18" s="313">
        <f t="shared" si="24"/>
        <v>0</v>
      </c>
      <c r="AS18" s="244">
        <f t="shared" si="25"/>
        <v>0</v>
      </c>
      <c r="AT18" s="246">
        <f t="shared" si="26"/>
        <v>0</v>
      </c>
    </row>
    <row r="19" spans="1:48" x14ac:dyDescent="0.2">
      <c r="A19" s="36"/>
      <c r="B19" s="36"/>
      <c r="C19" s="36"/>
      <c r="D19" s="235" t="s">
        <v>15</v>
      </c>
      <c r="E19" s="122">
        <f t="shared" si="0"/>
        <v>0</v>
      </c>
      <c r="F19" s="236"/>
      <c r="G19" s="236"/>
      <c r="H19" s="237"/>
      <c r="I19" s="497">
        <f t="shared" si="1"/>
        <v>0</v>
      </c>
      <c r="J19" s="497"/>
      <c r="K19" s="497">
        <f t="shared" si="2"/>
        <v>0</v>
      </c>
      <c r="L19" s="238"/>
      <c r="M19" s="236"/>
      <c r="N19" s="237"/>
      <c r="O19" s="259">
        <v>5</v>
      </c>
      <c r="P19" s="262"/>
      <c r="R19" s="497">
        <f t="shared" si="3"/>
        <v>0</v>
      </c>
      <c r="S19" s="324">
        <f t="shared" si="4"/>
        <v>0</v>
      </c>
      <c r="T19" s="497">
        <f t="shared" si="5"/>
        <v>0</v>
      </c>
      <c r="U19" s="498"/>
      <c r="V19" s="497">
        <f t="shared" si="6"/>
        <v>0</v>
      </c>
      <c r="W19" s="497">
        <f t="shared" si="7"/>
        <v>0</v>
      </c>
      <c r="Y19" s="497">
        <f t="shared" si="8"/>
        <v>0</v>
      </c>
      <c r="Z19" s="497">
        <f t="shared" si="9"/>
        <v>0</v>
      </c>
      <c r="AA19" s="497">
        <f t="shared" si="10"/>
        <v>0</v>
      </c>
      <c r="AB19" s="497">
        <f t="shared" si="11"/>
        <v>0</v>
      </c>
      <c r="AC19" s="497">
        <f t="shared" si="12"/>
        <v>0</v>
      </c>
      <c r="AD19" s="497">
        <f t="shared" si="13"/>
        <v>0</v>
      </c>
      <c r="AE19" s="498">
        <f t="shared" si="14"/>
        <v>0</v>
      </c>
      <c r="AF19" s="498">
        <f t="shared" si="15"/>
        <v>0</v>
      </c>
      <c r="AG19" s="53"/>
      <c r="AH19" s="497">
        <f t="shared" si="16"/>
        <v>0</v>
      </c>
      <c r="AI19" s="497">
        <f t="shared" si="17"/>
        <v>0</v>
      </c>
      <c r="AJ19" s="499">
        <f t="shared" si="18"/>
        <v>0</v>
      </c>
      <c r="AK19" s="499">
        <f t="shared" si="19"/>
        <v>0</v>
      </c>
      <c r="AM19" s="497">
        <f t="shared" si="20"/>
        <v>0</v>
      </c>
      <c r="AN19" s="324">
        <f t="shared" si="21"/>
        <v>0</v>
      </c>
      <c r="AO19" s="497">
        <f t="shared" si="22"/>
        <v>0</v>
      </c>
      <c r="AP19" s="497">
        <f t="shared" si="23"/>
        <v>0</v>
      </c>
      <c r="AQ19" s="52"/>
      <c r="AR19" s="499">
        <f t="shared" si="24"/>
        <v>0</v>
      </c>
      <c r="AS19" s="497">
        <f t="shared" si="25"/>
        <v>0</v>
      </c>
      <c r="AT19" s="498">
        <f t="shared" si="26"/>
        <v>0</v>
      </c>
    </row>
    <row r="20" spans="1:48" ht="6" customHeight="1" x14ac:dyDescent="0.2">
      <c r="A20" s="36"/>
      <c r="B20" s="36"/>
      <c r="C20" s="36"/>
      <c r="D20" s="5"/>
      <c r="E20" s="96"/>
      <c r="F20" s="4"/>
      <c r="G20" s="4"/>
      <c r="H20" s="4"/>
      <c r="I20" s="6"/>
      <c r="J20" s="6"/>
      <c r="K20" s="6"/>
      <c r="L20" s="4"/>
      <c r="M20" s="4"/>
      <c r="N20" s="4"/>
      <c r="O20" s="16"/>
      <c r="R20" s="6"/>
      <c r="S20" s="6"/>
      <c r="T20" s="6"/>
      <c r="U20" s="6"/>
      <c r="V20" s="6"/>
      <c r="W20" s="6"/>
      <c r="Y20" s="252"/>
      <c r="Z20" s="253"/>
      <c r="AA20" s="253"/>
      <c r="AB20" s="253"/>
      <c r="AC20" s="253"/>
      <c r="AD20" s="253"/>
      <c r="AE20" s="254"/>
      <c r="AF20" s="254"/>
      <c r="AG20" s="53"/>
      <c r="AH20" s="253"/>
      <c r="AI20" s="253"/>
      <c r="AJ20" s="314"/>
      <c r="AK20" s="314"/>
      <c r="AM20" s="252"/>
      <c r="AN20" s="252"/>
      <c r="AO20" s="253"/>
      <c r="AP20" s="253"/>
      <c r="AQ20" s="52"/>
      <c r="AR20" s="316"/>
      <c r="AS20" s="253"/>
      <c r="AT20" s="254"/>
    </row>
    <row r="21" spans="1:48" s="50" customFormat="1" x14ac:dyDescent="0.2">
      <c r="C21" s="560" t="s">
        <v>372</v>
      </c>
      <c r="D21" s="560"/>
      <c r="E21" s="123">
        <f>SUM(E11:E19)</f>
        <v>0</v>
      </c>
      <c r="F21" s="108"/>
      <c r="G21" s="108"/>
      <c r="H21" s="109"/>
      <c r="I21" s="110">
        <f>SUM(I11:I19)</f>
        <v>0</v>
      </c>
      <c r="J21" s="110"/>
      <c r="K21" s="110">
        <f>SUM(K11:K19)</f>
        <v>0</v>
      </c>
      <c r="L21" s="111"/>
      <c r="M21" s="108"/>
      <c r="N21" s="108"/>
      <c r="O21" s="108"/>
      <c r="P21" s="263"/>
      <c r="R21" s="110">
        <f>SUM(R11:R19)</f>
        <v>0</v>
      </c>
      <c r="S21" s="112">
        <f>SUM(S11:S19)</f>
        <v>0</v>
      </c>
      <c r="T21" s="110">
        <f>SUM(T11:T19)</f>
        <v>0</v>
      </c>
      <c r="U21" s="113"/>
      <c r="V21" s="110">
        <f>SUM(V11:V19)</f>
        <v>0</v>
      </c>
      <c r="W21" s="110">
        <f>SUM(W11:W19)</f>
        <v>0</v>
      </c>
      <c r="Y21" s="110">
        <f t="shared" ref="Y21:AF21" si="27">SUM(Y11:Y19)</f>
        <v>0</v>
      </c>
      <c r="Z21" s="110">
        <f t="shared" si="27"/>
        <v>0</v>
      </c>
      <c r="AA21" s="110">
        <f t="shared" si="27"/>
        <v>0</v>
      </c>
      <c r="AB21" s="110">
        <f t="shared" si="27"/>
        <v>0</v>
      </c>
      <c r="AC21" s="110">
        <f t="shared" si="27"/>
        <v>0</v>
      </c>
      <c r="AD21" s="110">
        <f t="shared" si="27"/>
        <v>0</v>
      </c>
      <c r="AE21" s="113">
        <f t="shared" si="27"/>
        <v>0</v>
      </c>
      <c r="AF21" s="113">
        <f t="shared" si="27"/>
        <v>0</v>
      </c>
      <c r="AG21" s="53"/>
      <c r="AH21" s="110">
        <f>SUM(AH11:AH19)</f>
        <v>0</v>
      </c>
      <c r="AI21" s="110">
        <f>SUM(AI11:AI19)</f>
        <v>0</v>
      </c>
      <c r="AJ21" s="315">
        <f>SUM(AJ11:AJ19)</f>
        <v>0</v>
      </c>
      <c r="AK21" s="315">
        <f>SUM(AK11:AK19)</f>
        <v>0</v>
      </c>
      <c r="AM21" s="110">
        <f>SUM(AM11:AM19)</f>
        <v>0</v>
      </c>
      <c r="AN21" s="112">
        <f>SUM(AN11:AN19)</f>
        <v>0</v>
      </c>
      <c r="AO21" s="110">
        <f>SUM(AO11:AO19)</f>
        <v>0</v>
      </c>
      <c r="AP21" s="110">
        <f>SUM(AP11:AP19)</f>
        <v>0</v>
      </c>
      <c r="AQ21" s="53"/>
      <c r="AR21" s="315">
        <f>SUM(AR11:AR19)</f>
        <v>0</v>
      </c>
      <c r="AS21" s="110">
        <f>SUM(AS11:AS19)</f>
        <v>0</v>
      </c>
      <c r="AT21" s="113">
        <f>SUM(AT11:AT19)</f>
        <v>0</v>
      </c>
    </row>
    <row r="22" spans="1:48" ht="6" customHeight="1" x14ac:dyDescent="0.2">
      <c r="A22" s="36"/>
      <c r="B22" s="36"/>
      <c r="C22" s="36"/>
      <c r="D22" s="5"/>
      <c r="E22" s="96"/>
      <c r="F22" s="4"/>
      <c r="G22" s="4"/>
      <c r="H22" s="4"/>
      <c r="I22" s="6"/>
      <c r="J22" s="6"/>
      <c r="K22" s="6"/>
      <c r="L22" s="4"/>
      <c r="M22" s="4"/>
      <c r="N22" s="4"/>
      <c r="O22" s="16"/>
      <c r="R22" s="6"/>
      <c r="S22" s="6"/>
      <c r="T22" s="6"/>
      <c r="U22" s="6"/>
      <c r="V22" s="6"/>
      <c r="W22" s="6"/>
      <c r="Y22" s="252"/>
      <c r="Z22" s="253"/>
      <c r="AA22" s="253"/>
      <c r="AB22" s="253"/>
      <c r="AC22" s="253"/>
      <c r="AD22" s="253"/>
      <c r="AE22" s="254"/>
      <c r="AF22" s="254"/>
      <c r="AG22" s="53"/>
      <c r="AH22" s="253"/>
      <c r="AI22" s="253"/>
      <c r="AJ22" s="314"/>
      <c r="AK22" s="314"/>
      <c r="AM22" s="252"/>
      <c r="AN22" s="252"/>
      <c r="AO22" s="253"/>
      <c r="AP22" s="253"/>
      <c r="AQ22" s="52"/>
      <c r="AR22" s="316"/>
      <c r="AS22" s="253"/>
      <c r="AT22" s="254"/>
    </row>
    <row r="23" spans="1:48" x14ac:dyDescent="0.2">
      <c r="A23" s="36"/>
      <c r="B23" s="36"/>
      <c r="C23" s="36"/>
      <c r="D23" s="117" t="s">
        <v>367</v>
      </c>
      <c r="E23" s="120">
        <f>COUNTIF($D$37:$D$88,D23)</f>
        <v>0</v>
      </c>
      <c r="F23" s="92"/>
      <c r="G23" s="92"/>
      <c r="H23" s="93"/>
      <c r="I23" s="41">
        <f>SUMIF($D$37:$D$88,$D23,$I$37:$I$88)</f>
        <v>0</v>
      </c>
      <c r="J23" s="41"/>
      <c r="K23" s="41">
        <f>SUMIF($D$37:$D$88,$D23,$K$37:$K$88)</f>
        <v>0</v>
      </c>
      <c r="L23" s="75"/>
      <c r="M23" s="92"/>
      <c r="N23" s="93"/>
      <c r="O23" s="256">
        <v>0</v>
      </c>
      <c r="P23" s="40"/>
      <c r="R23" s="41">
        <f>SUMIF($D$37:$D$88,$D23,$R$37:$R$88)</f>
        <v>0</v>
      </c>
      <c r="S23" s="73">
        <f>SUMIF($D$37:$D$88,$D23,$S$37:$S$88)</f>
        <v>0</v>
      </c>
      <c r="T23" s="41">
        <f>SUMIF($D$37:$D$88,$D23,$T$37:$T$88)</f>
        <v>0</v>
      </c>
      <c r="U23" s="74"/>
      <c r="V23" s="41">
        <f>SUMIF($D$37:$D$88,$D23,$V$37:$V$88)</f>
        <v>0</v>
      </c>
      <c r="W23" s="41">
        <f>SUMIF($D$37:$D$88,$D23,$W$37:$W$88)</f>
        <v>0</v>
      </c>
      <c r="Y23" s="41">
        <f>SUMIF($D$37:$D$88,$D23,$Y$37:$Y$88)</f>
        <v>0</v>
      </c>
      <c r="Z23" s="41">
        <f>SUMIF($D$37:$D$88,$D23,$Z$37:$Z$88)</f>
        <v>0</v>
      </c>
      <c r="AA23" s="41">
        <f>SUMIF($D$37:$D$88,$D23,$AA$37:$AA$88)</f>
        <v>0</v>
      </c>
      <c r="AB23" s="41">
        <f>SUMIF($D$37:$D$88,$D23,$AB$37:$AB$88)</f>
        <v>0</v>
      </c>
      <c r="AC23" s="41">
        <f>SUMIF($D$37:$D$88,$D23,$AC$37:$AC$88)</f>
        <v>0</v>
      </c>
      <c r="AD23" s="41">
        <f>SUMIF($D$37:$D$62,$D23,$AD$37:$AD$62)</f>
        <v>0</v>
      </c>
      <c r="AE23" s="74">
        <f>SUMIF($D$37:$D$88,$D23,$AE$37:$AE$88)</f>
        <v>0</v>
      </c>
      <c r="AF23" s="74">
        <f>SUMIF($D$37:$D$88,$D23,$AF$37:$AF$88)</f>
        <v>0</v>
      </c>
      <c r="AG23" s="53"/>
      <c r="AH23" s="41">
        <f>SUMIF($D$37:$D$88,$D23,$AH$37:$AH$88)</f>
        <v>0</v>
      </c>
      <c r="AI23" s="41">
        <f>SUMIF($D$37:$D$88,$D23,$AI$37:$AI$88)</f>
        <v>0</v>
      </c>
      <c r="AJ23" s="312">
        <f>SUMIF($D$37:$D$88,$D23,$AJ$37:$AJ$88)</f>
        <v>0</v>
      </c>
      <c r="AK23" s="312">
        <f>SUMIF($D$37:$D$88,$D23,$AK$37:$AK$88)</f>
        <v>0</v>
      </c>
      <c r="AM23" s="41">
        <f>SUMIF($D$37:$D$88,$D23,$AM$37:$AM$88)</f>
        <v>0</v>
      </c>
      <c r="AN23" s="73">
        <f>SUMIF($D$37:$D$88,$D23,$AN$37:$AN$88)</f>
        <v>0</v>
      </c>
      <c r="AO23" s="41">
        <f>SUMIF($D$37:$D$88,$D23,$AO$37:$AO$88)</f>
        <v>0</v>
      </c>
      <c r="AP23" s="41">
        <f>SUMIF($D$37:$D$88,$D23,$AP$37:$AP$88)</f>
        <v>0</v>
      </c>
      <c r="AQ23" s="52"/>
      <c r="AR23" s="312">
        <f>SUMIF($D$37:$D$88,$D23,$AR$37:$AR$88)</f>
        <v>0</v>
      </c>
      <c r="AS23" s="41">
        <f>SUMIF($D$37:$D$88,$D23,$AS$37:$AS$88)</f>
        <v>0</v>
      </c>
      <c r="AT23" s="74">
        <f>SUMIF($D$37:$D$88,$D23,$AT$37:$AT$88)</f>
        <v>0</v>
      </c>
    </row>
    <row r="24" spans="1:48" x14ac:dyDescent="0.2">
      <c r="A24" s="36"/>
      <c r="B24" s="36"/>
      <c r="C24" s="36"/>
      <c r="D24" s="118" t="s">
        <v>368</v>
      </c>
      <c r="E24" s="121">
        <f>COUNTIF($D$37:$D$88,D24)</f>
        <v>0</v>
      </c>
      <c r="F24" s="105"/>
      <c r="G24" s="105"/>
      <c r="H24" s="106"/>
      <c r="I24" s="244">
        <f>SUMIF($D$37:$D$88,$D24,$I$37:$I$88)</f>
        <v>0</v>
      </c>
      <c r="J24" s="244"/>
      <c r="K24" s="244">
        <f>SUMIF($D$37:$D$88,$D24,$K$37:$K$88)</f>
        <v>0</v>
      </c>
      <c r="L24" s="107"/>
      <c r="M24" s="105"/>
      <c r="N24" s="106"/>
      <c r="O24" s="257">
        <v>0</v>
      </c>
      <c r="P24" s="260"/>
      <c r="R24" s="244">
        <f>SUMIF($D$37:$D$88,$D24,$R$37:$R$88)</f>
        <v>0</v>
      </c>
      <c r="S24" s="245">
        <f>SUMIF($D$37:$D$88,$D24,$S$37:$S$88)</f>
        <v>0</v>
      </c>
      <c r="T24" s="244">
        <f>SUMIF($D$37:$D$88,$D24,$T$37:$T$88)</f>
        <v>0</v>
      </c>
      <c r="U24" s="246"/>
      <c r="V24" s="244">
        <f>SUMIF($D$37:$D$88,$D24,$V$37:$V$88)</f>
        <v>0</v>
      </c>
      <c r="W24" s="244">
        <f>SUMIF($D$37:$D$88,$D24,$W$37:$W$88)</f>
        <v>0</v>
      </c>
      <c r="Y24" s="244">
        <f>SUMIF($D$37:$D$88,$D24,$Y$37:$Y$88)</f>
        <v>0</v>
      </c>
      <c r="Z24" s="244">
        <f>SUMIF($D$37:$D$88,$D24,$Z$37:$Z$88)</f>
        <v>0</v>
      </c>
      <c r="AA24" s="244">
        <f>SUMIF($D$37:$D$88,$D24,$AA$37:$AA$88)</f>
        <v>0</v>
      </c>
      <c r="AB24" s="244">
        <f>SUMIF($D$37:$D$88,$D24,$AB$37:$AB$88)</f>
        <v>0</v>
      </c>
      <c r="AC24" s="244">
        <f>SUMIF($D$37:$D$88,$D24,$AC$37:$AC$88)</f>
        <v>0</v>
      </c>
      <c r="AD24" s="244">
        <f>SUMIF($D$37:$D$62,$D24,$AD$37:$AD$62)</f>
        <v>0</v>
      </c>
      <c r="AE24" s="246">
        <f>SUMIF($D$37:$D$88,$D24,$AE$37:$AE$88)</f>
        <v>0</v>
      </c>
      <c r="AF24" s="246">
        <f>SUMIF($D$37:$D$88,$D24,$AF$37:$AF$88)</f>
        <v>0</v>
      </c>
      <c r="AG24" s="53"/>
      <c r="AH24" s="244">
        <f>SUMIF($D$37:$D$88,$D24,$AH$37:$AH$88)</f>
        <v>0</v>
      </c>
      <c r="AI24" s="244">
        <f>SUMIF($D$37:$D$88,$D24,$AI$37:$AI$88)</f>
        <v>0</v>
      </c>
      <c r="AJ24" s="313">
        <f>SUMIF($D$37:$D$88,$D24,$AJ$37:$AJ$88)</f>
        <v>0</v>
      </c>
      <c r="AK24" s="313">
        <f>SUMIF($D$37:$D$88,$D24,$AK$37:$AK$88)</f>
        <v>0</v>
      </c>
      <c r="AM24" s="244">
        <f>SUMIF($D$37:$D$88,$D24,$AM$37:$AM$88)</f>
        <v>0</v>
      </c>
      <c r="AN24" s="245">
        <f>SUMIF($D$37:$D$88,$D24,$AN$37:$AN$88)</f>
        <v>0</v>
      </c>
      <c r="AO24" s="244">
        <f>SUMIF($D$37:$D$88,$D24,$AO$37:$AO$88)</f>
        <v>0</v>
      </c>
      <c r="AP24" s="244">
        <f>SUMIF($D$37:$D$88,$D24,$AP$37:$AP$88)</f>
        <v>0</v>
      </c>
      <c r="AQ24" s="247"/>
      <c r="AR24" s="313">
        <f>SUMIF($D$37:$D$88,$D24,$AR$37:$AR$88)</f>
        <v>0</v>
      </c>
      <c r="AS24" s="244">
        <f>SUMIF($D$37:$D$88,$D24,$AS$37:$AS$88)</f>
        <v>0</v>
      </c>
      <c r="AT24" s="246">
        <f>SUMIF($D$37:$D$88,$D24,$AT$37:$AT$88)</f>
        <v>0</v>
      </c>
    </row>
    <row r="25" spans="1:48" x14ac:dyDescent="0.2">
      <c r="A25" s="36"/>
      <c r="B25" s="36"/>
      <c r="C25" s="36"/>
      <c r="D25" s="119" t="s">
        <v>369</v>
      </c>
      <c r="E25" s="122">
        <f>COUNTIF($D$37:$D$88,D25)</f>
        <v>0</v>
      </c>
      <c r="F25" s="94"/>
      <c r="G25" s="94"/>
      <c r="H25" s="95"/>
      <c r="I25" s="41">
        <f>SUMIF($D$37:$D$88,$D25,$I$37:$I$88)</f>
        <v>0</v>
      </c>
      <c r="J25" s="41"/>
      <c r="K25" s="41">
        <f>SUMIF($D$37:$D$88,$D25,$K$37:$K$88)</f>
        <v>0</v>
      </c>
      <c r="L25" s="72"/>
      <c r="M25" s="94"/>
      <c r="N25" s="95"/>
      <c r="O25" s="258">
        <v>0</v>
      </c>
      <c r="P25" s="261"/>
      <c r="R25" s="41">
        <f>SUMIF($D$37:$D$88,$D25,$R$37:$R$88)</f>
        <v>0</v>
      </c>
      <c r="S25" s="73">
        <f>SUMIF($D$37:$D$88,$D25,$S$37:$S$88)</f>
        <v>0</v>
      </c>
      <c r="T25" s="41">
        <f>SUMIF($D$37:$D$88,$D25,$T$37:$T$88)</f>
        <v>0</v>
      </c>
      <c r="U25" s="74"/>
      <c r="V25" s="41">
        <f>SUMIF($D$37:$D$88,$D25,$V$37:$V$88)</f>
        <v>0</v>
      </c>
      <c r="W25" s="41">
        <f>SUMIF($D$37:$D$88,$D25,$W$37:$W$88)</f>
        <v>0</v>
      </c>
      <c r="Y25" s="41">
        <f>SUMIF($D$37:$D$88,$D25,$Y$37:$Y$88)</f>
        <v>0</v>
      </c>
      <c r="Z25" s="41">
        <f>SUMIF($D$37:$D$88,$D25,$Z$37:$Z$88)</f>
        <v>0</v>
      </c>
      <c r="AA25" s="41">
        <f>SUMIF($D$37:$D$88,$D25,$AA$37:$AA$88)</f>
        <v>0</v>
      </c>
      <c r="AB25" s="41">
        <f>SUMIF($D$37:$D$88,$D25,$AB$37:$AB$88)</f>
        <v>0</v>
      </c>
      <c r="AC25" s="41">
        <f>SUMIF($D$37:$D$88,$D25,$AC$37:$AC$88)</f>
        <v>0</v>
      </c>
      <c r="AD25" s="41">
        <f>SUMIF($D$37:$D$62,$D25,$AD$37:$AD$62)</f>
        <v>0</v>
      </c>
      <c r="AE25" s="74">
        <f>SUMIF($D$37:$D$88,$D25,$AE$37:$AE$88)</f>
        <v>0</v>
      </c>
      <c r="AF25" s="74">
        <f>SUMIF($D$37:$D$88,$D25,$AF$37:$AF$88)</f>
        <v>0</v>
      </c>
      <c r="AG25" s="53"/>
      <c r="AH25" s="41">
        <f>SUMIF($D$37:$D$88,$D25,$AH$37:$AH$88)</f>
        <v>0</v>
      </c>
      <c r="AI25" s="41">
        <f>SUMIF($D$37:$D$88,$D25,$AI$37:$AI$88)</f>
        <v>0</v>
      </c>
      <c r="AJ25" s="312">
        <f>SUMIF($D$37:$D$88,$D25,$AJ$37:$AJ$88)</f>
        <v>0</v>
      </c>
      <c r="AK25" s="312">
        <f>SUMIF($D$37:$D$88,$D25,$AK$37:$AK$88)</f>
        <v>0</v>
      </c>
      <c r="AM25" s="41">
        <f>SUMIF($D$37:$D$88,$D25,$AM$37:$AM$88)</f>
        <v>0</v>
      </c>
      <c r="AN25" s="73">
        <f>SUMIF($D$37:$D$88,$D25,$AN$37:$AN$88)</f>
        <v>0</v>
      </c>
      <c r="AO25" s="41">
        <f>SUMIF($D$37:$D$88,$D25,$AO$37:$AO$88)</f>
        <v>0</v>
      </c>
      <c r="AP25" s="41">
        <f>SUMIF($D$37:$D$88,$D25,$AP$37:$AP$88)</f>
        <v>0</v>
      </c>
      <c r="AQ25" s="52"/>
      <c r="AR25" s="312">
        <f>SUMIF($D$37:$D$88,$D25,$AR$37:$AR$88)</f>
        <v>0</v>
      </c>
      <c r="AS25" s="41">
        <f>SUMIF($D$37:$D$88,$D25,$AS$37:$AS$88)</f>
        <v>0</v>
      </c>
      <c r="AT25" s="74">
        <f>SUMIF($D$37:$D$88,$D25,$AT$37:$AT$88)</f>
        <v>0</v>
      </c>
    </row>
    <row r="26" spans="1:48" x14ac:dyDescent="0.2">
      <c r="A26" s="36"/>
      <c r="B26" s="36"/>
      <c r="C26" s="36"/>
      <c r="D26" s="118" t="s">
        <v>370</v>
      </c>
      <c r="E26" s="121">
        <f>COUNTIF($D$37:$D$88,D26)</f>
        <v>0</v>
      </c>
      <c r="F26" s="105"/>
      <c r="G26" s="105"/>
      <c r="H26" s="106"/>
      <c r="I26" s="244">
        <f>SUMIF($D$37:$D$88,$D26,$I$37:$I$88)</f>
        <v>0</v>
      </c>
      <c r="J26" s="244"/>
      <c r="K26" s="244">
        <f>SUMIF($D$37:$D$88,$D26,$K$37:$K$88)</f>
        <v>0</v>
      </c>
      <c r="L26" s="107"/>
      <c r="M26" s="105"/>
      <c r="N26" s="106"/>
      <c r="O26" s="257">
        <v>0</v>
      </c>
      <c r="P26" s="260"/>
      <c r="R26" s="244">
        <f>SUMIF($D$37:$D$88,$D26,$R$37:$R$88)</f>
        <v>0</v>
      </c>
      <c r="S26" s="245">
        <f>SUMIF($D$37:$D$88,$D26,$S$37:$S$88)</f>
        <v>0</v>
      </c>
      <c r="T26" s="244">
        <f>SUMIF($D$37:$D$88,$D26,$T$37:$T$88)</f>
        <v>0</v>
      </c>
      <c r="U26" s="246"/>
      <c r="V26" s="244">
        <f>SUMIF($D$37:$D$88,$D26,$V$37:$V$88)</f>
        <v>0</v>
      </c>
      <c r="W26" s="244">
        <f>SUMIF($D$37:$D$88,$D26,$W$37:$W$88)</f>
        <v>0</v>
      </c>
      <c r="Y26" s="244">
        <f>SUMIF($D$37:$D$88,$D26,$Y$37:$Y$88)</f>
        <v>0</v>
      </c>
      <c r="Z26" s="244">
        <f>SUMIF($D$37:$D$88,$D26,$Z$37:$Z$88)</f>
        <v>0</v>
      </c>
      <c r="AA26" s="244">
        <f>SUMIF($D$37:$D$88,$D26,$AA$37:$AA$88)</f>
        <v>0</v>
      </c>
      <c r="AB26" s="244">
        <f>SUMIF($D$37:$D$88,$D26,$AB$37:$AB$88)</f>
        <v>0</v>
      </c>
      <c r="AC26" s="244">
        <f>SUMIF($D$37:$D$88,$D26,$AC$37:$AC$88)</f>
        <v>0</v>
      </c>
      <c r="AD26" s="244">
        <f>SUMIF($D$37:$D$62,$D26,$AD$37:$AD$62)</f>
        <v>0</v>
      </c>
      <c r="AE26" s="246">
        <f>SUMIF($D$37:$D$88,$D26,$AE$37:$AE$88)</f>
        <v>0</v>
      </c>
      <c r="AF26" s="246">
        <f>SUMIF($D$37:$D$88,$D26,$AF$37:$AF$88)</f>
        <v>0</v>
      </c>
      <c r="AG26" s="53"/>
      <c r="AH26" s="244">
        <f>SUMIF($D$37:$D$88,$D26,$AH$37:$AH$88)</f>
        <v>0</v>
      </c>
      <c r="AI26" s="244">
        <f>SUMIF($D$37:$D$88,$D26,$AI$37:$AI$88)</f>
        <v>0</v>
      </c>
      <c r="AJ26" s="313">
        <f>SUMIF($D$37:$D$88,$D26,$AJ$37:$AJ$88)</f>
        <v>0</v>
      </c>
      <c r="AK26" s="313">
        <f>SUMIF($D$37:$D$88,$D26,$AK$37:$AK$88)</f>
        <v>0</v>
      </c>
      <c r="AM26" s="244">
        <f>SUMIF($D$37:$D$88,$D26,$AM$37:$AM$88)</f>
        <v>0</v>
      </c>
      <c r="AN26" s="245">
        <f>SUMIF($D$37:$D$88,$D26,$AN$37:$AN$88)</f>
        <v>0</v>
      </c>
      <c r="AO26" s="244">
        <f>SUMIF($D$37:$D$88,$D26,$AO$37:$AO$88)</f>
        <v>0</v>
      </c>
      <c r="AP26" s="244">
        <f>SUMIF($D$37:$D$88,$D26,$AP$37:$AP$88)</f>
        <v>0</v>
      </c>
      <c r="AQ26" s="247"/>
      <c r="AR26" s="313">
        <f>SUMIF($D$37:$D$88,$D26,$AR$37:$AR$88)</f>
        <v>0</v>
      </c>
      <c r="AS26" s="244">
        <f>SUMIF($D$37:$D$88,$D26,$AS$37:$AS$88)</f>
        <v>0</v>
      </c>
      <c r="AT26" s="246">
        <f>SUMIF($D$37:$D$88,$D26,$AT$37:$AT$88)</f>
        <v>0</v>
      </c>
    </row>
    <row r="27" spans="1:48" ht="6" customHeight="1" x14ac:dyDescent="0.2">
      <c r="A27" s="36"/>
      <c r="B27" s="36"/>
      <c r="C27" s="36"/>
      <c r="D27" s="5"/>
      <c r="E27" s="96"/>
      <c r="F27" s="4"/>
      <c r="G27" s="4"/>
      <c r="H27" s="4"/>
      <c r="I27" s="6"/>
      <c r="J27" s="6"/>
      <c r="K27" s="6"/>
      <c r="L27" s="4"/>
      <c r="M27" s="4"/>
      <c r="N27" s="4"/>
      <c r="O27" s="16"/>
      <c r="R27" s="6"/>
      <c r="S27" s="6"/>
      <c r="T27" s="6"/>
      <c r="U27" s="6"/>
      <c r="V27" s="6"/>
      <c r="W27" s="6"/>
      <c r="Y27" s="252"/>
      <c r="Z27" s="253"/>
      <c r="AA27" s="253"/>
      <c r="AB27" s="253"/>
      <c r="AC27" s="253"/>
      <c r="AD27" s="253"/>
      <c r="AE27" s="254"/>
      <c r="AF27" s="254"/>
      <c r="AG27" s="53"/>
      <c r="AH27" s="253"/>
      <c r="AI27" s="253"/>
      <c r="AJ27" s="314"/>
      <c r="AK27" s="314"/>
      <c r="AM27" s="252"/>
      <c r="AN27" s="252"/>
      <c r="AO27" s="253"/>
      <c r="AP27" s="253"/>
      <c r="AQ27" s="52"/>
      <c r="AR27" s="316"/>
      <c r="AS27" s="253"/>
      <c r="AT27" s="254"/>
    </row>
    <row r="28" spans="1:48" s="50" customFormat="1" x14ac:dyDescent="0.2">
      <c r="C28" s="560" t="s">
        <v>476</v>
      </c>
      <c r="D28" s="560"/>
      <c r="E28" s="123">
        <f>SUM(E23:E26)</f>
        <v>0</v>
      </c>
      <c r="F28" s="108"/>
      <c r="G28" s="108"/>
      <c r="H28" s="109"/>
      <c r="I28" s="110">
        <f>SUM(I23:I26)</f>
        <v>0</v>
      </c>
      <c r="J28" s="110"/>
      <c r="K28" s="110">
        <f>SUM(K23:K26)</f>
        <v>0</v>
      </c>
      <c r="L28" s="111"/>
      <c r="M28" s="108"/>
      <c r="N28" s="108"/>
      <c r="O28" s="108"/>
      <c r="P28" s="263"/>
      <c r="R28" s="110">
        <f t="shared" ref="R28:U28" si="28">SUM(R23:R26)</f>
        <v>0</v>
      </c>
      <c r="S28" s="110">
        <f t="shared" si="28"/>
        <v>0</v>
      </c>
      <c r="T28" s="110">
        <f t="shared" si="28"/>
        <v>0</v>
      </c>
      <c r="U28" s="110">
        <f t="shared" si="28"/>
        <v>0</v>
      </c>
      <c r="V28" s="110">
        <f>SUM(V23:V26)</f>
        <v>0</v>
      </c>
      <c r="W28" s="110"/>
      <c r="Y28" s="110">
        <f t="shared" ref="Y28:AK28" si="29">SUM(Y23:Y26)</f>
        <v>0</v>
      </c>
      <c r="Z28" s="110">
        <f t="shared" si="29"/>
        <v>0</v>
      </c>
      <c r="AA28" s="110">
        <f t="shared" si="29"/>
        <v>0</v>
      </c>
      <c r="AB28" s="110">
        <f t="shared" si="29"/>
        <v>0</v>
      </c>
      <c r="AC28" s="110">
        <f t="shared" si="29"/>
        <v>0</v>
      </c>
      <c r="AD28" s="110">
        <f t="shared" si="29"/>
        <v>0</v>
      </c>
      <c r="AE28" s="110">
        <f t="shared" si="29"/>
        <v>0</v>
      </c>
      <c r="AF28" s="110">
        <f t="shared" si="29"/>
        <v>0</v>
      </c>
      <c r="AG28" s="53"/>
      <c r="AH28" s="110">
        <f>SUM(AH23:AH26)</f>
        <v>0</v>
      </c>
      <c r="AI28" s="110">
        <f t="shared" si="29"/>
        <v>0</v>
      </c>
      <c r="AJ28" s="315">
        <f t="shared" si="29"/>
        <v>0</v>
      </c>
      <c r="AK28" s="315">
        <f t="shared" si="29"/>
        <v>0</v>
      </c>
      <c r="AM28" s="110">
        <f t="shared" ref="AM28:AP28" si="30">SUM(AM23:AM26)</f>
        <v>0</v>
      </c>
      <c r="AN28" s="110">
        <f t="shared" si="30"/>
        <v>0</v>
      </c>
      <c r="AO28" s="110">
        <f t="shared" si="30"/>
        <v>0</v>
      </c>
      <c r="AP28" s="110">
        <f t="shared" si="30"/>
        <v>0</v>
      </c>
      <c r="AQ28" s="53"/>
      <c r="AR28" s="315">
        <f t="shared" ref="AR28" si="31">SUM(AR23:AR26)</f>
        <v>0</v>
      </c>
      <c r="AS28" s="110">
        <f t="shared" ref="AS28:AT28" si="32">SUM(AS23:AS26)</f>
        <v>0</v>
      </c>
      <c r="AT28" s="110">
        <f t="shared" si="32"/>
        <v>0</v>
      </c>
    </row>
    <row r="29" spans="1:48" x14ac:dyDescent="0.2">
      <c r="AQ29" s="36"/>
      <c r="AR29" s="36"/>
    </row>
    <row r="30" spans="1:48" s="37" customFormat="1" x14ac:dyDescent="0.2">
      <c r="A30" s="86" t="s">
        <v>20</v>
      </c>
      <c r="B30" s="86"/>
      <c r="C30" s="86"/>
      <c r="D30" s="86"/>
      <c r="E30" s="86"/>
      <c r="F30" s="86"/>
      <c r="G30" s="86"/>
      <c r="H30" s="86"/>
      <c r="I30" s="86"/>
      <c r="J30" s="86"/>
      <c r="K30" s="86"/>
      <c r="L30" s="86"/>
      <c r="M30" s="86"/>
      <c r="N30" s="86"/>
      <c r="O30" s="86"/>
      <c r="P30" s="86"/>
      <c r="Q30" s="51"/>
      <c r="R30" s="555" t="s">
        <v>357</v>
      </c>
      <c r="S30" s="555"/>
      <c r="T30" s="555"/>
      <c r="U30" s="555"/>
      <c r="V30" s="555"/>
      <c r="W30" s="289"/>
      <c r="X30" s="51"/>
      <c r="Y30" s="86" t="str">
        <f>"Vorgang "&amp;D4</f>
        <v>Vorgang 2023</v>
      </c>
      <c r="Z30" s="86"/>
      <c r="AA30" s="86"/>
      <c r="AB30" s="86"/>
      <c r="AC30" s="86"/>
      <c r="AD30" s="86"/>
      <c r="AE30" s="86"/>
      <c r="AF30" s="86"/>
      <c r="AG30" s="86"/>
      <c r="AH30" s="86"/>
      <c r="AI30" s="86"/>
      <c r="AJ30" s="86"/>
      <c r="AK30" s="86"/>
      <c r="AL30" s="51"/>
      <c r="AM30" s="552" t="str">
        <f>"Bestand 31.12."&amp;D4</f>
        <v>Bestand 31.12.2023</v>
      </c>
      <c r="AN30" s="552"/>
      <c r="AO30" s="552"/>
      <c r="AP30" s="552"/>
      <c r="AQ30" s="552"/>
      <c r="AR30" s="552"/>
      <c r="AS30" s="552"/>
      <c r="AT30" s="552"/>
      <c r="AV30" s="86" t="s">
        <v>202</v>
      </c>
    </row>
    <row r="31" spans="1:48" s="38" customFormat="1" x14ac:dyDescent="0.2">
      <c r="A31" s="8"/>
      <c r="B31" s="55" t="s">
        <v>17</v>
      </c>
      <c r="C31" s="56" t="s">
        <v>43</v>
      </c>
      <c r="D31" s="57" t="s">
        <v>2</v>
      </c>
      <c r="E31" s="556" t="s">
        <v>216</v>
      </c>
      <c r="F31" s="558"/>
      <c r="G31" s="208" t="s">
        <v>299</v>
      </c>
      <c r="H31" s="208" t="s">
        <v>131</v>
      </c>
      <c r="I31" s="209" t="s">
        <v>129</v>
      </c>
      <c r="J31" s="212" t="s">
        <v>351</v>
      </c>
      <c r="K31" s="553" t="s">
        <v>350</v>
      </c>
      <c r="L31" s="553"/>
      <c r="M31" s="554" t="s">
        <v>24</v>
      </c>
      <c r="N31" s="554"/>
      <c r="O31" s="553" t="s">
        <v>25</v>
      </c>
      <c r="P31" s="553"/>
      <c r="Q31" s="58"/>
      <c r="R31" s="559" t="str">
        <f>"01.01."&amp;D4</f>
        <v>01.01.2023</v>
      </c>
      <c r="S31" s="559"/>
      <c r="T31" s="559"/>
      <c r="U31" s="559"/>
      <c r="V31" s="559"/>
      <c r="W31" s="290"/>
      <c r="X31" s="59"/>
      <c r="Y31" s="167" t="s">
        <v>29</v>
      </c>
      <c r="Z31" s="556" t="s">
        <v>40</v>
      </c>
      <c r="AA31" s="557"/>
      <c r="AB31" s="557"/>
      <c r="AC31" s="558"/>
      <c r="AD31" s="303" t="s">
        <v>30</v>
      </c>
      <c r="AE31" s="557" t="s">
        <v>30</v>
      </c>
      <c r="AF31" s="558"/>
      <c r="AG31" s="268"/>
      <c r="AH31" s="57" t="s">
        <v>178</v>
      </c>
      <c r="AI31" s="556" t="s">
        <v>373</v>
      </c>
      <c r="AJ31" s="558"/>
      <c r="AK31" s="296" t="s">
        <v>354</v>
      </c>
      <c r="AL31" s="64"/>
      <c r="AM31" s="556" t="s">
        <v>139</v>
      </c>
      <c r="AN31" s="557"/>
      <c r="AO31" s="557"/>
      <c r="AP31" s="558"/>
      <c r="AQ31" s="64"/>
      <c r="AR31" s="556" t="s">
        <v>136</v>
      </c>
      <c r="AS31" s="558"/>
      <c r="AT31" s="66" t="s">
        <v>137</v>
      </c>
      <c r="AV31" s="166"/>
    </row>
    <row r="32" spans="1:48" s="38" customFormat="1" x14ac:dyDescent="0.2">
      <c r="A32" s="8"/>
      <c r="B32" s="42"/>
      <c r="C32" s="43"/>
      <c r="D32" s="44"/>
      <c r="E32" s="168"/>
      <c r="F32" s="168"/>
      <c r="G32" s="210" t="s">
        <v>17</v>
      </c>
      <c r="H32" s="211"/>
      <c r="I32" s="212" t="s">
        <v>130</v>
      </c>
      <c r="J32" s="212" t="s">
        <v>199</v>
      </c>
      <c r="K32" s="265" t="s">
        <v>22</v>
      </c>
      <c r="L32" s="165" t="s">
        <v>0</v>
      </c>
      <c r="M32" s="70"/>
      <c r="N32" s="70"/>
      <c r="O32" s="44" t="s">
        <v>134</v>
      </c>
      <c r="P32" s="44" t="s">
        <v>135</v>
      </c>
      <c r="Q32" s="47"/>
      <c r="R32" s="35"/>
      <c r="S32" s="35"/>
      <c r="T32" s="35"/>
      <c r="U32" s="35"/>
      <c r="V32" s="35"/>
      <c r="W32" s="35"/>
      <c r="X32" s="47"/>
      <c r="Y32" s="60"/>
      <c r="Z32" s="300" t="s">
        <v>198</v>
      </c>
      <c r="AA32" s="564" t="s">
        <v>133</v>
      </c>
      <c r="AB32" s="564"/>
      <c r="AC32" s="564"/>
      <c r="AD32" s="65"/>
      <c r="AE32" s="302"/>
      <c r="AF32" s="305"/>
      <c r="AG32" s="269"/>
      <c r="AH32" s="297" t="s">
        <v>478</v>
      </c>
      <c r="AI32" s="556" t="s">
        <v>30</v>
      </c>
      <c r="AJ32" s="558"/>
      <c r="AK32" s="296" t="s">
        <v>355</v>
      </c>
      <c r="AL32" s="64"/>
      <c r="AM32" s="556" t="s">
        <v>356</v>
      </c>
      <c r="AN32" s="557"/>
      <c r="AO32" s="557"/>
      <c r="AP32" s="558"/>
      <c r="AQ32" s="64"/>
      <c r="AR32" s="172" t="s">
        <v>486</v>
      </c>
      <c r="AS32" s="61" t="s">
        <v>484</v>
      </c>
      <c r="AT32" s="66" t="s">
        <v>138</v>
      </c>
      <c r="AV32" s="166"/>
    </row>
    <row r="33" spans="1:48" s="39" customFormat="1" ht="12.75" customHeight="1" x14ac:dyDescent="0.2">
      <c r="A33" s="33"/>
      <c r="B33" s="45"/>
      <c r="C33" s="46"/>
      <c r="D33" s="46"/>
      <c r="E33" s="62" t="s">
        <v>217</v>
      </c>
      <c r="F33" s="62" t="s">
        <v>5</v>
      </c>
      <c r="G33" s="213"/>
      <c r="H33" s="214" t="s">
        <v>132</v>
      </c>
      <c r="I33" s="213"/>
      <c r="J33" s="213"/>
      <c r="K33" s="60"/>
      <c r="L33" s="165" t="s">
        <v>375</v>
      </c>
      <c r="M33" s="71" t="s">
        <v>0</v>
      </c>
      <c r="N33" s="71" t="s">
        <v>26</v>
      </c>
      <c r="O33" s="60" t="s">
        <v>26</v>
      </c>
      <c r="P33" s="60" t="s">
        <v>26</v>
      </c>
      <c r="Q33" s="48"/>
      <c r="R33" s="61" t="s">
        <v>219</v>
      </c>
      <c r="S33" s="168" t="s">
        <v>178</v>
      </c>
      <c r="T33" s="54" t="s">
        <v>128</v>
      </c>
      <c r="U33" s="54" t="s">
        <v>354</v>
      </c>
      <c r="V33" s="61" t="s">
        <v>21</v>
      </c>
      <c r="W33" s="61" t="s">
        <v>447</v>
      </c>
      <c r="X33" s="49"/>
      <c r="Y33" s="62"/>
      <c r="Z33" s="300" t="s">
        <v>199</v>
      </c>
      <c r="AA33" s="61" t="s">
        <v>219</v>
      </c>
      <c r="AB33" s="44" t="s">
        <v>178</v>
      </c>
      <c r="AC33" s="60" t="s">
        <v>128</v>
      </c>
      <c r="AD33" s="295" t="s">
        <v>22</v>
      </c>
      <c r="AE33" s="562" t="s">
        <v>480</v>
      </c>
      <c r="AF33" s="563"/>
      <c r="AG33" s="270"/>
      <c r="AH33" s="306" t="s">
        <v>479</v>
      </c>
      <c r="AI33" s="295"/>
      <c r="AJ33" s="295"/>
      <c r="AK33" s="295"/>
      <c r="AL33" s="63"/>
      <c r="AM33" s="61" t="s">
        <v>219</v>
      </c>
      <c r="AN33" s="153" t="s">
        <v>178</v>
      </c>
      <c r="AO33" s="60" t="s">
        <v>128</v>
      </c>
      <c r="AP33" s="251" t="s">
        <v>354</v>
      </c>
      <c r="AQ33" s="63"/>
      <c r="AR33" s="172" t="s">
        <v>485</v>
      </c>
      <c r="AS33" s="61" t="s">
        <v>485</v>
      </c>
      <c r="AT33" s="54"/>
      <c r="AV33" s="46"/>
    </row>
    <row r="34" spans="1:48" s="39" customFormat="1" x14ac:dyDescent="0.2">
      <c r="A34" s="33"/>
      <c r="B34" s="45"/>
      <c r="C34" s="46"/>
      <c r="D34" s="46"/>
      <c r="E34" s="46"/>
      <c r="F34" s="46"/>
      <c r="G34" s="46"/>
      <c r="H34" s="153"/>
      <c r="I34" s="46"/>
      <c r="J34" s="46"/>
      <c r="K34" s="153"/>
      <c r="L34" s="265" t="s">
        <v>374</v>
      </c>
      <c r="M34" s="71"/>
      <c r="N34" s="71"/>
      <c r="O34" s="153"/>
      <c r="P34" s="153"/>
      <c r="Q34" s="48"/>
      <c r="R34" s="172" t="s">
        <v>220</v>
      </c>
      <c r="S34" s="168" t="s">
        <v>179</v>
      </c>
      <c r="T34" s="61"/>
      <c r="U34" s="61" t="s">
        <v>355</v>
      </c>
      <c r="V34" s="61"/>
      <c r="W34" s="61" t="s">
        <v>448</v>
      </c>
      <c r="X34" s="49"/>
      <c r="Y34" s="62"/>
      <c r="Z34" s="153"/>
      <c r="AA34" s="172" t="s">
        <v>220</v>
      </c>
      <c r="AB34" s="44" t="s">
        <v>179</v>
      </c>
      <c r="AC34" s="153"/>
      <c r="AD34" s="295"/>
      <c r="AE34" s="172"/>
      <c r="AF34" s="301" t="s">
        <v>477</v>
      </c>
      <c r="AG34" s="270"/>
      <c r="AH34" s="295" t="s">
        <v>201</v>
      </c>
      <c r="AI34" s="295" t="s">
        <v>201</v>
      </c>
      <c r="AJ34" s="295" t="s">
        <v>200</v>
      </c>
      <c r="AK34" s="295" t="s">
        <v>200</v>
      </c>
      <c r="AL34" s="63"/>
      <c r="AM34" s="172" t="s">
        <v>220</v>
      </c>
      <c r="AN34" s="153" t="s">
        <v>179</v>
      </c>
      <c r="AO34" s="153"/>
      <c r="AP34" s="251" t="s">
        <v>355</v>
      </c>
      <c r="AQ34" s="63"/>
      <c r="AR34" s="172" t="s">
        <v>377</v>
      </c>
      <c r="AS34" s="61" t="s">
        <v>377</v>
      </c>
      <c r="AT34" s="54"/>
      <c r="AV34" s="46"/>
    </row>
    <row r="35" spans="1:48" s="39" customFormat="1" ht="6" customHeight="1" x14ac:dyDescent="0.2">
      <c r="A35" s="33"/>
      <c r="B35" s="124"/>
      <c r="C35" s="125"/>
      <c r="D35" s="125"/>
      <c r="E35" s="125"/>
      <c r="F35" s="125"/>
      <c r="G35" s="125"/>
      <c r="H35" s="125"/>
      <c r="I35" s="125"/>
      <c r="J35" s="125"/>
      <c r="K35" s="126"/>
      <c r="L35" s="126"/>
      <c r="M35" s="127"/>
      <c r="N35" s="127"/>
      <c r="O35" s="126"/>
      <c r="P35" s="126"/>
      <c r="Q35" s="48"/>
      <c r="R35" s="125"/>
      <c r="S35" s="125"/>
      <c r="T35" s="125"/>
      <c r="U35" s="125"/>
      <c r="V35" s="125"/>
      <c r="W35" s="125"/>
      <c r="X35" s="49"/>
      <c r="Y35" s="125"/>
      <c r="Z35" s="126"/>
      <c r="AA35" s="126"/>
      <c r="AB35" s="126"/>
      <c r="AC35" s="126"/>
      <c r="AD35" s="126"/>
      <c r="AE35" s="126"/>
      <c r="AF35" s="126"/>
      <c r="AG35" s="34"/>
      <c r="AH35" s="126"/>
      <c r="AI35" s="126"/>
      <c r="AJ35" s="126"/>
      <c r="AK35" s="126"/>
      <c r="AL35" s="48"/>
      <c r="AM35" s="44"/>
      <c r="AN35" s="44"/>
      <c r="AO35" s="44"/>
      <c r="AP35" s="44"/>
      <c r="AQ35" s="48"/>
      <c r="AR35" s="310"/>
      <c r="AS35" s="125"/>
      <c r="AT35" s="128"/>
      <c r="AV35" s="125"/>
    </row>
    <row r="36" spans="1:48" s="39" customFormat="1" ht="6" customHeight="1" x14ac:dyDescent="0.2">
      <c r="B36" s="33"/>
      <c r="C36" s="33"/>
      <c r="D36" s="33"/>
      <c r="E36" s="33"/>
      <c r="F36" s="33"/>
      <c r="G36" s="33"/>
      <c r="H36" s="33"/>
      <c r="I36" s="33"/>
      <c r="J36" s="33"/>
      <c r="K36" s="7"/>
      <c r="L36" s="7"/>
      <c r="M36" s="34"/>
      <c r="N36" s="34"/>
      <c r="O36" s="7"/>
      <c r="P36" s="7"/>
      <c r="R36" s="33"/>
      <c r="S36" s="33"/>
      <c r="T36" s="33"/>
      <c r="U36" s="33"/>
      <c r="V36" s="33"/>
      <c r="W36" s="33"/>
      <c r="X36" s="34"/>
      <c r="Y36" s="33"/>
      <c r="Z36" s="7"/>
      <c r="AA36" s="7"/>
      <c r="AB36" s="7"/>
      <c r="AC36" s="7"/>
      <c r="AD36" s="7"/>
      <c r="AE36" s="7"/>
      <c r="AF36" s="34"/>
      <c r="AG36" s="34"/>
      <c r="AH36" s="34"/>
      <c r="AI36" s="7"/>
      <c r="AJ36" s="7"/>
      <c r="AK36" s="7"/>
      <c r="AM36" s="7"/>
      <c r="AN36" s="7"/>
      <c r="AO36" s="7"/>
      <c r="AP36" s="7"/>
      <c r="AR36" s="311"/>
      <c r="AS36" s="33"/>
      <c r="AT36" s="33"/>
    </row>
    <row r="37" spans="1:48" s="38" customFormat="1" x14ac:dyDescent="0.2">
      <c r="B37" s="137"/>
      <c r="C37" s="138"/>
      <c r="D37" s="139"/>
      <c r="E37" s="509" t="str">
        <f>IF(D37="","",VLOOKUP(D37,Parameter!$E$5:$G$20,3,FALSE))</f>
        <v/>
      </c>
      <c r="F37" s="149"/>
      <c r="G37" s="510"/>
      <c r="H37" s="502"/>
      <c r="I37" s="502"/>
      <c r="J37" s="502"/>
      <c r="K37" s="502"/>
      <c r="L37" s="510"/>
      <c r="M37" s="511"/>
      <c r="N37" s="512"/>
      <c r="O37" s="513" t="str">
        <f>IF(D37="","",IF(M37&lt;&gt;"",N37,VLOOKUP(D37,Parameter!$E$5:$G$20,2,FALSE)))</f>
        <v/>
      </c>
      <c r="P37" s="513" t="str">
        <f t="shared" ref="P37" si="33">IF(O37="","",IF(AND(M37&lt;&gt;"",O37-($D$4-M37)&lt;0),0,IF(M37&lt;&gt;"",O37-($D$4-M37),IF((L37)&gt;$D$4,O37,IF(O37-($D$4-(L37))&lt;0,0,O37-($D$4-(L37)))))))</f>
        <v/>
      </c>
      <c r="Q37" s="514"/>
      <c r="R37" s="502"/>
      <c r="S37" s="502"/>
      <c r="T37" s="502"/>
      <c r="U37" s="502"/>
      <c r="V37" s="515" t="str">
        <f>IF(K37="","",K37-S37-R37-T37-U37)</f>
        <v/>
      </c>
      <c r="W37" s="516" t="str">
        <f t="shared" ref="W37:W68" si="34">IF(D37="","",K37-S37-R37)</f>
        <v/>
      </c>
      <c r="X37" s="517"/>
      <c r="Y37" s="502"/>
      <c r="Z37" s="502"/>
      <c r="AA37" s="502"/>
      <c r="AB37" s="502"/>
      <c r="AC37" s="502"/>
      <c r="AD37" s="516" t="str">
        <f t="shared" ref="AD37:AD68" si="35">IF(D37="","",K37+Y37-Z37)</f>
        <v/>
      </c>
      <c r="AE37" s="515" t="str">
        <f>IF(D37="","",IF(L37&gt;$D$4,0,ROUND(IF(O37=0,0,IF(P37=0,0,IF(K37+Y37-Z37&lt;=0,0,IF((W37+Y37-Z37)-((AD37/O37))&lt;0,(W37+Y37-Z37),((K37+Y37-Z37)/O37))))),0)))</f>
        <v/>
      </c>
      <c r="AF37" s="502"/>
      <c r="AG37" s="271"/>
      <c r="AH37" s="502"/>
      <c r="AI37" s="502"/>
      <c r="AJ37" s="164" t="str">
        <f>IF(D37="","",IF(P37=0,0,IF(T37-AC37+AI37&lt;=0,0,IF(T37=0,0,-(T37/P37)))))</f>
        <v/>
      </c>
      <c r="AK37" s="164" t="str">
        <f>IF(D37="","",IF(P37=0,0,IF(U37=0,0,-(U37/P37))))</f>
        <v/>
      </c>
      <c r="AL37" s="514"/>
      <c r="AM37" s="515" t="str">
        <f>IF(D37="","",R37+AE37-AA37+AF37)</f>
        <v/>
      </c>
      <c r="AN37" s="515" t="str">
        <f>IF(D37="","",S37+AH37-AB37)</f>
        <v/>
      </c>
      <c r="AO37" s="515" t="str">
        <f>IF(D37="","",T37+AI37-AC37+AJ37)</f>
        <v/>
      </c>
      <c r="AP37" s="515" t="str">
        <f>IF(D37="","",U37+AK37)</f>
        <v/>
      </c>
      <c r="AQ37" s="514"/>
      <c r="AR37" s="164" t="str">
        <f>IF(AS37="","",AS37+AO37+AP37)</f>
        <v/>
      </c>
      <c r="AS37" s="515" t="str">
        <f>IF(D37="","",K37+Y37-Z37-AM37-AN37-AO37-AP37)</f>
        <v/>
      </c>
      <c r="AT37" s="518" t="str">
        <f>IF(D37="","",K37+Y37-Z37)</f>
        <v/>
      </c>
      <c r="AU37" s="519"/>
      <c r="AV37" s="149"/>
    </row>
    <row r="38" spans="1:48" s="38" customFormat="1" x14ac:dyDescent="0.2">
      <c r="B38" s="140"/>
      <c r="C38" s="138"/>
      <c r="D38" s="139"/>
      <c r="E38" s="509" t="str">
        <f>IF(D38="","",VLOOKUP(D38,Parameter!$E$5:$G$20,3,FALSE))</f>
        <v/>
      </c>
      <c r="F38" s="149"/>
      <c r="G38" s="510"/>
      <c r="H38" s="502"/>
      <c r="I38" s="503"/>
      <c r="J38" s="502"/>
      <c r="K38" s="503"/>
      <c r="L38" s="510"/>
      <c r="M38" s="520"/>
      <c r="N38" s="512"/>
      <c r="O38" s="513" t="str">
        <f>IF(D38="","",IF(M38&lt;&gt;"",N38,VLOOKUP(D38,Parameter!$E$5:$G$20,2,FALSE)))</f>
        <v/>
      </c>
      <c r="P38" s="513" t="str">
        <f t="shared" ref="P38:P88" si="36">IF(O38="","",IF(AND(M38&lt;&gt;"",O38-($D$4-M38)&lt;0),0,IF(M38&lt;&gt;"",O38-($D$4-M38),IF((L38)&gt;$D$4,O38,IF(O38-($D$4-(L38))&lt;0,0,O38-($D$4-(L38)))))))</f>
        <v/>
      </c>
      <c r="Q38" s="514"/>
      <c r="R38" s="502"/>
      <c r="S38" s="503"/>
      <c r="T38" s="503"/>
      <c r="U38" s="502"/>
      <c r="V38" s="515" t="str">
        <f t="shared" ref="V38:V69" si="37">IF(K38="","",K38-S38-R38-T38)</f>
        <v/>
      </c>
      <c r="W38" s="516" t="str">
        <f t="shared" si="34"/>
        <v/>
      </c>
      <c r="X38" s="517"/>
      <c r="Y38" s="502"/>
      <c r="Z38" s="503"/>
      <c r="AA38" s="503"/>
      <c r="AB38" s="503"/>
      <c r="AC38" s="503"/>
      <c r="AD38" s="516" t="str">
        <f t="shared" si="35"/>
        <v/>
      </c>
      <c r="AE38" s="515" t="str">
        <f t="shared" ref="AE38:AE88" si="38">IF(D38="","",IF(L38&gt;$D$4,0,ROUND(IF(O38=0,0,IF(P38=0,0,IF(K38+Y38-Z38&lt;=0,0,IF((W38+Y38-Z38)-((AD38/O38))&lt;0,(W38+Y38-Z38),((K38+Y38-Z38)/O38))))),0)))</f>
        <v/>
      </c>
      <c r="AF38" s="503"/>
      <c r="AG38" s="271"/>
      <c r="AH38" s="503"/>
      <c r="AI38" s="503"/>
      <c r="AJ38" s="164" t="str">
        <f t="shared" ref="AJ38:AJ88" si="39">IF(D38="","",IF(P38=0,0,IF(T38-AC38+AI38&lt;=0,0,IF(T38=0,0,-(T38/P38)))))</f>
        <v/>
      </c>
      <c r="AK38" s="164" t="str">
        <f t="shared" ref="AK38:AK88" si="40">IF(D38="","",IF(P38=0,0,IF(U38=0,0,-(U38/P38))))</f>
        <v/>
      </c>
      <c r="AL38" s="514"/>
      <c r="AM38" s="515" t="str">
        <f t="shared" ref="AM38:AM88" si="41">IF(D38="","",R38+AE38-AA38+AF38)</f>
        <v/>
      </c>
      <c r="AN38" s="515" t="str">
        <f t="shared" ref="AN38:AN88" si="42">IF(D38="","",S38+AH38-AB38)</f>
        <v/>
      </c>
      <c r="AO38" s="515" t="str">
        <f t="shared" ref="AO38:AO88" si="43">IF(D38="","",T38+AI38-AC38+AJ38)</f>
        <v/>
      </c>
      <c r="AP38" s="515" t="str">
        <f t="shared" ref="AP38:AP88" si="44">IF(D38="","",U38+AK38)</f>
        <v/>
      </c>
      <c r="AQ38" s="514"/>
      <c r="AR38" s="164" t="str">
        <f t="shared" ref="AR38:AR88" si="45">IF(AS38="","",AS38+AO38+AP38)</f>
        <v/>
      </c>
      <c r="AS38" s="515" t="str">
        <f t="shared" ref="AS38:AS88" si="46">IF(D38="","",K38+Y38-Z38-AM38-AN38-AO38-AP38)</f>
        <v/>
      </c>
      <c r="AT38" s="518" t="str">
        <f t="shared" ref="AT38:AT88" si="47">IF(D38="","",K38+Y38-Z38)</f>
        <v/>
      </c>
      <c r="AU38" s="521"/>
      <c r="AV38" s="149"/>
    </row>
    <row r="39" spans="1:48" s="38" customFormat="1" x14ac:dyDescent="0.2">
      <c r="B39" s="140"/>
      <c r="C39" s="138"/>
      <c r="D39" s="139"/>
      <c r="E39" s="509" t="str">
        <f>IF(D39="","",VLOOKUP(D39,Parameter!$E$5:$G$20,3,FALSE))</f>
        <v/>
      </c>
      <c r="F39" s="149"/>
      <c r="G39" s="510"/>
      <c r="H39" s="502"/>
      <c r="I39" s="503"/>
      <c r="J39" s="502"/>
      <c r="K39" s="503"/>
      <c r="L39" s="510"/>
      <c r="M39" s="520"/>
      <c r="N39" s="512"/>
      <c r="O39" s="513" t="str">
        <f>IF(D39="","",IF(M39&lt;&gt;"",N39,VLOOKUP(D39,Parameter!$E$5:$G$20,2,FALSE)))</f>
        <v/>
      </c>
      <c r="P39" s="513" t="str">
        <f t="shared" si="36"/>
        <v/>
      </c>
      <c r="Q39" s="514"/>
      <c r="R39" s="502"/>
      <c r="S39" s="503"/>
      <c r="T39" s="503"/>
      <c r="U39" s="502"/>
      <c r="V39" s="515" t="str">
        <f t="shared" si="37"/>
        <v/>
      </c>
      <c r="W39" s="516" t="str">
        <f t="shared" si="34"/>
        <v/>
      </c>
      <c r="X39" s="517"/>
      <c r="Y39" s="502"/>
      <c r="Z39" s="503"/>
      <c r="AA39" s="503"/>
      <c r="AB39" s="503"/>
      <c r="AC39" s="503"/>
      <c r="AD39" s="516" t="str">
        <f t="shared" si="35"/>
        <v/>
      </c>
      <c r="AE39" s="515" t="str">
        <f t="shared" si="38"/>
        <v/>
      </c>
      <c r="AF39" s="503"/>
      <c r="AG39" s="271"/>
      <c r="AH39" s="503"/>
      <c r="AI39" s="503"/>
      <c r="AJ39" s="164" t="str">
        <f t="shared" si="39"/>
        <v/>
      </c>
      <c r="AK39" s="164" t="str">
        <f t="shared" si="40"/>
        <v/>
      </c>
      <c r="AL39" s="514"/>
      <c r="AM39" s="515" t="str">
        <f t="shared" si="41"/>
        <v/>
      </c>
      <c r="AN39" s="515" t="str">
        <f t="shared" si="42"/>
        <v/>
      </c>
      <c r="AO39" s="515" t="str">
        <f t="shared" si="43"/>
        <v/>
      </c>
      <c r="AP39" s="515" t="str">
        <f t="shared" si="44"/>
        <v/>
      </c>
      <c r="AQ39" s="514"/>
      <c r="AR39" s="164" t="str">
        <f t="shared" si="45"/>
        <v/>
      </c>
      <c r="AS39" s="515" t="str">
        <f t="shared" si="46"/>
        <v/>
      </c>
      <c r="AT39" s="518" t="str">
        <f t="shared" si="47"/>
        <v/>
      </c>
      <c r="AU39" s="521"/>
      <c r="AV39" s="149"/>
    </row>
    <row r="40" spans="1:48" s="38" customFormat="1" x14ac:dyDescent="0.2">
      <c r="B40" s="140"/>
      <c r="C40" s="141"/>
      <c r="D40" s="139"/>
      <c r="E40" s="509" t="str">
        <f>IF(D40="","",VLOOKUP(D40,Parameter!$E$5:$G$20,3,FALSE))</f>
        <v/>
      </c>
      <c r="F40" s="149"/>
      <c r="G40" s="510"/>
      <c r="H40" s="502"/>
      <c r="I40" s="503"/>
      <c r="J40" s="503"/>
      <c r="K40" s="503"/>
      <c r="L40" s="510"/>
      <c r="M40" s="520"/>
      <c r="N40" s="512"/>
      <c r="O40" s="513" t="str">
        <f>IF(D40="","",IF(M40&lt;&gt;"",N40,VLOOKUP(D40,Parameter!$E$5:$G$20,2,FALSE)))</f>
        <v/>
      </c>
      <c r="P40" s="513" t="str">
        <f t="shared" si="36"/>
        <v/>
      </c>
      <c r="Q40" s="514"/>
      <c r="R40" s="502"/>
      <c r="S40" s="503"/>
      <c r="T40" s="503"/>
      <c r="U40" s="502"/>
      <c r="V40" s="515" t="str">
        <f t="shared" si="37"/>
        <v/>
      </c>
      <c r="W40" s="516" t="str">
        <f t="shared" si="34"/>
        <v/>
      </c>
      <c r="X40" s="517"/>
      <c r="Y40" s="502"/>
      <c r="Z40" s="503"/>
      <c r="AA40" s="503"/>
      <c r="AB40" s="503"/>
      <c r="AC40" s="503"/>
      <c r="AD40" s="516" t="str">
        <f t="shared" si="35"/>
        <v/>
      </c>
      <c r="AE40" s="515" t="str">
        <f t="shared" si="38"/>
        <v/>
      </c>
      <c r="AF40" s="503"/>
      <c r="AG40" s="271"/>
      <c r="AH40" s="503"/>
      <c r="AI40" s="503"/>
      <c r="AJ40" s="164" t="str">
        <f t="shared" si="39"/>
        <v/>
      </c>
      <c r="AK40" s="164" t="str">
        <f t="shared" si="40"/>
        <v/>
      </c>
      <c r="AL40" s="514"/>
      <c r="AM40" s="515" t="str">
        <f t="shared" si="41"/>
        <v/>
      </c>
      <c r="AN40" s="515" t="str">
        <f t="shared" si="42"/>
        <v/>
      </c>
      <c r="AO40" s="515" t="str">
        <f t="shared" si="43"/>
        <v/>
      </c>
      <c r="AP40" s="515" t="str">
        <f t="shared" si="44"/>
        <v/>
      </c>
      <c r="AQ40" s="514"/>
      <c r="AR40" s="164" t="str">
        <f t="shared" si="45"/>
        <v/>
      </c>
      <c r="AS40" s="515" t="str">
        <f t="shared" si="46"/>
        <v/>
      </c>
      <c r="AT40" s="518" t="str">
        <f t="shared" si="47"/>
        <v/>
      </c>
      <c r="AU40" s="521"/>
      <c r="AV40" s="149"/>
    </row>
    <row r="41" spans="1:48" s="38" customFormat="1" x14ac:dyDescent="0.2">
      <c r="B41" s="140"/>
      <c r="C41" s="141"/>
      <c r="D41" s="139"/>
      <c r="E41" s="509" t="str">
        <f>IF(D41="","",VLOOKUP(D41,Parameter!$E$5:$G$20,3,FALSE))</f>
        <v/>
      </c>
      <c r="F41" s="149"/>
      <c r="G41" s="510"/>
      <c r="H41" s="502"/>
      <c r="I41" s="503"/>
      <c r="J41" s="503"/>
      <c r="K41" s="503"/>
      <c r="L41" s="510"/>
      <c r="M41" s="520"/>
      <c r="N41" s="512"/>
      <c r="O41" s="513" t="str">
        <f>IF(D41="","",IF(M41&lt;&gt;"",N41,VLOOKUP(D41,Parameter!$E$5:$G$20,2,FALSE)))</f>
        <v/>
      </c>
      <c r="P41" s="513" t="str">
        <f t="shared" si="36"/>
        <v/>
      </c>
      <c r="Q41" s="514"/>
      <c r="R41" s="502"/>
      <c r="S41" s="503"/>
      <c r="T41" s="503"/>
      <c r="U41" s="502"/>
      <c r="V41" s="515" t="str">
        <f t="shared" si="37"/>
        <v/>
      </c>
      <c r="W41" s="516" t="str">
        <f t="shared" si="34"/>
        <v/>
      </c>
      <c r="X41" s="517"/>
      <c r="Y41" s="502"/>
      <c r="Z41" s="503"/>
      <c r="AA41" s="503"/>
      <c r="AB41" s="503"/>
      <c r="AC41" s="503"/>
      <c r="AD41" s="516" t="str">
        <f t="shared" si="35"/>
        <v/>
      </c>
      <c r="AE41" s="515" t="str">
        <f t="shared" si="38"/>
        <v/>
      </c>
      <c r="AF41" s="503"/>
      <c r="AG41" s="271"/>
      <c r="AH41" s="503"/>
      <c r="AI41" s="503"/>
      <c r="AJ41" s="164" t="str">
        <f t="shared" si="39"/>
        <v/>
      </c>
      <c r="AK41" s="164" t="str">
        <f t="shared" si="40"/>
        <v/>
      </c>
      <c r="AL41" s="514"/>
      <c r="AM41" s="515" t="str">
        <f t="shared" si="41"/>
        <v/>
      </c>
      <c r="AN41" s="515" t="str">
        <f t="shared" si="42"/>
        <v/>
      </c>
      <c r="AO41" s="515" t="str">
        <f t="shared" si="43"/>
        <v/>
      </c>
      <c r="AP41" s="515" t="str">
        <f t="shared" si="44"/>
        <v/>
      </c>
      <c r="AQ41" s="514"/>
      <c r="AR41" s="164" t="str">
        <f t="shared" si="45"/>
        <v/>
      </c>
      <c r="AS41" s="515" t="str">
        <f t="shared" si="46"/>
        <v/>
      </c>
      <c r="AT41" s="518" t="str">
        <f t="shared" si="47"/>
        <v/>
      </c>
      <c r="AU41" s="521"/>
      <c r="AV41" s="149"/>
    </row>
    <row r="42" spans="1:48" s="38" customFormat="1" x14ac:dyDescent="0.2">
      <c r="B42" s="140"/>
      <c r="C42" s="141"/>
      <c r="D42" s="139"/>
      <c r="E42" s="509" t="str">
        <f>IF(D42="","",VLOOKUP(D42,Parameter!$E$5:$G$20,3,FALSE))</f>
        <v/>
      </c>
      <c r="F42" s="149"/>
      <c r="G42" s="510"/>
      <c r="H42" s="502"/>
      <c r="I42" s="503"/>
      <c r="J42" s="503"/>
      <c r="K42" s="503"/>
      <c r="L42" s="510"/>
      <c r="M42" s="520"/>
      <c r="N42" s="512"/>
      <c r="O42" s="513" t="str">
        <f>IF(D42="","",IF(M42&lt;&gt;"",N42,VLOOKUP(D42,Parameter!$E$5:$G$20,2,FALSE)))</f>
        <v/>
      </c>
      <c r="P42" s="513" t="str">
        <f t="shared" si="36"/>
        <v/>
      </c>
      <c r="Q42" s="514"/>
      <c r="R42" s="502"/>
      <c r="S42" s="503"/>
      <c r="T42" s="503"/>
      <c r="U42" s="502"/>
      <c r="V42" s="515" t="str">
        <f t="shared" si="37"/>
        <v/>
      </c>
      <c r="W42" s="516" t="str">
        <f t="shared" si="34"/>
        <v/>
      </c>
      <c r="X42" s="517"/>
      <c r="Y42" s="502"/>
      <c r="Z42" s="503"/>
      <c r="AA42" s="503"/>
      <c r="AB42" s="503"/>
      <c r="AC42" s="503"/>
      <c r="AD42" s="516" t="str">
        <f t="shared" si="35"/>
        <v/>
      </c>
      <c r="AE42" s="515" t="str">
        <f t="shared" si="38"/>
        <v/>
      </c>
      <c r="AF42" s="503"/>
      <c r="AG42" s="271"/>
      <c r="AH42" s="503"/>
      <c r="AI42" s="503"/>
      <c r="AJ42" s="164" t="str">
        <f t="shared" si="39"/>
        <v/>
      </c>
      <c r="AK42" s="164" t="str">
        <f t="shared" si="40"/>
        <v/>
      </c>
      <c r="AL42" s="514"/>
      <c r="AM42" s="515" t="str">
        <f t="shared" si="41"/>
        <v/>
      </c>
      <c r="AN42" s="515" t="str">
        <f t="shared" si="42"/>
        <v/>
      </c>
      <c r="AO42" s="515" t="str">
        <f t="shared" si="43"/>
        <v/>
      </c>
      <c r="AP42" s="515" t="str">
        <f t="shared" si="44"/>
        <v/>
      </c>
      <c r="AQ42" s="514"/>
      <c r="AR42" s="164" t="str">
        <f t="shared" si="45"/>
        <v/>
      </c>
      <c r="AS42" s="515" t="str">
        <f t="shared" si="46"/>
        <v/>
      </c>
      <c r="AT42" s="518" t="str">
        <f t="shared" si="47"/>
        <v/>
      </c>
      <c r="AU42" s="521"/>
      <c r="AV42" s="149"/>
    </row>
    <row r="43" spans="1:48" s="38" customFormat="1" x14ac:dyDescent="0.2">
      <c r="B43" s="140"/>
      <c r="C43" s="141"/>
      <c r="D43" s="139"/>
      <c r="E43" s="509" t="str">
        <f>IF(D43="","",VLOOKUP(D43,Parameter!$E$5:$G$20,3,FALSE))</f>
        <v/>
      </c>
      <c r="F43" s="149"/>
      <c r="G43" s="510"/>
      <c r="H43" s="502"/>
      <c r="I43" s="503"/>
      <c r="J43" s="503"/>
      <c r="K43" s="503"/>
      <c r="L43" s="510"/>
      <c r="M43" s="520"/>
      <c r="N43" s="512"/>
      <c r="O43" s="513" t="str">
        <f>IF(D43="","",IF(M43&lt;&gt;"",N43,VLOOKUP(D43,Parameter!$E$5:$G$20,2,FALSE)))</f>
        <v/>
      </c>
      <c r="P43" s="513" t="str">
        <f t="shared" si="36"/>
        <v/>
      </c>
      <c r="Q43" s="514"/>
      <c r="R43" s="502"/>
      <c r="S43" s="503"/>
      <c r="T43" s="503"/>
      <c r="U43" s="502"/>
      <c r="V43" s="515" t="str">
        <f t="shared" si="37"/>
        <v/>
      </c>
      <c r="W43" s="516" t="str">
        <f t="shared" si="34"/>
        <v/>
      </c>
      <c r="X43" s="517"/>
      <c r="Y43" s="502"/>
      <c r="Z43" s="503"/>
      <c r="AA43" s="503"/>
      <c r="AB43" s="503"/>
      <c r="AC43" s="503"/>
      <c r="AD43" s="516" t="str">
        <f t="shared" si="35"/>
        <v/>
      </c>
      <c r="AE43" s="515" t="str">
        <f t="shared" si="38"/>
        <v/>
      </c>
      <c r="AF43" s="503"/>
      <c r="AG43" s="271"/>
      <c r="AH43" s="503"/>
      <c r="AI43" s="503"/>
      <c r="AJ43" s="164" t="str">
        <f t="shared" si="39"/>
        <v/>
      </c>
      <c r="AK43" s="164" t="str">
        <f t="shared" si="40"/>
        <v/>
      </c>
      <c r="AL43" s="514"/>
      <c r="AM43" s="515" t="str">
        <f t="shared" si="41"/>
        <v/>
      </c>
      <c r="AN43" s="515" t="str">
        <f t="shared" si="42"/>
        <v/>
      </c>
      <c r="AO43" s="515" t="str">
        <f t="shared" si="43"/>
        <v/>
      </c>
      <c r="AP43" s="515" t="str">
        <f t="shared" si="44"/>
        <v/>
      </c>
      <c r="AQ43" s="514"/>
      <c r="AR43" s="164" t="str">
        <f t="shared" si="45"/>
        <v/>
      </c>
      <c r="AS43" s="515" t="str">
        <f t="shared" si="46"/>
        <v/>
      </c>
      <c r="AT43" s="518" t="str">
        <f t="shared" si="47"/>
        <v/>
      </c>
      <c r="AU43" s="521"/>
      <c r="AV43" s="149"/>
    </row>
    <row r="44" spans="1:48" s="38" customFormat="1" x14ac:dyDescent="0.2">
      <c r="B44" s="140"/>
      <c r="C44" s="141"/>
      <c r="D44" s="139"/>
      <c r="E44" s="509" t="str">
        <f>IF(D44="","",VLOOKUP(D44,Parameter!$E$5:$G$20,3,FALSE))</f>
        <v/>
      </c>
      <c r="F44" s="149"/>
      <c r="G44" s="510"/>
      <c r="H44" s="502"/>
      <c r="I44" s="503"/>
      <c r="J44" s="503"/>
      <c r="K44" s="503"/>
      <c r="L44" s="510"/>
      <c r="M44" s="520"/>
      <c r="N44" s="512"/>
      <c r="O44" s="513" t="str">
        <f>IF(D44="","",IF(M44&lt;&gt;"",N44,VLOOKUP(D44,Parameter!$E$5:$G$20,2,FALSE)))</f>
        <v/>
      </c>
      <c r="P44" s="513" t="str">
        <f t="shared" si="36"/>
        <v/>
      </c>
      <c r="Q44" s="514"/>
      <c r="R44" s="502"/>
      <c r="S44" s="503"/>
      <c r="T44" s="503"/>
      <c r="U44" s="502"/>
      <c r="V44" s="515" t="str">
        <f t="shared" si="37"/>
        <v/>
      </c>
      <c r="W44" s="516" t="str">
        <f t="shared" si="34"/>
        <v/>
      </c>
      <c r="X44" s="517"/>
      <c r="Y44" s="502"/>
      <c r="Z44" s="503"/>
      <c r="AA44" s="503"/>
      <c r="AB44" s="503"/>
      <c r="AC44" s="503"/>
      <c r="AD44" s="516" t="str">
        <f t="shared" si="35"/>
        <v/>
      </c>
      <c r="AE44" s="515" t="str">
        <f t="shared" si="38"/>
        <v/>
      </c>
      <c r="AF44" s="503"/>
      <c r="AG44" s="271"/>
      <c r="AH44" s="503"/>
      <c r="AI44" s="503"/>
      <c r="AJ44" s="164" t="str">
        <f t="shared" si="39"/>
        <v/>
      </c>
      <c r="AK44" s="164" t="str">
        <f t="shared" si="40"/>
        <v/>
      </c>
      <c r="AL44" s="514"/>
      <c r="AM44" s="515" t="str">
        <f t="shared" si="41"/>
        <v/>
      </c>
      <c r="AN44" s="515" t="str">
        <f t="shared" si="42"/>
        <v/>
      </c>
      <c r="AO44" s="515" t="str">
        <f t="shared" si="43"/>
        <v/>
      </c>
      <c r="AP44" s="515" t="str">
        <f t="shared" si="44"/>
        <v/>
      </c>
      <c r="AQ44" s="514"/>
      <c r="AR44" s="164" t="str">
        <f t="shared" si="45"/>
        <v/>
      </c>
      <c r="AS44" s="515" t="str">
        <f t="shared" si="46"/>
        <v/>
      </c>
      <c r="AT44" s="518" t="str">
        <f t="shared" si="47"/>
        <v/>
      </c>
      <c r="AU44" s="521"/>
      <c r="AV44" s="149"/>
    </row>
    <row r="45" spans="1:48" s="38" customFormat="1" x14ac:dyDescent="0.2">
      <c r="B45" s="140"/>
      <c r="C45" s="141"/>
      <c r="D45" s="139"/>
      <c r="E45" s="509" t="str">
        <f>IF(D45="","",VLOOKUP(D45,Parameter!$E$5:$G$20,3,FALSE))</f>
        <v/>
      </c>
      <c r="F45" s="149"/>
      <c r="G45" s="510"/>
      <c r="H45" s="502"/>
      <c r="I45" s="503"/>
      <c r="J45" s="503"/>
      <c r="K45" s="503"/>
      <c r="L45" s="510"/>
      <c r="M45" s="520"/>
      <c r="N45" s="512"/>
      <c r="O45" s="513" t="str">
        <f>IF(D45="","",IF(M45&lt;&gt;"",N45,VLOOKUP(D45,Parameter!$E$5:$G$20,2,FALSE)))</f>
        <v/>
      </c>
      <c r="P45" s="513" t="str">
        <f t="shared" si="36"/>
        <v/>
      </c>
      <c r="Q45" s="514"/>
      <c r="R45" s="502"/>
      <c r="S45" s="503"/>
      <c r="T45" s="503"/>
      <c r="U45" s="502"/>
      <c r="V45" s="515" t="str">
        <f t="shared" si="37"/>
        <v/>
      </c>
      <c r="W45" s="516" t="str">
        <f t="shared" si="34"/>
        <v/>
      </c>
      <c r="X45" s="517"/>
      <c r="Y45" s="502"/>
      <c r="Z45" s="503"/>
      <c r="AA45" s="503"/>
      <c r="AB45" s="503"/>
      <c r="AC45" s="503"/>
      <c r="AD45" s="516" t="str">
        <f t="shared" si="35"/>
        <v/>
      </c>
      <c r="AE45" s="515" t="str">
        <f t="shared" si="38"/>
        <v/>
      </c>
      <c r="AF45" s="503"/>
      <c r="AG45" s="271"/>
      <c r="AH45" s="503"/>
      <c r="AI45" s="503"/>
      <c r="AJ45" s="164" t="str">
        <f t="shared" si="39"/>
        <v/>
      </c>
      <c r="AK45" s="164" t="str">
        <f t="shared" si="40"/>
        <v/>
      </c>
      <c r="AL45" s="514"/>
      <c r="AM45" s="515" t="str">
        <f t="shared" si="41"/>
        <v/>
      </c>
      <c r="AN45" s="515" t="str">
        <f t="shared" si="42"/>
        <v/>
      </c>
      <c r="AO45" s="515" t="str">
        <f t="shared" si="43"/>
        <v/>
      </c>
      <c r="AP45" s="515" t="str">
        <f t="shared" si="44"/>
        <v/>
      </c>
      <c r="AQ45" s="514"/>
      <c r="AR45" s="164" t="str">
        <f t="shared" si="45"/>
        <v/>
      </c>
      <c r="AS45" s="515" t="str">
        <f t="shared" si="46"/>
        <v/>
      </c>
      <c r="AT45" s="518" t="str">
        <f t="shared" si="47"/>
        <v/>
      </c>
      <c r="AU45" s="521"/>
      <c r="AV45" s="149"/>
    </row>
    <row r="46" spans="1:48" s="38" customFormat="1" x14ac:dyDescent="0.2">
      <c r="B46" s="140"/>
      <c r="C46" s="141"/>
      <c r="D46" s="139"/>
      <c r="E46" s="509" t="str">
        <f>IF(D46="","",VLOOKUP(D46,Parameter!$E$5:$G$20,3,FALSE))</f>
        <v/>
      </c>
      <c r="F46" s="149"/>
      <c r="G46" s="510"/>
      <c r="H46" s="502"/>
      <c r="I46" s="503"/>
      <c r="J46" s="503"/>
      <c r="K46" s="503"/>
      <c r="L46" s="510"/>
      <c r="M46" s="520"/>
      <c r="N46" s="512"/>
      <c r="O46" s="513" t="str">
        <f>IF(D46="","",IF(M46&lt;&gt;"",N46,VLOOKUP(D46,Parameter!$E$5:$G$20,2,FALSE)))</f>
        <v/>
      </c>
      <c r="P46" s="513" t="str">
        <f t="shared" si="36"/>
        <v/>
      </c>
      <c r="Q46" s="514"/>
      <c r="R46" s="502"/>
      <c r="S46" s="503"/>
      <c r="T46" s="503"/>
      <c r="U46" s="502"/>
      <c r="V46" s="515" t="str">
        <f t="shared" si="37"/>
        <v/>
      </c>
      <c r="W46" s="516" t="str">
        <f t="shared" si="34"/>
        <v/>
      </c>
      <c r="X46" s="517"/>
      <c r="Y46" s="502"/>
      <c r="Z46" s="503"/>
      <c r="AA46" s="503"/>
      <c r="AB46" s="503"/>
      <c r="AC46" s="503"/>
      <c r="AD46" s="516" t="str">
        <f t="shared" si="35"/>
        <v/>
      </c>
      <c r="AE46" s="515" t="str">
        <f t="shared" si="38"/>
        <v/>
      </c>
      <c r="AF46" s="503"/>
      <c r="AG46" s="271"/>
      <c r="AH46" s="503"/>
      <c r="AI46" s="503"/>
      <c r="AJ46" s="164" t="str">
        <f t="shared" si="39"/>
        <v/>
      </c>
      <c r="AK46" s="164" t="str">
        <f t="shared" si="40"/>
        <v/>
      </c>
      <c r="AL46" s="514"/>
      <c r="AM46" s="515" t="str">
        <f t="shared" si="41"/>
        <v/>
      </c>
      <c r="AN46" s="515" t="str">
        <f t="shared" si="42"/>
        <v/>
      </c>
      <c r="AO46" s="515" t="str">
        <f t="shared" si="43"/>
        <v/>
      </c>
      <c r="AP46" s="515" t="str">
        <f t="shared" si="44"/>
        <v/>
      </c>
      <c r="AQ46" s="514"/>
      <c r="AR46" s="164" t="str">
        <f t="shared" si="45"/>
        <v/>
      </c>
      <c r="AS46" s="515" t="str">
        <f t="shared" si="46"/>
        <v/>
      </c>
      <c r="AT46" s="518" t="str">
        <f t="shared" si="47"/>
        <v/>
      </c>
      <c r="AU46" s="521"/>
      <c r="AV46" s="149"/>
    </row>
    <row r="47" spans="1:48" s="38" customFormat="1" x14ac:dyDescent="0.2">
      <c r="B47" s="140"/>
      <c r="C47" s="141"/>
      <c r="D47" s="139"/>
      <c r="E47" s="509" t="str">
        <f>IF(D47="","",VLOOKUP(D47,Parameter!$E$5:$G$20,3,FALSE))</f>
        <v/>
      </c>
      <c r="F47" s="149"/>
      <c r="G47" s="510"/>
      <c r="H47" s="502"/>
      <c r="I47" s="503"/>
      <c r="J47" s="503"/>
      <c r="K47" s="503"/>
      <c r="L47" s="510"/>
      <c r="M47" s="520"/>
      <c r="N47" s="512"/>
      <c r="O47" s="513" t="str">
        <f>IF(D47="","",IF(M47&lt;&gt;"",N47,VLOOKUP(D47,Parameter!$E$5:$G$20,2,FALSE)))</f>
        <v/>
      </c>
      <c r="P47" s="513" t="str">
        <f t="shared" si="36"/>
        <v/>
      </c>
      <c r="Q47" s="514"/>
      <c r="R47" s="502"/>
      <c r="S47" s="503"/>
      <c r="T47" s="503"/>
      <c r="U47" s="502"/>
      <c r="V47" s="515" t="str">
        <f t="shared" si="37"/>
        <v/>
      </c>
      <c r="W47" s="516" t="str">
        <f t="shared" si="34"/>
        <v/>
      </c>
      <c r="X47" s="517"/>
      <c r="Y47" s="502"/>
      <c r="Z47" s="503"/>
      <c r="AA47" s="503"/>
      <c r="AB47" s="503"/>
      <c r="AC47" s="503"/>
      <c r="AD47" s="516" t="str">
        <f t="shared" si="35"/>
        <v/>
      </c>
      <c r="AE47" s="515" t="str">
        <f t="shared" si="38"/>
        <v/>
      </c>
      <c r="AF47" s="503"/>
      <c r="AG47" s="271"/>
      <c r="AH47" s="503"/>
      <c r="AI47" s="503"/>
      <c r="AJ47" s="164" t="str">
        <f t="shared" si="39"/>
        <v/>
      </c>
      <c r="AK47" s="164" t="str">
        <f t="shared" si="40"/>
        <v/>
      </c>
      <c r="AL47" s="514"/>
      <c r="AM47" s="515" t="str">
        <f t="shared" si="41"/>
        <v/>
      </c>
      <c r="AN47" s="515" t="str">
        <f t="shared" si="42"/>
        <v/>
      </c>
      <c r="AO47" s="515" t="str">
        <f t="shared" si="43"/>
        <v/>
      </c>
      <c r="AP47" s="515" t="str">
        <f t="shared" si="44"/>
        <v/>
      </c>
      <c r="AQ47" s="514"/>
      <c r="AR47" s="164" t="str">
        <f t="shared" si="45"/>
        <v/>
      </c>
      <c r="AS47" s="515" t="str">
        <f t="shared" si="46"/>
        <v/>
      </c>
      <c r="AT47" s="518" t="str">
        <f t="shared" si="47"/>
        <v/>
      </c>
      <c r="AU47" s="521"/>
      <c r="AV47" s="149"/>
    </row>
    <row r="48" spans="1:48" s="38" customFormat="1" x14ac:dyDescent="0.2">
      <c r="B48" s="140"/>
      <c r="C48" s="141"/>
      <c r="D48" s="139"/>
      <c r="E48" s="509" t="str">
        <f>IF(D48="","",VLOOKUP(D48,Parameter!$E$5:$G$20,3,FALSE))</f>
        <v/>
      </c>
      <c r="F48" s="149"/>
      <c r="G48" s="510"/>
      <c r="H48" s="502"/>
      <c r="I48" s="503"/>
      <c r="J48" s="503"/>
      <c r="K48" s="503"/>
      <c r="L48" s="510"/>
      <c r="M48" s="520"/>
      <c r="N48" s="512"/>
      <c r="O48" s="513" t="str">
        <f>IF(D48="","",IF(M48&lt;&gt;"",N48,VLOOKUP(D48,Parameter!$E$5:$G$20,2,FALSE)))</f>
        <v/>
      </c>
      <c r="P48" s="513" t="str">
        <f t="shared" si="36"/>
        <v/>
      </c>
      <c r="Q48" s="514"/>
      <c r="R48" s="502"/>
      <c r="S48" s="503"/>
      <c r="T48" s="503"/>
      <c r="U48" s="502"/>
      <c r="V48" s="515" t="str">
        <f t="shared" si="37"/>
        <v/>
      </c>
      <c r="W48" s="516" t="str">
        <f t="shared" si="34"/>
        <v/>
      </c>
      <c r="X48" s="517"/>
      <c r="Y48" s="502"/>
      <c r="Z48" s="503"/>
      <c r="AA48" s="503"/>
      <c r="AB48" s="503"/>
      <c r="AC48" s="503"/>
      <c r="AD48" s="516" t="str">
        <f t="shared" si="35"/>
        <v/>
      </c>
      <c r="AE48" s="515" t="str">
        <f t="shared" si="38"/>
        <v/>
      </c>
      <c r="AF48" s="503"/>
      <c r="AG48" s="271"/>
      <c r="AH48" s="503"/>
      <c r="AI48" s="503"/>
      <c r="AJ48" s="164" t="str">
        <f t="shared" si="39"/>
        <v/>
      </c>
      <c r="AK48" s="164" t="str">
        <f t="shared" si="40"/>
        <v/>
      </c>
      <c r="AL48" s="514"/>
      <c r="AM48" s="515" t="str">
        <f t="shared" si="41"/>
        <v/>
      </c>
      <c r="AN48" s="515" t="str">
        <f t="shared" si="42"/>
        <v/>
      </c>
      <c r="AO48" s="515" t="str">
        <f t="shared" si="43"/>
        <v/>
      </c>
      <c r="AP48" s="515" t="str">
        <f t="shared" si="44"/>
        <v/>
      </c>
      <c r="AQ48" s="514"/>
      <c r="AR48" s="164" t="str">
        <f t="shared" si="45"/>
        <v/>
      </c>
      <c r="AS48" s="515" t="str">
        <f t="shared" si="46"/>
        <v/>
      </c>
      <c r="AT48" s="518" t="str">
        <f t="shared" si="47"/>
        <v/>
      </c>
      <c r="AU48" s="521"/>
      <c r="AV48" s="149"/>
    </row>
    <row r="49" spans="2:48" s="38" customFormat="1" x14ac:dyDescent="0.2">
      <c r="B49" s="140"/>
      <c r="C49" s="141"/>
      <c r="D49" s="139"/>
      <c r="E49" s="509" t="str">
        <f>IF(D49="","",VLOOKUP(D49,Parameter!$E$5:$G$20,3,FALSE))</f>
        <v/>
      </c>
      <c r="F49" s="149"/>
      <c r="G49" s="510"/>
      <c r="H49" s="502"/>
      <c r="I49" s="503"/>
      <c r="J49" s="503"/>
      <c r="K49" s="503"/>
      <c r="L49" s="510"/>
      <c r="M49" s="520"/>
      <c r="N49" s="512"/>
      <c r="O49" s="513" t="str">
        <f>IF(D49="","",IF(M49&lt;&gt;"",N49,VLOOKUP(D49,Parameter!$E$5:$G$20,2,FALSE)))</f>
        <v/>
      </c>
      <c r="P49" s="513" t="str">
        <f t="shared" si="36"/>
        <v/>
      </c>
      <c r="Q49" s="514"/>
      <c r="R49" s="502"/>
      <c r="S49" s="503"/>
      <c r="T49" s="503"/>
      <c r="U49" s="502"/>
      <c r="V49" s="515" t="str">
        <f t="shared" si="37"/>
        <v/>
      </c>
      <c r="W49" s="516" t="str">
        <f t="shared" si="34"/>
        <v/>
      </c>
      <c r="X49" s="517"/>
      <c r="Y49" s="502"/>
      <c r="Z49" s="503"/>
      <c r="AA49" s="503"/>
      <c r="AB49" s="503"/>
      <c r="AC49" s="503"/>
      <c r="AD49" s="516" t="str">
        <f t="shared" si="35"/>
        <v/>
      </c>
      <c r="AE49" s="515" t="str">
        <f t="shared" si="38"/>
        <v/>
      </c>
      <c r="AF49" s="503"/>
      <c r="AG49" s="271"/>
      <c r="AH49" s="503"/>
      <c r="AI49" s="503"/>
      <c r="AJ49" s="164" t="str">
        <f t="shared" si="39"/>
        <v/>
      </c>
      <c r="AK49" s="164" t="str">
        <f t="shared" si="40"/>
        <v/>
      </c>
      <c r="AL49" s="514"/>
      <c r="AM49" s="515" t="str">
        <f t="shared" si="41"/>
        <v/>
      </c>
      <c r="AN49" s="515" t="str">
        <f t="shared" si="42"/>
        <v/>
      </c>
      <c r="AO49" s="515" t="str">
        <f t="shared" si="43"/>
        <v/>
      </c>
      <c r="AP49" s="515" t="str">
        <f t="shared" si="44"/>
        <v/>
      </c>
      <c r="AQ49" s="514"/>
      <c r="AR49" s="164" t="str">
        <f t="shared" si="45"/>
        <v/>
      </c>
      <c r="AS49" s="515" t="str">
        <f t="shared" si="46"/>
        <v/>
      </c>
      <c r="AT49" s="518" t="str">
        <f t="shared" si="47"/>
        <v/>
      </c>
      <c r="AU49" s="521"/>
      <c r="AV49" s="149"/>
    </row>
    <row r="50" spans="2:48" s="38" customFormat="1" x14ac:dyDescent="0.2">
      <c r="B50" s="140"/>
      <c r="C50" s="141"/>
      <c r="D50" s="139"/>
      <c r="E50" s="509" t="str">
        <f>IF(D50="","",VLOOKUP(D50,Parameter!$E$5:$G$20,3,FALSE))</f>
        <v/>
      </c>
      <c r="F50" s="149"/>
      <c r="G50" s="510"/>
      <c r="H50" s="502"/>
      <c r="I50" s="503"/>
      <c r="J50" s="503"/>
      <c r="K50" s="503"/>
      <c r="L50" s="510"/>
      <c r="M50" s="520"/>
      <c r="N50" s="512"/>
      <c r="O50" s="513" t="str">
        <f>IF(D50="","",IF(M50&lt;&gt;"",N50,VLOOKUP(D50,Parameter!$E$5:$G$20,2,FALSE)))</f>
        <v/>
      </c>
      <c r="P50" s="513" t="str">
        <f t="shared" si="36"/>
        <v/>
      </c>
      <c r="Q50" s="514"/>
      <c r="R50" s="502"/>
      <c r="S50" s="503"/>
      <c r="T50" s="503"/>
      <c r="U50" s="502"/>
      <c r="V50" s="515" t="str">
        <f t="shared" si="37"/>
        <v/>
      </c>
      <c r="W50" s="516" t="str">
        <f t="shared" si="34"/>
        <v/>
      </c>
      <c r="X50" s="517"/>
      <c r="Y50" s="502"/>
      <c r="Z50" s="503"/>
      <c r="AA50" s="503"/>
      <c r="AB50" s="503"/>
      <c r="AC50" s="503"/>
      <c r="AD50" s="516" t="str">
        <f t="shared" si="35"/>
        <v/>
      </c>
      <c r="AE50" s="515" t="str">
        <f t="shared" si="38"/>
        <v/>
      </c>
      <c r="AF50" s="503"/>
      <c r="AG50" s="271"/>
      <c r="AH50" s="503"/>
      <c r="AI50" s="503"/>
      <c r="AJ50" s="164" t="str">
        <f t="shared" si="39"/>
        <v/>
      </c>
      <c r="AK50" s="164" t="str">
        <f t="shared" si="40"/>
        <v/>
      </c>
      <c r="AL50" s="514"/>
      <c r="AM50" s="515" t="str">
        <f t="shared" si="41"/>
        <v/>
      </c>
      <c r="AN50" s="515" t="str">
        <f t="shared" si="42"/>
        <v/>
      </c>
      <c r="AO50" s="515" t="str">
        <f t="shared" si="43"/>
        <v/>
      </c>
      <c r="AP50" s="515" t="str">
        <f t="shared" si="44"/>
        <v/>
      </c>
      <c r="AQ50" s="514"/>
      <c r="AR50" s="164" t="str">
        <f t="shared" si="45"/>
        <v/>
      </c>
      <c r="AS50" s="515" t="str">
        <f t="shared" si="46"/>
        <v/>
      </c>
      <c r="AT50" s="518" t="str">
        <f t="shared" si="47"/>
        <v/>
      </c>
      <c r="AU50" s="521"/>
      <c r="AV50" s="149"/>
    </row>
    <row r="51" spans="2:48" s="38" customFormat="1" x14ac:dyDescent="0.2">
      <c r="B51" s="140"/>
      <c r="C51" s="141"/>
      <c r="D51" s="139"/>
      <c r="E51" s="509" t="str">
        <f>IF(D51="","",VLOOKUP(D51,Parameter!$E$5:$G$20,3,FALSE))</f>
        <v/>
      </c>
      <c r="F51" s="149"/>
      <c r="G51" s="510"/>
      <c r="H51" s="502"/>
      <c r="I51" s="503"/>
      <c r="J51" s="503"/>
      <c r="K51" s="503"/>
      <c r="L51" s="510"/>
      <c r="M51" s="520"/>
      <c r="N51" s="512"/>
      <c r="O51" s="513" t="str">
        <f>IF(D51="","",IF(M51&lt;&gt;"",N51,VLOOKUP(D51,Parameter!$E$5:$G$20,2,FALSE)))</f>
        <v/>
      </c>
      <c r="P51" s="513" t="str">
        <f t="shared" si="36"/>
        <v/>
      </c>
      <c r="Q51" s="514"/>
      <c r="R51" s="503"/>
      <c r="S51" s="503"/>
      <c r="T51" s="503"/>
      <c r="U51" s="502"/>
      <c r="V51" s="515" t="str">
        <f t="shared" si="37"/>
        <v/>
      </c>
      <c r="W51" s="516" t="str">
        <f t="shared" si="34"/>
        <v/>
      </c>
      <c r="X51" s="517"/>
      <c r="Y51" s="502"/>
      <c r="Z51" s="503"/>
      <c r="AA51" s="503"/>
      <c r="AB51" s="503"/>
      <c r="AC51" s="503"/>
      <c r="AD51" s="516" t="str">
        <f t="shared" si="35"/>
        <v/>
      </c>
      <c r="AE51" s="515" t="str">
        <f t="shared" si="38"/>
        <v/>
      </c>
      <c r="AF51" s="503"/>
      <c r="AG51" s="271"/>
      <c r="AH51" s="503"/>
      <c r="AI51" s="503"/>
      <c r="AJ51" s="164" t="str">
        <f t="shared" si="39"/>
        <v/>
      </c>
      <c r="AK51" s="164" t="str">
        <f t="shared" si="40"/>
        <v/>
      </c>
      <c r="AL51" s="514"/>
      <c r="AM51" s="515" t="str">
        <f t="shared" si="41"/>
        <v/>
      </c>
      <c r="AN51" s="515" t="str">
        <f t="shared" si="42"/>
        <v/>
      </c>
      <c r="AO51" s="515" t="str">
        <f t="shared" si="43"/>
        <v/>
      </c>
      <c r="AP51" s="515" t="str">
        <f t="shared" si="44"/>
        <v/>
      </c>
      <c r="AQ51" s="514"/>
      <c r="AR51" s="164" t="str">
        <f t="shared" si="45"/>
        <v/>
      </c>
      <c r="AS51" s="515" t="str">
        <f t="shared" si="46"/>
        <v/>
      </c>
      <c r="AT51" s="518" t="str">
        <f t="shared" si="47"/>
        <v/>
      </c>
      <c r="AU51" s="521"/>
      <c r="AV51" s="149"/>
    </row>
    <row r="52" spans="2:48" s="38" customFormat="1" x14ac:dyDescent="0.2">
      <c r="B52" s="140"/>
      <c r="C52" s="141"/>
      <c r="D52" s="139"/>
      <c r="E52" s="509" t="str">
        <f>IF(D52="","",VLOOKUP(D52,Parameter!$E$5:$G$20,3,FALSE))</f>
        <v/>
      </c>
      <c r="F52" s="149"/>
      <c r="G52" s="510"/>
      <c r="H52" s="502"/>
      <c r="I52" s="503"/>
      <c r="J52" s="503"/>
      <c r="K52" s="503"/>
      <c r="L52" s="510"/>
      <c r="M52" s="520"/>
      <c r="N52" s="512"/>
      <c r="O52" s="513" t="str">
        <f>IF(D52="","",IF(M52&lt;&gt;"",N52,VLOOKUP(D52,Parameter!$E$5:$G$20,2,FALSE)))</f>
        <v/>
      </c>
      <c r="P52" s="513" t="str">
        <f t="shared" si="36"/>
        <v/>
      </c>
      <c r="Q52" s="514"/>
      <c r="R52" s="503"/>
      <c r="S52" s="503"/>
      <c r="T52" s="503"/>
      <c r="U52" s="502"/>
      <c r="V52" s="515" t="str">
        <f t="shared" si="37"/>
        <v/>
      </c>
      <c r="W52" s="516" t="str">
        <f t="shared" si="34"/>
        <v/>
      </c>
      <c r="X52" s="517"/>
      <c r="Y52" s="502"/>
      <c r="Z52" s="503"/>
      <c r="AA52" s="503"/>
      <c r="AB52" s="503"/>
      <c r="AC52" s="503"/>
      <c r="AD52" s="516" t="str">
        <f t="shared" si="35"/>
        <v/>
      </c>
      <c r="AE52" s="515" t="str">
        <f t="shared" si="38"/>
        <v/>
      </c>
      <c r="AF52" s="503"/>
      <c r="AG52" s="271"/>
      <c r="AH52" s="503"/>
      <c r="AI52" s="503"/>
      <c r="AJ52" s="164" t="str">
        <f t="shared" si="39"/>
        <v/>
      </c>
      <c r="AK52" s="164" t="str">
        <f t="shared" si="40"/>
        <v/>
      </c>
      <c r="AL52" s="514"/>
      <c r="AM52" s="515" t="str">
        <f t="shared" si="41"/>
        <v/>
      </c>
      <c r="AN52" s="515" t="str">
        <f t="shared" si="42"/>
        <v/>
      </c>
      <c r="AO52" s="515" t="str">
        <f t="shared" si="43"/>
        <v/>
      </c>
      <c r="AP52" s="515" t="str">
        <f t="shared" si="44"/>
        <v/>
      </c>
      <c r="AQ52" s="514"/>
      <c r="AR52" s="164" t="str">
        <f t="shared" si="45"/>
        <v/>
      </c>
      <c r="AS52" s="515" t="str">
        <f t="shared" si="46"/>
        <v/>
      </c>
      <c r="AT52" s="518" t="str">
        <f t="shared" si="47"/>
        <v/>
      </c>
      <c r="AU52" s="521"/>
      <c r="AV52" s="149"/>
    </row>
    <row r="53" spans="2:48" s="38" customFormat="1" x14ac:dyDescent="0.2">
      <c r="B53" s="140"/>
      <c r="C53" s="141"/>
      <c r="D53" s="139"/>
      <c r="E53" s="509" t="str">
        <f>IF(D53="","",VLOOKUP(D53,Parameter!$E$5:$G$20,3,FALSE))</f>
        <v/>
      </c>
      <c r="F53" s="149"/>
      <c r="G53" s="510"/>
      <c r="H53" s="502"/>
      <c r="I53" s="503"/>
      <c r="J53" s="503"/>
      <c r="K53" s="503"/>
      <c r="L53" s="510"/>
      <c r="M53" s="520"/>
      <c r="N53" s="512"/>
      <c r="O53" s="513" t="str">
        <f>IF(D53="","",IF(M53&lt;&gt;"",N53,VLOOKUP(D53,Parameter!$E$5:$G$20,2,FALSE)))</f>
        <v/>
      </c>
      <c r="P53" s="513" t="str">
        <f t="shared" si="36"/>
        <v/>
      </c>
      <c r="Q53" s="514"/>
      <c r="R53" s="503"/>
      <c r="S53" s="503"/>
      <c r="T53" s="503"/>
      <c r="U53" s="502"/>
      <c r="V53" s="515" t="str">
        <f t="shared" si="37"/>
        <v/>
      </c>
      <c r="W53" s="516" t="str">
        <f t="shared" si="34"/>
        <v/>
      </c>
      <c r="X53" s="517"/>
      <c r="Y53" s="502"/>
      <c r="Z53" s="503"/>
      <c r="AA53" s="503"/>
      <c r="AB53" s="503"/>
      <c r="AC53" s="503"/>
      <c r="AD53" s="516" t="str">
        <f t="shared" si="35"/>
        <v/>
      </c>
      <c r="AE53" s="515" t="str">
        <f t="shared" si="38"/>
        <v/>
      </c>
      <c r="AF53" s="503"/>
      <c r="AG53" s="271"/>
      <c r="AH53" s="503"/>
      <c r="AI53" s="503"/>
      <c r="AJ53" s="164" t="str">
        <f t="shared" si="39"/>
        <v/>
      </c>
      <c r="AK53" s="164" t="str">
        <f t="shared" si="40"/>
        <v/>
      </c>
      <c r="AL53" s="514"/>
      <c r="AM53" s="515" t="str">
        <f t="shared" si="41"/>
        <v/>
      </c>
      <c r="AN53" s="515" t="str">
        <f t="shared" si="42"/>
        <v/>
      </c>
      <c r="AO53" s="515" t="str">
        <f t="shared" si="43"/>
        <v/>
      </c>
      <c r="AP53" s="515" t="str">
        <f t="shared" si="44"/>
        <v/>
      </c>
      <c r="AQ53" s="514"/>
      <c r="AR53" s="164" t="str">
        <f t="shared" si="45"/>
        <v/>
      </c>
      <c r="AS53" s="515" t="str">
        <f t="shared" si="46"/>
        <v/>
      </c>
      <c r="AT53" s="518" t="str">
        <f t="shared" si="47"/>
        <v/>
      </c>
      <c r="AU53" s="521"/>
      <c r="AV53" s="149"/>
    </row>
    <row r="54" spans="2:48" s="38" customFormat="1" x14ac:dyDescent="0.2">
      <c r="B54" s="140"/>
      <c r="C54" s="141"/>
      <c r="D54" s="139"/>
      <c r="E54" s="509" t="str">
        <f>IF(D54="","",VLOOKUP(D54,Parameter!$E$5:$G$20,3,FALSE))</f>
        <v/>
      </c>
      <c r="F54" s="149"/>
      <c r="G54" s="510"/>
      <c r="H54" s="502"/>
      <c r="I54" s="503"/>
      <c r="J54" s="503"/>
      <c r="K54" s="503"/>
      <c r="L54" s="510"/>
      <c r="M54" s="520"/>
      <c r="N54" s="512"/>
      <c r="O54" s="513" t="str">
        <f>IF(D54="","",IF(M54&lt;&gt;"",N54,VLOOKUP(D54,Parameter!$E$5:$G$20,2,FALSE)))</f>
        <v/>
      </c>
      <c r="P54" s="513" t="str">
        <f t="shared" si="36"/>
        <v/>
      </c>
      <c r="Q54" s="514"/>
      <c r="R54" s="503"/>
      <c r="S54" s="503"/>
      <c r="T54" s="503"/>
      <c r="U54" s="502"/>
      <c r="V54" s="515" t="str">
        <f t="shared" si="37"/>
        <v/>
      </c>
      <c r="W54" s="516" t="str">
        <f t="shared" si="34"/>
        <v/>
      </c>
      <c r="X54" s="517"/>
      <c r="Y54" s="502"/>
      <c r="Z54" s="503"/>
      <c r="AA54" s="503"/>
      <c r="AB54" s="503"/>
      <c r="AC54" s="503"/>
      <c r="AD54" s="516" t="str">
        <f t="shared" si="35"/>
        <v/>
      </c>
      <c r="AE54" s="515" t="str">
        <f t="shared" si="38"/>
        <v/>
      </c>
      <c r="AF54" s="503"/>
      <c r="AG54" s="271"/>
      <c r="AH54" s="503"/>
      <c r="AI54" s="503"/>
      <c r="AJ54" s="164" t="str">
        <f t="shared" si="39"/>
        <v/>
      </c>
      <c r="AK54" s="164" t="str">
        <f t="shared" si="40"/>
        <v/>
      </c>
      <c r="AL54" s="514"/>
      <c r="AM54" s="515" t="str">
        <f t="shared" si="41"/>
        <v/>
      </c>
      <c r="AN54" s="515" t="str">
        <f t="shared" si="42"/>
        <v/>
      </c>
      <c r="AO54" s="515" t="str">
        <f t="shared" si="43"/>
        <v/>
      </c>
      <c r="AP54" s="515" t="str">
        <f t="shared" si="44"/>
        <v/>
      </c>
      <c r="AQ54" s="514"/>
      <c r="AR54" s="164" t="str">
        <f t="shared" si="45"/>
        <v/>
      </c>
      <c r="AS54" s="515" t="str">
        <f t="shared" si="46"/>
        <v/>
      </c>
      <c r="AT54" s="518" t="str">
        <f t="shared" si="47"/>
        <v/>
      </c>
      <c r="AU54" s="521"/>
      <c r="AV54" s="149"/>
    </row>
    <row r="55" spans="2:48" s="38" customFormat="1" x14ac:dyDescent="0.2">
      <c r="B55" s="140"/>
      <c r="C55" s="141"/>
      <c r="D55" s="139"/>
      <c r="E55" s="509" t="str">
        <f>IF(D55="","",VLOOKUP(D55,Parameter!$E$5:$G$20,3,FALSE))</f>
        <v/>
      </c>
      <c r="F55" s="149"/>
      <c r="G55" s="510"/>
      <c r="H55" s="502"/>
      <c r="I55" s="503"/>
      <c r="J55" s="503"/>
      <c r="K55" s="503"/>
      <c r="L55" s="510"/>
      <c r="M55" s="520"/>
      <c r="N55" s="512"/>
      <c r="O55" s="513" t="str">
        <f>IF(D55="","",IF(M55&lt;&gt;"",N55,VLOOKUP(D55,Parameter!$E$5:$G$20,2,FALSE)))</f>
        <v/>
      </c>
      <c r="P55" s="513" t="str">
        <f t="shared" si="36"/>
        <v/>
      </c>
      <c r="Q55" s="514"/>
      <c r="R55" s="503"/>
      <c r="S55" s="503"/>
      <c r="T55" s="503"/>
      <c r="U55" s="502"/>
      <c r="V55" s="515" t="str">
        <f t="shared" si="37"/>
        <v/>
      </c>
      <c r="W55" s="516" t="str">
        <f t="shared" si="34"/>
        <v/>
      </c>
      <c r="X55" s="517"/>
      <c r="Y55" s="502"/>
      <c r="Z55" s="503"/>
      <c r="AA55" s="503"/>
      <c r="AB55" s="503"/>
      <c r="AC55" s="503"/>
      <c r="AD55" s="516" t="str">
        <f t="shared" si="35"/>
        <v/>
      </c>
      <c r="AE55" s="515" t="str">
        <f t="shared" si="38"/>
        <v/>
      </c>
      <c r="AF55" s="503"/>
      <c r="AG55" s="271"/>
      <c r="AH55" s="503"/>
      <c r="AI55" s="503"/>
      <c r="AJ55" s="164" t="str">
        <f t="shared" si="39"/>
        <v/>
      </c>
      <c r="AK55" s="164" t="str">
        <f t="shared" si="40"/>
        <v/>
      </c>
      <c r="AL55" s="514"/>
      <c r="AM55" s="515" t="str">
        <f t="shared" si="41"/>
        <v/>
      </c>
      <c r="AN55" s="515" t="str">
        <f t="shared" si="42"/>
        <v/>
      </c>
      <c r="AO55" s="515" t="str">
        <f t="shared" si="43"/>
        <v/>
      </c>
      <c r="AP55" s="515" t="str">
        <f t="shared" si="44"/>
        <v/>
      </c>
      <c r="AQ55" s="514"/>
      <c r="AR55" s="164" t="str">
        <f t="shared" si="45"/>
        <v/>
      </c>
      <c r="AS55" s="515" t="str">
        <f t="shared" si="46"/>
        <v/>
      </c>
      <c r="AT55" s="518" t="str">
        <f t="shared" si="47"/>
        <v/>
      </c>
      <c r="AU55" s="521"/>
      <c r="AV55" s="149"/>
    </row>
    <row r="56" spans="2:48" s="38" customFormat="1" x14ac:dyDescent="0.2">
      <c r="B56" s="140"/>
      <c r="C56" s="141"/>
      <c r="D56" s="139"/>
      <c r="E56" s="509" t="str">
        <f>IF(D56="","",VLOOKUP(D56,Parameter!$E$5:$G$20,3,FALSE))</f>
        <v/>
      </c>
      <c r="F56" s="149"/>
      <c r="G56" s="510"/>
      <c r="H56" s="502"/>
      <c r="I56" s="503"/>
      <c r="J56" s="503"/>
      <c r="K56" s="503"/>
      <c r="L56" s="510"/>
      <c r="M56" s="520"/>
      <c r="N56" s="512"/>
      <c r="O56" s="513" t="str">
        <f>IF(D56="","",IF(M56&lt;&gt;"",N56,VLOOKUP(D56,Parameter!$E$5:$G$20,2,FALSE)))</f>
        <v/>
      </c>
      <c r="P56" s="513" t="str">
        <f t="shared" si="36"/>
        <v/>
      </c>
      <c r="Q56" s="514"/>
      <c r="R56" s="503"/>
      <c r="S56" s="503"/>
      <c r="T56" s="503"/>
      <c r="U56" s="502"/>
      <c r="V56" s="515" t="str">
        <f t="shared" si="37"/>
        <v/>
      </c>
      <c r="W56" s="516" t="str">
        <f t="shared" si="34"/>
        <v/>
      </c>
      <c r="X56" s="517"/>
      <c r="Y56" s="502"/>
      <c r="Z56" s="503"/>
      <c r="AA56" s="503"/>
      <c r="AB56" s="503"/>
      <c r="AC56" s="503"/>
      <c r="AD56" s="516" t="str">
        <f t="shared" si="35"/>
        <v/>
      </c>
      <c r="AE56" s="515" t="str">
        <f t="shared" si="38"/>
        <v/>
      </c>
      <c r="AF56" s="503"/>
      <c r="AG56" s="271"/>
      <c r="AH56" s="503"/>
      <c r="AI56" s="503"/>
      <c r="AJ56" s="164" t="str">
        <f t="shared" si="39"/>
        <v/>
      </c>
      <c r="AK56" s="164" t="str">
        <f t="shared" si="40"/>
        <v/>
      </c>
      <c r="AL56" s="514"/>
      <c r="AM56" s="515" t="str">
        <f t="shared" si="41"/>
        <v/>
      </c>
      <c r="AN56" s="515" t="str">
        <f t="shared" si="42"/>
        <v/>
      </c>
      <c r="AO56" s="515" t="str">
        <f t="shared" si="43"/>
        <v/>
      </c>
      <c r="AP56" s="515" t="str">
        <f t="shared" si="44"/>
        <v/>
      </c>
      <c r="AQ56" s="514"/>
      <c r="AR56" s="164" t="str">
        <f t="shared" si="45"/>
        <v/>
      </c>
      <c r="AS56" s="515" t="str">
        <f t="shared" si="46"/>
        <v/>
      </c>
      <c r="AT56" s="518" t="str">
        <f t="shared" si="47"/>
        <v/>
      </c>
      <c r="AU56" s="521"/>
      <c r="AV56" s="149"/>
    </row>
    <row r="57" spans="2:48" s="38" customFormat="1" x14ac:dyDescent="0.2">
      <c r="B57" s="140"/>
      <c r="C57" s="141"/>
      <c r="D57" s="139"/>
      <c r="E57" s="509" t="str">
        <f>IF(D57="","",VLOOKUP(D57,Parameter!$E$5:$G$20,3,FALSE))</f>
        <v/>
      </c>
      <c r="F57" s="149"/>
      <c r="G57" s="510"/>
      <c r="H57" s="502"/>
      <c r="I57" s="503"/>
      <c r="J57" s="503"/>
      <c r="K57" s="503"/>
      <c r="L57" s="510"/>
      <c r="M57" s="520"/>
      <c r="N57" s="512"/>
      <c r="O57" s="513" t="str">
        <f>IF(D57="","",IF(M57&lt;&gt;"",N57,VLOOKUP(D57,Parameter!$E$5:$G$20,2,FALSE)))</f>
        <v/>
      </c>
      <c r="P57" s="513" t="str">
        <f t="shared" si="36"/>
        <v/>
      </c>
      <c r="Q57" s="514"/>
      <c r="R57" s="503"/>
      <c r="S57" s="503"/>
      <c r="T57" s="503"/>
      <c r="U57" s="502"/>
      <c r="V57" s="515" t="str">
        <f t="shared" si="37"/>
        <v/>
      </c>
      <c r="W57" s="516" t="str">
        <f t="shared" si="34"/>
        <v/>
      </c>
      <c r="X57" s="517"/>
      <c r="Y57" s="502"/>
      <c r="Z57" s="503"/>
      <c r="AA57" s="503"/>
      <c r="AB57" s="503"/>
      <c r="AC57" s="503"/>
      <c r="AD57" s="516" t="str">
        <f t="shared" si="35"/>
        <v/>
      </c>
      <c r="AE57" s="515" t="str">
        <f t="shared" si="38"/>
        <v/>
      </c>
      <c r="AF57" s="503"/>
      <c r="AG57" s="271"/>
      <c r="AH57" s="503"/>
      <c r="AI57" s="503"/>
      <c r="AJ57" s="164" t="str">
        <f t="shared" si="39"/>
        <v/>
      </c>
      <c r="AK57" s="164" t="str">
        <f t="shared" si="40"/>
        <v/>
      </c>
      <c r="AL57" s="514"/>
      <c r="AM57" s="515" t="str">
        <f t="shared" si="41"/>
        <v/>
      </c>
      <c r="AN57" s="515" t="str">
        <f t="shared" si="42"/>
        <v/>
      </c>
      <c r="AO57" s="515" t="str">
        <f t="shared" si="43"/>
        <v/>
      </c>
      <c r="AP57" s="515" t="str">
        <f t="shared" si="44"/>
        <v/>
      </c>
      <c r="AQ57" s="514"/>
      <c r="AR57" s="164" t="str">
        <f t="shared" si="45"/>
        <v/>
      </c>
      <c r="AS57" s="515" t="str">
        <f t="shared" si="46"/>
        <v/>
      </c>
      <c r="AT57" s="518" t="str">
        <f t="shared" si="47"/>
        <v/>
      </c>
      <c r="AU57" s="521"/>
      <c r="AV57" s="149"/>
    </row>
    <row r="58" spans="2:48" s="38" customFormat="1" x14ac:dyDescent="0.2">
      <c r="B58" s="140"/>
      <c r="C58" s="141"/>
      <c r="D58" s="139"/>
      <c r="E58" s="509" t="str">
        <f>IF(D58="","",VLOOKUP(D58,Parameter!$E$5:$G$20,3,FALSE))</f>
        <v/>
      </c>
      <c r="F58" s="149"/>
      <c r="G58" s="510"/>
      <c r="H58" s="502"/>
      <c r="I58" s="503"/>
      <c r="J58" s="503"/>
      <c r="K58" s="503"/>
      <c r="L58" s="510"/>
      <c r="M58" s="520"/>
      <c r="N58" s="512"/>
      <c r="O58" s="513" t="str">
        <f>IF(D58="","",IF(M58&lt;&gt;"",N58,VLOOKUP(D58,Parameter!$E$5:$G$20,2,FALSE)))</f>
        <v/>
      </c>
      <c r="P58" s="513" t="str">
        <f t="shared" si="36"/>
        <v/>
      </c>
      <c r="Q58" s="514"/>
      <c r="R58" s="503"/>
      <c r="S58" s="503"/>
      <c r="T58" s="503"/>
      <c r="U58" s="502"/>
      <c r="V58" s="515" t="str">
        <f t="shared" si="37"/>
        <v/>
      </c>
      <c r="W58" s="516" t="str">
        <f t="shared" si="34"/>
        <v/>
      </c>
      <c r="X58" s="517"/>
      <c r="Y58" s="502"/>
      <c r="Z58" s="503"/>
      <c r="AA58" s="503"/>
      <c r="AB58" s="503"/>
      <c r="AC58" s="503"/>
      <c r="AD58" s="516" t="str">
        <f t="shared" si="35"/>
        <v/>
      </c>
      <c r="AE58" s="515" t="str">
        <f t="shared" si="38"/>
        <v/>
      </c>
      <c r="AF58" s="503"/>
      <c r="AG58" s="271"/>
      <c r="AH58" s="503"/>
      <c r="AI58" s="503"/>
      <c r="AJ58" s="164" t="str">
        <f t="shared" si="39"/>
        <v/>
      </c>
      <c r="AK58" s="164" t="str">
        <f t="shared" si="40"/>
        <v/>
      </c>
      <c r="AL58" s="514"/>
      <c r="AM58" s="515" t="str">
        <f t="shared" si="41"/>
        <v/>
      </c>
      <c r="AN58" s="515" t="str">
        <f t="shared" si="42"/>
        <v/>
      </c>
      <c r="AO58" s="515" t="str">
        <f t="shared" si="43"/>
        <v/>
      </c>
      <c r="AP58" s="515" t="str">
        <f t="shared" si="44"/>
        <v/>
      </c>
      <c r="AQ58" s="514"/>
      <c r="AR58" s="164" t="str">
        <f t="shared" si="45"/>
        <v/>
      </c>
      <c r="AS58" s="515" t="str">
        <f t="shared" si="46"/>
        <v/>
      </c>
      <c r="AT58" s="518" t="str">
        <f t="shared" si="47"/>
        <v/>
      </c>
      <c r="AU58" s="521"/>
      <c r="AV58" s="149"/>
    </row>
    <row r="59" spans="2:48" s="38" customFormat="1" x14ac:dyDescent="0.2">
      <c r="B59" s="140"/>
      <c r="C59" s="141"/>
      <c r="D59" s="139"/>
      <c r="E59" s="509" t="str">
        <f>IF(D59="","",VLOOKUP(D59,Parameter!$E$5:$G$20,3,FALSE))</f>
        <v/>
      </c>
      <c r="F59" s="149"/>
      <c r="G59" s="510"/>
      <c r="H59" s="502"/>
      <c r="I59" s="503"/>
      <c r="J59" s="503"/>
      <c r="K59" s="503"/>
      <c r="L59" s="510"/>
      <c r="M59" s="520"/>
      <c r="N59" s="512"/>
      <c r="O59" s="513" t="str">
        <f>IF(D59="","",IF(M59&lt;&gt;"",N59,VLOOKUP(D59,Parameter!$E$5:$G$20,2,FALSE)))</f>
        <v/>
      </c>
      <c r="P59" s="513" t="str">
        <f t="shared" si="36"/>
        <v/>
      </c>
      <c r="Q59" s="514"/>
      <c r="R59" s="503"/>
      <c r="S59" s="503"/>
      <c r="T59" s="503"/>
      <c r="U59" s="502"/>
      <c r="V59" s="515" t="str">
        <f t="shared" si="37"/>
        <v/>
      </c>
      <c r="W59" s="516" t="str">
        <f t="shared" si="34"/>
        <v/>
      </c>
      <c r="X59" s="517"/>
      <c r="Y59" s="502"/>
      <c r="Z59" s="503"/>
      <c r="AA59" s="503"/>
      <c r="AB59" s="503"/>
      <c r="AC59" s="503"/>
      <c r="AD59" s="516" t="str">
        <f t="shared" si="35"/>
        <v/>
      </c>
      <c r="AE59" s="515" t="str">
        <f t="shared" si="38"/>
        <v/>
      </c>
      <c r="AF59" s="503"/>
      <c r="AG59" s="271"/>
      <c r="AH59" s="503"/>
      <c r="AI59" s="503"/>
      <c r="AJ59" s="164" t="str">
        <f t="shared" si="39"/>
        <v/>
      </c>
      <c r="AK59" s="164" t="str">
        <f t="shared" si="40"/>
        <v/>
      </c>
      <c r="AL59" s="514"/>
      <c r="AM59" s="515" t="str">
        <f t="shared" si="41"/>
        <v/>
      </c>
      <c r="AN59" s="515" t="str">
        <f t="shared" si="42"/>
        <v/>
      </c>
      <c r="AO59" s="515" t="str">
        <f t="shared" si="43"/>
        <v/>
      </c>
      <c r="AP59" s="515" t="str">
        <f t="shared" si="44"/>
        <v/>
      </c>
      <c r="AQ59" s="514"/>
      <c r="AR59" s="164" t="str">
        <f t="shared" si="45"/>
        <v/>
      </c>
      <c r="AS59" s="515" t="str">
        <f t="shared" si="46"/>
        <v/>
      </c>
      <c r="AT59" s="518" t="str">
        <f t="shared" si="47"/>
        <v/>
      </c>
      <c r="AU59" s="521"/>
      <c r="AV59" s="149"/>
    </row>
    <row r="60" spans="2:48" s="38" customFormat="1" x14ac:dyDescent="0.2">
      <c r="B60" s="140"/>
      <c r="C60" s="141"/>
      <c r="D60" s="139"/>
      <c r="E60" s="509" t="str">
        <f>IF(D60="","",VLOOKUP(D60,Parameter!$E$5:$G$20,3,FALSE))</f>
        <v/>
      </c>
      <c r="F60" s="149"/>
      <c r="G60" s="510"/>
      <c r="H60" s="502"/>
      <c r="I60" s="503"/>
      <c r="J60" s="503"/>
      <c r="K60" s="503"/>
      <c r="L60" s="510"/>
      <c r="M60" s="520"/>
      <c r="N60" s="512"/>
      <c r="O60" s="513" t="str">
        <f>IF(D60="","",IF(M60&lt;&gt;"",N60,VLOOKUP(D60,Parameter!$E$5:$G$20,2,FALSE)))</f>
        <v/>
      </c>
      <c r="P60" s="513" t="str">
        <f t="shared" si="36"/>
        <v/>
      </c>
      <c r="Q60" s="514"/>
      <c r="R60" s="503"/>
      <c r="S60" s="503"/>
      <c r="T60" s="503"/>
      <c r="U60" s="502"/>
      <c r="V60" s="515" t="str">
        <f t="shared" si="37"/>
        <v/>
      </c>
      <c r="W60" s="516" t="str">
        <f t="shared" si="34"/>
        <v/>
      </c>
      <c r="X60" s="517"/>
      <c r="Y60" s="502"/>
      <c r="Z60" s="503"/>
      <c r="AA60" s="503"/>
      <c r="AB60" s="503"/>
      <c r="AC60" s="503"/>
      <c r="AD60" s="516" t="str">
        <f t="shared" si="35"/>
        <v/>
      </c>
      <c r="AE60" s="515" t="str">
        <f t="shared" si="38"/>
        <v/>
      </c>
      <c r="AF60" s="503"/>
      <c r="AG60" s="271"/>
      <c r="AH60" s="503"/>
      <c r="AI60" s="503"/>
      <c r="AJ60" s="164" t="str">
        <f t="shared" si="39"/>
        <v/>
      </c>
      <c r="AK60" s="164" t="str">
        <f t="shared" si="40"/>
        <v/>
      </c>
      <c r="AL60" s="514"/>
      <c r="AM60" s="515" t="str">
        <f t="shared" si="41"/>
        <v/>
      </c>
      <c r="AN60" s="515" t="str">
        <f t="shared" si="42"/>
        <v/>
      </c>
      <c r="AO60" s="515" t="str">
        <f t="shared" si="43"/>
        <v/>
      </c>
      <c r="AP60" s="515" t="str">
        <f t="shared" si="44"/>
        <v/>
      </c>
      <c r="AQ60" s="514"/>
      <c r="AR60" s="164" t="str">
        <f t="shared" si="45"/>
        <v/>
      </c>
      <c r="AS60" s="515" t="str">
        <f t="shared" si="46"/>
        <v/>
      </c>
      <c r="AT60" s="518" t="str">
        <f t="shared" si="47"/>
        <v/>
      </c>
      <c r="AU60" s="521"/>
      <c r="AV60" s="149"/>
    </row>
    <row r="61" spans="2:48" s="38" customFormat="1" x14ac:dyDescent="0.2">
      <c r="B61" s="140"/>
      <c r="C61" s="141"/>
      <c r="D61" s="139"/>
      <c r="E61" s="509" t="str">
        <f>IF(D61="","",VLOOKUP(D61,Parameter!$E$5:$G$20,3,FALSE))</f>
        <v/>
      </c>
      <c r="F61" s="149"/>
      <c r="G61" s="510"/>
      <c r="H61" s="502"/>
      <c r="I61" s="503"/>
      <c r="J61" s="503"/>
      <c r="K61" s="503"/>
      <c r="L61" s="510"/>
      <c r="M61" s="520"/>
      <c r="N61" s="512"/>
      <c r="O61" s="513" t="str">
        <f>IF(D61="","",IF(M61&lt;&gt;"",N61,VLOOKUP(D61,Parameter!$E$5:$G$20,2,FALSE)))</f>
        <v/>
      </c>
      <c r="P61" s="513" t="str">
        <f t="shared" si="36"/>
        <v/>
      </c>
      <c r="Q61" s="514"/>
      <c r="R61" s="503"/>
      <c r="S61" s="503"/>
      <c r="T61" s="503"/>
      <c r="U61" s="502"/>
      <c r="V61" s="515" t="str">
        <f t="shared" si="37"/>
        <v/>
      </c>
      <c r="W61" s="516" t="str">
        <f t="shared" si="34"/>
        <v/>
      </c>
      <c r="X61" s="517"/>
      <c r="Y61" s="502"/>
      <c r="Z61" s="503"/>
      <c r="AA61" s="503"/>
      <c r="AB61" s="503"/>
      <c r="AC61" s="503"/>
      <c r="AD61" s="516" t="str">
        <f t="shared" si="35"/>
        <v/>
      </c>
      <c r="AE61" s="515" t="str">
        <f t="shared" si="38"/>
        <v/>
      </c>
      <c r="AF61" s="503"/>
      <c r="AG61" s="271"/>
      <c r="AH61" s="503"/>
      <c r="AI61" s="503"/>
      <c r="AJ61" s="164" t="str">
        <f t="shared" si="39"/>
        <v/>
      </c>
      <c r="AK61" s="164" t="str">
        <f t="shared" si="40"/>
        <v/>
      </c>
      <c r="AL61" s="514"/>
      <c r="AM61" s="515" t="str">
        <f t="shared" si="41"/>
        <v/>
      </c>
      <c r="AN61" s="515" t="str">
        <f t="shared" si="42"/>
        <v/>
      </c>
      <c r="AO61" s="515" t="str">
        <f t="shared" si="43"/>
        <v/>
      </c>
      <c r="AP61" s="515" t="str">
        <f t="shared" si="44"/>
        <v/>
      </c>
      <c r="AQ61" s="514"/>
      <c r="AR61" s="164" t="str">
        <f t="shared" si="45"/>
        <v/>
      </c>
      <c r="AS61" s="515" t="str">
        <f t="shared" si="46"/>
        <v/>
      </c>
      <c r="AT61" s="518" t="str">
        <f t="shared" si="47"/>
        <v/>
      </c>
      <c r="AU61" s="521"/>
      <c r="AV61" s="149"/>
    </row>
    <row r="62" spans="2:48" s="38" customFormat="1" x14ac:dyDescent="0.2">
      <c r="B62" s="140"/>
      <c r="C62" s="141"/>
      <c r="D62" s="139"/>
      <c r="E62" s="509" t="str">
        <f>IF(D62="","",VLOOKUP(D62,Parameter!$E$5:$G$20,3,FALSE))</f>
        <v/>
      </c>
      <c r="F62" s="149"/>
      <c r="G62" s="510"/>
      <c r="H62" s="502"/>
      <c r="I62" s="503"/>
      <c r="J62" s="503"/>
      <c r="K62" s="503"/>
      <c r="L62" s="510"/>
      <c r="M62" s="520"/>
      <c r="N62" s="512"/>
      <c r="O62" s="513" t="str">
        <f>IF(D62="","",IF(M62&lt;&gt;"",N62,VLOOKUP(D62,Parameter!$E$5:$G$20,2,FALSE)))</f>
        <v/>
      </c>
      <c r="P62" s="513" t="str">
        <f t="shared" si="36"/>
        <v/>
      </c>
      <c r="Q62" s="514"/>
      <c r="R62" s="503"/>
      <c r="S62" s="503"/>
      <c r="T62" s="503"/>
      <c r="U62" s="502"/>
      <c r="V62" s="515" t="str">
        <f t="shared" si="37"/>
        <v/>
      </c>
      <c r="W62" s="516" t="str">
        <f t="shared" si="34"/>
        <v/>
      </c>
      <c r="X62" s="517"/>
      <c r="Y62" s="502"/>
      <c r="Z62" s="503"/>
      <c r="AA62" s="503"/>
      <c r="AB62" s="503"/>
      <c r="AC62" s="503"/>
      <c r="AD62" s="516" t="str">
        <f t="shared" si="35"/>
        <v/>
      </c>
      <c r="AE62" s="515" t="str">
        <f t="shared" si="38"/>
        <v/>
      </c>
      <c r="AF62" s="503"/>
      <c r="AG62" s="271"/>
      <c r="AH62" s="503"/>
      <c r="AI62" s="503"/>
      <c r="AJ62" s="164" t="str">
        <f t="shared" si="39"/>
        <v/>
      </c>
      <c r="AK62" s="164" t="str">
        <f t="shared" si="40"/>
        <v/>
      </c>
      <c r="AL62" s="514"/>
      <c r="AM62" s="515" t="str">
        <f t="shared" si="41"/>
        <v/>
      </c>
      <c r="AN62" s="515" t="str">
        <f t="shared" si="42"/>
        <v/>
      </c>
      <c r="AO62" s="515" t="str">
        <f t="shared" si="43"/>
        <v/>
      </c>
      <c r="AP62" s="515" t="str">
        <f t="shared" si="44"/>
        <v/>
      </c>
      <c r="AQ62" s="514"/>
      <c r="AR62" s="164" t="str">
        <f t="shared" si="45"/>
        <v/>
      </c>
      <c r="AS62" s="515" t="str">
        <f t="shared" si="46"/>
        <v/>
      </c>
      <c r="AT62" s="518" t="str">
        <f t="shared" si="47"/>
        <v/>
      </c>
      <c r="AU62" s="521"/>
      <c r="AV62" s="149"/>
    </row>
    <row r="63" spans="2:48" s="38" customFormat="1" hidden="1" outlineLevel="1" x14ac:dyDescent="0.2">
      <c r="B63" s="137"/>
      <c r="C63" s="141"/>
      <c r="D63" s="139"/>
      <c r="E63" s="131" t="str">
        <f>IF(D63="","",VLOOKUP(D63,Parameter!$E$5:$G$20,3,FALSE))</f>
        <v/>
      </c>
      <c r="F63" s="149"/>
      <c r="G63" s="147"/>
      <c r="H63" s="142"/>
      <c r="I63" s="142"/>
      <c r="J63" s="142"/>
      <c r="K63" s="144"/>
      <c r="L63" s="147"/>
      <c r="M63" s="143"/>
      <c r="N63" s="162"/>
      <c r="O63" s="161" t="str">
        <f>IF(D63="","",IF(M63&lt;&gt;"",N63,VLOOKUP(D63,Parameter!$E$5:$G$20,2,FALSE)))</f>
        <v/>
      </c>
      <c r="P63" s="161" t="str">
        <f t="shared" si="36"/>
        <v/>
      </c>
      <c r="Q63" s="47"/>
      <c r="R63" s="142"/>
      <c r="S63" s="142"/>
      <c r="T63" s="142"/>
      <c r="U63" s="142"/>
      <c r="V63" s="132" t="str">
        <f t="shared" si="37"/>
        <v/>
      </c>
      <c r="W63" s="294" t="str">
        <f t="shared" si="34"/>
        <v/>
      </c>
      <c r="X63" s="133"/>
      <c r="Y63" s="502"/>
      <c r="Z63" s="502"/>
      <c r="AA63" s="502"/>
      <c r="AB63" s="502"/>
      <c r="AC63" s="502"/>
      <c r="AD63" s="294" t="str">
        <f t="shared" si="35"/>
        <v/>
      </c>
      <c r="AE63" s="500" t="str">
        <f t="shared" si="38"/>
        <v/>
      </c>
      <c r="AF63" s="142"/>
      <c r="AG63" s="271"/>
      <c r="AH63" s="502"/>
      <c r="AI63" s="502"/>
      <c r="AJ63" s="164" t="str">
        <f t="shared" si="39"/>
        <v/>
      </c>
      <c r="AK63" s="501" t="str">
        <f t="shared" si="40"/>
        <v/>
      </c>
      <c r="AL63" s="47"/>
      <c r="AM63" s="132" t="str">
        <f t="shared" si="41"/>
        <v/>
      </c>
      <c r="AN63" s="132" t="str">
        <f t="shared" si="42"/>
        <v/>
      </c>
      <c r="AO63" s="132" t="str">
        <f t="shared" si="43"/>
        <v/>
      </c>
      <c r="AP63" s="132" t="str">
        <f t="shared" si="44"/>
        <v/>
      </c>
      <c r="AQ63" s="47"/>
      <c r="AR63" s="164" t="str">
        <f t="shared" si="45"/>
        <v/>
      </c>
      <c r="AS63" s="132" t="str">
        <f t="shared" si="46"/>
        <v/>
      </c>
      <c r="AT63" s="134" t="str">
        <f t="shared" si="47"/>
        <v/>
      </c>
      <c r="AU63" s="148"/>
      <c r="AV63" s="146"/>
    </row>
    <row r="64" spans="2:48" s="38" customFormat="1" hidden="1" outlineLevel="1" x14ac:dyDescent="0.2">
      <c r="B64" s="140"/>
      <c r="C64" s="141"/>
      <c r="D64" s="139"/>
      <c r="E64" s="131" t="str">
        <f>IF(D64="","",VLOOKUP(D64,Parameter!$E$5:$G$20,3,FALSE))</f>
        <v/>
      </c>
      <c r="F64" s="149"/>
      <c r="G64" s="147"/>
      <c r="H64" s="142"/>
      <c r="I64" s="144"/>
      <c r="J64" s="144"/>
      <c r="K64" s="144"/>
      <c r="L64" s="147"/>
      <c r="M64" s="145"/>
      <c r="N64" s="162"/>
      <c r="O64" s="161" t="str">
        <f>IF(D64="","",IF(M64&lt;&gt;"",N64,VLOOKUP(D64,Parameter!$E$5:$G$20,2,FALSE)))</f>
        <v/>
      </c>
      <c r="P64" s="161" t="str">
        <f t="shared" si="36"/>
        <v/>
      </c>
      <c r="Q64" s="47"/>
      <c r="R64" s="142"/>
      <c r="S64" s="144"/>
      <c r="T64" s="144"/>
      <c r="U64" s="142"/>
      <c r="V64" s="132" t="str">
        <f t="shared" si="37"/>
        <v/>
      </c>
      <c r="W64" s="294" t="str">
        <f t="shared" si="34"/>
        <v/>
      </c>
      <c r="X64" s="133"/>
      <c r="Y64" s="502"/>
      <c r="Z64" s="503"/>
      <c r="AA64" s="503"/>
      <c r="AB64" s="503"/>
      <c r="AC64" s="503"/>
      <c r="AD64" s="294" t="str">
        <f t="shared" si="35"/>
        <v/>
      </c>
      <c r="AE64" s="132" t="str">
        <f t="shared" si="38"/>
        <v/>
      </c>
      <c r="AF64" s="144"/>
      <c r="AG64" s="271"/>
      <c r="AH64" s="503"/>
      <c r="AI64" s="503"/>
      <c r="AJ64" s="164" t="str">
        <f t="shared" si="39"/>
        <v/>
      </c>
      <c r="AK64" s="501" t="str">
        <f t="shared" si="40"/>
        <v/>
      </c>
      <c r="AL64" s="47"/>
      <c r="AM64" s="132" t="str">
        <f t="shared" si="41"/>
        <v/>
      </c>
      <c r="AN64" s="132" t="str">
        <f t="shared" si="42"/>
        <v/>
      </c>
      <c r="AO64" s="132" t="str">
        <f t="shared" si="43"/>
        <v/>
      </c>
      <c r="AP64" s="132" t="str">
        <f t="shared" si="44"/>
        <v/>
      </c>
      <c r="AQ64" s="47"/>
      <c r="AR64" s="164" t="str">
        <f t="shared" si="45"/>
        <v/>
      </c>
      <c r="AS64" s="132" t="str">
        <f t="shared" si="46"/>
        <v/>
      </c>
      <c r="AT64" s="134" t="str">
        <f t="shared" si="47"/>
        <v/>
      </c>
      <c r="AV64" s="146"/>
    </row>
    <row r="65" spans="2:48" s="38" customFormat="1" hidden="1" outlineLevel="1" x14ac:dyDescent="0.2">
      <c r="B65" s="140"/>
      <c r="C65" s="141"/>
      <c r="D65" s="139"/>
      <c r="E65" s="131" t="str">
        <f>IF(D65="","",VLOOKUP(D65,Parameter!$E$5:$G$20,3,FALSE))</f>
        <v/>
      </c>
      <c r="F65" s="149"/>
      <c r="G65" s="147"/>
      <c r="H65" s="142"/>
      <c r="I65" s="144"/>
      <c r="J65" s="144"/>
      <c r="K65" s="144"/>
      <c r="L65" s="147"/>
      <c r="M65" s="145"/>
      <c r="N65" s="162"/>
      <c r="O65" s="161" t="str">
        <f>IF(D65="","",IF(M65&lt;&gt;"",N65,VLOOKUP(D65,Parameter!$E$5:$G$20,2,FALSE)))</f>
        <v/>
      </c>
      <c r="P65" s="161" t="str">
        <f t="shared" si="36"/>
        <v/>
      </c>
      <c r="Q65" s="47"/>
      <c r="R65" s="142"/>
      <c r="S65" s="144"/>
      <c r="T65" s="144"/>
      <c r="U65" s="142"/>
      <c r="V65" s="132" t="str">
        <f t="shared" si="37"/>
        <v/>
      </c>
      <c r="W65" s="294" t="str">
        <f t="shared" si="34"/>
        <v/>
      </c>
      <c r="X65" s="133"/>
      <c r="Y65" s="502"/>
      <c r="Z65" s="503"/>
      <c r="AA65" s="503"/>
      <c r="AB65" s="503"/>
      <c r="AC65" s="503"/>
      <c r="AD65" s="294" t="str">
        <f t="shared" si="35"/>
        <v/>
      </c>
      <c r="AE65" s="132" t="str">
        <f t="shared" si="38"/>
        <v/>
      </c>
      <c r="AF65" s="144"/>
      <c r="AG65" s="271"/>
      <c r="AH65" s="503"/>
      <c r="AI65" s="503"/>
      <c r="AJ65" s="164" t="str">
        <f t="shared" si="39"/>
        <v/>
      </c>
      <c r="AK65" s="164" t="str">
        <f t="shared" si="40"/>
        <v/>
      </c>
      <c r="AL65" s="47"/>
      <c r="AM65" s="132" t="str">
        <f t="shared" si="41"/>
        <v/>
      </c>
      <c r="AN65" s="132" t="str">
        <f t="shared" si="42"/>
        <v/>
      </c>
      <c r="AO65" s="132" t="str">
        <f t="shared" si="43"/>
        <v/>
      </c>
      <c r="AP65" s="132" t="str">
        <f t="shared" si="44"/>
        <v/>
      </c>
      <c r="AQ65" s="47"/>
      <c r="AR65" s="164" t="str">
        <f t="shared" si="45"/>
        <v/>
      </c>
      <c r="AS65" s="132" t="str">
        <f t="shared" si="46"/>
        <v/>
      </c>
      <c r="AT65" s="134" t="str">
        <f t="shared" si="47"/>
        <v/>
      </c>
      <c r="AV65" s="146"/>
    </row>
    <row r="66" spans="2:48" s="38" customFormat="1" hidden="1" outlineLevel="1" x14ac:dyDescent="0.2">
      <c r="B66" s="140"/>
      <c r="C66" s="141"/>
      <c r="D66" s="139"/>
      <c r="E66" s="131" t="str">
        <f>IF(D66="","",VLOOKUP(D66,Parameter!$E$5:$G$20,3,FALSE))</f>
        <v/>
      </c>
      <c r="F66" s="149"/>
      <c r="G66" s="147"/>
      <c r="H66" s="142"/>
      <c r="I66" s="144"/>
      <c r="J66" s="144"/>
      <c r="K66" s="144"/>
      <c r="L66" s="147"/>
      <c r="M66" s="145"/>
      <c r="N66" s="162"/>
      <c r="O66" s="161" t="str">
        <f>IF(D66="","",IF(M66&lt;&gt;"",N66,VLOOKUP(D66,Parameter!$E$5:$G$20,2,FALSE)))</f>
        <v/>
      </c>
      <c r="P66" s="161" t="str">
        <f t="shared" si="36"/>
        <v/>
      </c>
      <c r="Q66" s="47"/>
      <c r="R66" s="142"/>
      <c r="S66" s="144"/>
      <c r="T66" s="144"/>
      <c r="U66" s="142"/>
      <c r="V66" s="132" t="str">
        <f>IF(K66="","",K66-S66-R66-T66)</f>
        <v/>
      </c>
      <c r="W66" s="294" t="str">
        <f t="shared" si="34"/>
        <v/>
      </c>
      <c r="X66" s="133"/>
      <c r="Y66" s="502"/>
      <c r="Z66" s="503"/>
      <c r="AA66" s="503"/>
      <c r="AB66" s="503"/>
      <c r="AC66" s="503"/>
      <c r="AD66" s="294" t="str">
        <f t="shared" si="35"/>
        <v/>
      </c>
      <c r="AE66" s="132" t="str">
        <f t="shared" si="38"/>
        <v/>
      </c>
      <c r="AF66" s="144"/>
      <c r="AG66" s="271"/>
      <c r="AH66" s="503"/>
      <c r="AI66" s="503"/>
      <c r="AJ66" s="164" t="str">
        <f t="shared" si="39"/>
        <v/>
      </c>
      <c r="AK66" s="164" t="str">
        <f t="shared" si="40"/>
        <v/>
      </c>
      <c r="AL66" s="47"/>
      <c r="AM66" s="132" t="str">
        <f t="shared" si="41"/>
        <v/>
      </c>
      <c r="AN66" s="132" t="str">
        <f t="shared" si="42"/>
        <v/>
      </c>
      <c r="AO66" s="132" t="str">
        <f t="shared" si="43"/>
        <v/>
      </c>
      <c r="AP66" s="132" t="str">
        <f t="shared" si="44"/>
        <v/>
      </c>
      <c r="AQ66" s="47"/>
      <c r="AR66" s="164" t="str">
        <f t="shared" si="45"/>
        <v/>
      </c>
      <c r="AS66" s="132" t="str">
        <f t="shared" si="46"/>
        <v/>
      </c>
      <c r="AT66" s="134" t="str">
        <f t="shared" si="47"/>
        <v/>
      </c>
      <c r="AV66" s="146"/>
    </row>
    <row r="67" spans="2:48" s="38" customFormat="1" hidden="1" outlineLevel="1" x14ac:dyDescent="0.2">
      <c r="B67" s="140"/>
      <c r="C67" s="141"/>
      <c r="D67" s="139"/>
      <c r="E67" s="131" t="str">
        <f>IF(D67="","",VLOOKUP(D67,Parameter!$E$5:$G$20,3,FALSE))</f>
        <v/>
      </c>
      <c r="F67" s="149"/>
      <c r="G67" s="147"/>
      <c r="H67" s="142"/>
      <c r="I67" s="144"/>
      <c r="J67" s="144"/>
      <c r="K67" s="144"/>
      <c r="L67" s="147"/>
      <c r="M67" s="145"/>
      <c r="N67" s="162"/>
      <c r="O67" s="161" t="str">
        <f>IF(D67="","",IF(M67&lt;&gt;"",N67,VLOOKUP(D67,Parameter!$E$5:$G$20,2,FALSE)))</f>
        <v/>
      </c>
      <c r="P67" s="161" t="str">
        <f t="shared" si="36"/>
        <v/>
      </c>
      <c r="Q67" s="47"/>
      <c r="R67" s="142"/>
      <c r="S67" s="144"/>
      <c r="T67" s="144"/>
      <c r="U67" s="142"/>
      <c r="V67" s="132" t="str">
        <f>IF(K67="","",K67-S67-R67-T67)</f>
        <v/>
      </c>
      <c r="W67" s="294" t="str">
        <f t="shared" si="34"/>
        <v/>
      </c>
      <c r="X67" s="133"/>
      <c r="Y67" s="502"/>
      <c r="Z67" s="503"/>
      <c r="AA67" s="503"/>
      <c r="AB67" s="503"/>
      <c r="AC67" s="503"/>
      <c r="AD67" s="294" t="str">
        <f t="shared" si="35"/>
        <v/>
      </c>
      <c r="AE67" s="132" t="str">
        <f t="shared" si="38"/>
        <v/>
      </c>
      <c r="AF67" s="144"/>
      <c r="AG67" s="271"/>
      <c r="AH67" s="503"/>
      <c r="AI67" s="503"/>
      <c r="AJ67" s="164" t="str">
        <f t="shared" si="39"/>
        <v/>
      </c>
      <c r="AK67" s="164" t="str">
        <f t="shared" si="40"/>
        <v/>
      </c>
      <c r="AL67" s="47"/>
      <c r="AM67" s="132" t="str">
        <f t="shared" si="41"/>
        <v/>
      </c>
      <c r="AN67" s="132" t="str">
        <f t="shared" si="42"/>
        <v/>
      </c>
      <c r="AO67" s="132" t="str">
        <f t="shared" si="43"/>
        <v/>
      </c>
      <c r="AP67" s="132" t="str">
        <f t="shared" si="44"/>
        <v/>
      </c>
      <c r="AQ67" s="47"/>
      <c r="AR67" s="164" t="str">
        <f t="shared" si="45"/>
        <v/>
      </c>
      <c r="AS67" s="132" t="str">
        <f t="shared" si="46"/>
        <v/>
      </c>
      <c r="AT67" s="134" t="str">
        <f t="shared" si="47"/>
        <v/>
      </c>
      <c r="AV67" s="146"/>
    </row>
    <row r="68" spans="2:48" s="38" customFormat="1" hidden="1" outlineLevel="1" x14ac:dyDescent="0.2">
      <c r="B68" s="140"/>
      <c r="C68" s="141"/>
      <c r="D68" s="139"/>
      <c r="E68" s="131" t="str">
        <f>IF(D68="","",VLOOKUP(D68,Parameter!$E$5:$G$20,3,FALSE))</f>
        <v/>
      </c>
      <c r="F68" s="149"/>
      <c r="G68" s="147"/>
      <c r="H68" s="142"/>
      <c r="I68" s="144"/>
      <c r="J68" s="144"/>
      <c r="K68" s="144"/>
      <c r="L68" s="147"/>
      <c r="M68" s="145"/>
      <c r="N68" s="162"/>
      <c r="O68" s="161" t="str">
        <f>IF(D68="","",IF(M68&lt;&gt;"",N68,VLOOKUP(D68,Parameter!$E$5:$G$20,2,FALSE)))</f>
        <v/>
      </c>
      <c r="P68" s="161" t="str">
        <f t="shared" si="36"/>
        <v/>
      </c>
      <c r="Q68" s="47"/>
      <c r="R68" s="142"/>
      <c r="S68" s="144"/>
      <c r="T68" s="144"/>
      <c r="U68" s="142"/>
      <c r="V68" s="132" t="str">
        <f t="shared" si="37"/>
        <v/>
      </c>
      <c r="W68" s="294" t="str">
        <f t="shared" si="34"/>
        <v/>
      </c>
      <c r="X68" s="133"/>
      <c r="Y68" s="142"/>
      <c r="Z68" s="144"/>
      <c r="AA68" s="144"/>
      <c r="AB68" s="144"/>
      <c r="AC68" s="144"/>
      <c r="AD68" s="294" t="str">
        <f t="shared" si="35"/>
        <v/>
      </c>
      <c r="AE68" s="132" t="str">
        <f t="shared" si="38"/>
        <v/>
      </c>
      <c r="AF68" s="144"/>
      <c r="AG68" s="271"/>
      <c r="AH68" s="503"/>
      <c r="AI68" s="503"/>
      <c r="AJ68" s="164" t="str">
        <f t="shared" si="39"/>
        <v/>
      </c>
      <c r="AK68" s="164" t="str">
        <f t="shared" si="40"/>
        <v/>
      </c>
      <c r="AL68" s="47"/>
      <c r="AM68" s="132" t="str">
        <f t="shared" si="41"/>
        <v/>
      </c>
      <c r="AN68" s="132" t="str">
        <f t="shared" si="42"/>
        <v/>
      </c>
      <c r="AO68" s="132" t="str">
        <f t="shared" si="43"/>
        <v/>
      </c>
      <c r="AP68" s="132" t="str">
        <f t="shared" si="44"/>
        <v/>
      </c>
      <c r="AQ68" s="47"/>
      <c r="AR68" s="164" t="str">
        <f t="shared" si="45"/>
        <v/>
      </c>
      <c r="AS68" s="132" t="str">
        <f t="shared" si="46"/>
        <v/>
      </c>
      <c r="AT68" s="134" t="str">
        <f t="shared" si="47"/>
        <v/>
      </c>
      <c r="AV68" s="146"/>
    </row>
    <row r="69" spans="2:48" s="38" customFormat="1" hidden="1" outlineLevel="1" x14ac:dyDescent="0.2">
      <c r="B69" s="140"/>
      <c r="C69" s="141"/>
      <c r="D69" s="139"/>
      <c r="E69" s="131" t="str">
        <f>IF(D69="","",VLOOKUP(D69,Parameter!$E$5:$G$20,3,FALSE))</f>
        <v/>
      </c>
      <c r="F69" s="149"/>
      <c r="G69" s="147"/>
      <c r="H69" s="142"/>
      <c r="I69" s="144"/>
      <c r="J69" s="144"/>
      <c r="K69" s="144"/>
      <c r="L69" s="147"/>
      <c r="M69" s="145"/>
      <c r="N69" s="162"/>
      <c r="O69" s="161" t="str">
        <f>IF(D69="","",IF(M69&lt;&gt;"",N69,VLOOKUP(D69,Parameter!$E$5:$G$20,2,FALSE)))</f>
        <v/>
      </c>
      <c r="P69" s="161" t="str">
        <f t="shared" si="36"/>
        <v/>
      </c>
      <c r="Q69" s="47"/>
      <c r="R69" s="142"/>
      <c r="S69" s="144"/>
      <c r="T69" s="144"/>
      <c r="U69" s="142"/>
      <c r="V69" s="132" t="str">
        <f t="shared" si="37"/>
        <v/>
      </c>
      <c r="W69" s="294" t="str">
        <f t="shared" ref="W69:W88" si="48">IF(D69="","",K69-S69-R69)</f>
        <v/>
      </c>
      <c r="X69" s="133"/>
      <c r="Y69" s="142"/>
      <c r="Z69" s="144"/>
      <c r="AA69" s="144"/>
      <c r="AB69" s="144"/>
      <c r="AC69" s="144"/>
      <c r="AD69" s="294" t="str">
        <f t="shared" ref="AD69:AD88" si="49">IF(D69="","",K69+Y69-Z69)</f>
        <v/>
      </c>
      <c r="AE69" s="132" t="str">
        <f t="shared" si="38"/>
        <v/>
      </c>
      <c r="AF69" s="144"/>
      <c r="AG69" s="271"/>
      <c r="AH69" s="144"/>
      <c r="AI69" s="144"/>
      <c r="AJ69" s="164" t="str">
        <f t="shared" si="39"/>
        <v/>
      </c>
      <c r="AK69" s="164" t="str">
        <f t="shared" si="40"/>
        <v/>
      </c>
      <c r="AL69" s="47"/>
      <c r="AM69" s="132" t="str">
        <f t="shared" si="41"/>
        <v/>
      </c>
      <c r="AN69" s="132" t="str">
        <f t="shared" si="42"/>
        <v/>
      </c>
      <c r="AO69" s="132" t="str">
        <f t="shared" si="43"/>
        <v/>
      </c>
      <c r="AP69" s="132" t="str">
        <f t="shared" si="44"/>
        <v/>
      </c>
      <c r="AQ69" s="47"/>
      <c r="AR69" s="164" t="str">
        <f t="shared" si="45"/>
        <v/>
      </c>
      <c r="AS69" s="132" t="str">
        <f t="shared" si="46"/>
        <v/>
      </c>
      <c r="AT69" s="134" t="str">
        <f t="shared" si="47"/>
        <v/>
      </c>
      <c r="AV69" s="146"/>
    </row>
    <row r="70" spans="2:48" s="38" customFormat="1" hidden="1" outlineLevel="1" x14ac:dyDescent="0.2">
      <c r="B70" s="140"/>
      <c r="C70" s="141"/>
      <c r="D70" s="139"/>
      <c r="E70" s="131" t="str">
        <f>IF(D70="","",VLOOKUP(D70,Parameter!$E$5:$G$20,3,FALSE))</f>
        <v/>
      </c>
      <c r="F70" s="149"/>
      <c r="G70" s="147"/>
      <c r="H70" s="142"/>
      <c r="I70" s="144"/>
      <c r="J70" s="144"/>
      <c r="K70" s="144"/>
      <c r="L70" s="147"/>
      <c r="M70" s="145"/>
      <c r="N70" s="162"/>
      <c r="O70" s="161" t="str">
        <f>IF(D70="","",IF(M70&lt;&gt;"",N70,VLOOKUP(D70,Parameter!$E$5:$G$20,2,FALSE)))</f>
        <v/>
      </c>
      <c r="P70" s="161" t="str">
        <f t="shared" si="36"/>
        <v/>
      </c>
      <c r="Q70" s="47"/>
      <c r="R70" s="142"/>
      <c r="S70" s="144"/>
      <c r="T70" s="144"/>
      <c r="U70" s="142"/>
      <c r="V70" s="132" t="str">
        <f t="shared" ref="V70:V88" si="50">IF(K70="","",K70-S70-R70-T70)</f>
        <v/>
      </c>
      <c r="W70" s="294" t="str">
        <f t="shared" si="48"/>
        <v/>
      </c>
      <c r="X70" s="133"/>
      <c r="Y70" s="142"/>
      <c r="Z70" s="144"/>
      <c r="AA70" s="144"/>
      <c r="AB70" s="144"/>
      <c r="AC70" s="144"/>
      <c r="AD70" s="294" t="str">
        <f t="shared" si="49"/>
        <v/>
      </c>
      <c r="AE70" s="132" t="str">
        <f t="shared" si="38"/>
        <v/>
      </c>
      <c r="AF70" s="144"/>
      <c r="AG70" s="271"/>
      <c r="AH70" s="144"/>
      <c r="AI70" s="144"/>
      <c r="AJ70" s="164" t="str">
        <f t="shared" si="39"/>
        <v/>
      </c>
      <c r="AK70" s="164" t="str">
        <f t="shared" si="40"/>
        <v/>
      </c>
      <c r="AL70" s="47"/>
      <c r="AM70" s="132" t="str">
        <f t="shared" si="41"/>
        <v/>
      </c>
      <c r="AN70" s="132" t="str">
        <f t="shared" si="42"/>
        <v/>
      </c>
      <c r="AO70" s="132" t="str">
        <f t="shared" si="43"/>
        <v/>
      </c>
      <c r="AP70" s="132" t="str">
        <f t="shared" si="44"/>
        <v/>
      </c>
      <c r="AQ70" s="47"/>
      <c r="AR70" s="164" t="str">
        <f t="shared" si="45"/>
        <v/>
      </c>
      <c r="AS70" s="132" t="str">
        <f t="shared" si="46"/>
        <v/>
      </c>
      <c r="AT70" s="134" t="str">
        <f t="shared" si="47"/>
        <v/>
      </c>
      <c r="AV70" s="146"/>
    </row>
    <row r="71" spans="2:48" s="38" customFormat="1" hidden="1" outlineLevel="1" x14ac:dyDescent="0.2">
      <c r="B71" s="140"/>
      <c r="C71" s="141"/>
      <c r="D71" s="139"/>
      <c r="E71" s="131" t="str">
        <f>IF(D71="","",VLOOKUP(D71,Parameter!$E$5:$G$20,3,FALSE))</f>
        <v/>
      </c>
      <c r="F71" s="149"/>
      <c r="G71" s="147"/>
      <c r="H71" s="142"/>
      <c r="I71" s="144"/>
      <c r="J71" s="144"/>
      <c r="K71" s="144"/>
      <c r="L71" s="147"/>
      <c r="M71" s="145"/>
      <c r="N71" s="162"/>
      <c r="O71" s="161" t="str">
        <f>IF(D71="","",IF(M71&lt;&gt;"",N71,VLOOKUP(D71,Parameter!$E$5:$G$20,2,FALSE)))</f>
        <v/>
      </c>
      <c r="P71" s="161" t="str">
        <f t="shared" si="36"/>
        <v/>
      </c>
      <c r="Q71" s="47"/>
      <c r="R71" s="142"/>
      <c r="S71" s="144"/>
      <c r="T71" s="144"/>
      <c r="U71" s="142"/>
      <c r="V71" s="132" t="str">
        <f t="shared" si="50"/>
        <v/>
      </c>
      <c r="W71" s="294" t="str">
        <f t="shared" si="48"/>
        <v/>
      </c>
      <c r="X71" s="133"/>
      <c r="Y71" s="142"/>
      <c r="Z71" s="144"/>
      <c r="AA71" s="144"/>
      <c r="AB71" s="144"/>
      <c r="AC71" s="144"/>
      <c r="AD71" s="294" t="str">
        <f t="shared" si="49"/>
        <v/>
      </c>
      <c r="AE71" s="132" t="str">
        <f t="shared" si="38"/>
        <v/>
      </c>
      <c r="AF71" s="144"/>
      <c r="AG71" s="271"/>
      <c r="AH71" s="144"/>
      <c r="AI71" s="144"/>
      <c r="AJ71" s="164" t="str">
        <f t="shared" si="39"/>
        <v/>
      </c>
      <c r="AK71" s="164" t="str">
        <f t="shared" si="40"/>
        <v/>
      </c>
      <c r="AL71" s="47"/>
      <c r="AM71" s="132" t="str">
        <f t="shared" si="41"/>
        <v/>
      </c>
      <c r="AN71" s="132" t="str">
        <f t="shared" si="42"/>
        <v/>
      </c>
      <c r="AO71" s="132" t="str">
        <f t="shared" si="43"/>
        <v/>
      </c>
      <c r="AP71" s="132" t="str">
        <f t="shared" si="44"/>
        <v/>
      </c>
      <c r="AQ71" s="47"/>
      <c r="AR71" s="164" t="str">
        <f t="shared" si="45"/>
        <v/>
      </c>
      <c r="AS71" s="132" t="str">
        <f t="shared" si="46"/>
        <v/>
      </c>
      <c r="AT71" s="134" t="str">
        <f t="shared" si="47"/>
        <v/>
      </c>
      <c r="AV71" s="146"/>
    </row>
    <row r="72" spans="2:48" s="38" customFormat="1" hidden="1" outlineLevel="1" x14ac:dyDescent="0.2">
      <c r="B72" s="140"/>
      <c r="C72" s="141"/>
      <c r="D72" s="139"/>
      <c r="E72" s="131" t="str">
        <f>IF(D72="","",VLOOKUP(D72,Parameter!$E$5:$G$20,3,FALSE))</f>
        <v/>
      </c>
      <c r="F72" s="149"/>
      <c r="G72" s="147"/>
      <c r="H72" s="142"/>
      <c r="I72" s="144"/>
      <c r="J72" s="144"/>
      <c r="K72" s="144"/>
      <c r="L72" s="147"/>
      <c r="M72" s="145"/>
      <c r="N72" s="162"/>
      <c r="O72" s="161" t="str">
        <f>IF(D72="","",IF(M72&lt;&gt;"",N72,VLOOKUP(D72,Parameter!$E$5:$G$20,2,FALSE)))</f>
        <v/>
      </c>
      <c r="P72" s="161" t="str">
        <f t="shared" si="36"/>
        <v/>
      </c>
      <c r="Q72" s="47"/>
      <c r="R72" s="142"/>
      <c r="S72" s="144"/>
      <c r="T72" s="144"/>
      <c r="U72" s="142"/>
      <c r="V72" s="132" t="str">
        <f t="shared" si="50"/>
        <v/>
      </c>
      <c r="W72" s="294" t="str">
        <f t="shared" si="48"/>
        <v/>
      </c>
      <c r="X72" s="133"/>
      <c r="Y72" s="142"/>
      <c r="Z72" s="144"/>
      <c r="AA72" s="144"/>
      <c r="AB72" s="144"/>
      <c r="AC72" s="144"/>
      <c r="AD72" s="294" t="str">
        <f t="shared" si="49"/>
        <v/>
      </c>
      <c r="AE72" s="132" t="str">
        <f t="shared" si="38"/>
        <v/>
      </c>
      <c r="AF72" s="144"/>
      <c r="AG72" s="271"/>
      <c r="AH72" s="144"/>
      <c r="AI72" s="144"/>
      <c r="AJ72" s="164" t="str">
        <f t="shared" si="39"/>
        <v/>
      </c>
      <c r="AK72" s="164" t="str">
        <f t="shared" si="40"/>
        <v/>
      </c>
      <c r="AL72" s="47"/>
      <c r="AM72" s="132" t="str">
        <f t="shared" si="41"/>
        <v/>
      </c>
      <c r="AN72" s="132" t="str">
        <f t="shared" si="42"/>
        <v/>
      </c>
      <c r="AO72" s="132" t="str">
        <f t="shared" si="43"/>
        <v/>
      </c>
      <c r="AP72" s="132" t="str">
        <f t="shared" si="44"/>
        <v/>
      </c>
      <c r="AQ72" s="47"/>
      <c r="AR72" s="164" t="str">
        <f t="shared" si="45"/>
        <v/>
      </c>
      <c r="AS72" s="132" t="str">
        <f t="shared" si="46"/>
        <v/>
      </c>
      <c r="AT72" s="134" t="str">
        <f t="shared" si="47"/>
        <v/>
      </c>
      <c r="AV72" s="146"/>
    </row>
    <row r="73" spans="2:48" s="38" customFormat="1" hidden="1" outlineLevel="1" x14ac:dyDescent="0.2">
      <c r="B73" s="140"/>
      <c r="C73" s="141"/>
      <c r="D73" s="139"/>
      <c r="E73" s="131" t="str">
        <f>IF(D73="","",VLOOKUP(D73,Parameter!$E$5:$G$20,3,FALSE))</f>
        <v/>
      </c>
      <c r="F73" s="149"/>
      <c r="G73" s="147"/>
      <c r="H73" s="142"/>
      <c r="I73" s="144"/>
      <c r="J73" s="144"/>
      <c r="K73" s="144"/>
      <c r="L73" s="147"/>
      <c r="M73" s="145"/>
      <c r="N73" s="162"/>
      <c r="O73" s="161" t="str">
        <f>IF(D73="","",IF(M73&lt;&gt;"",N73,VLOOKUP(D73,Parameter!$E$5:$G$20,2,FALSE)))</f>
        <v/>
      </c>
      <c r="P73" s="161" t="str">
        <f t="shared" si="36"/>
        <v/>
      </c>
      <c r="Q73" s="47"/>
      <c r="R73" s="142"/>
      <c r="S73" s="144"/>
      <c r="T73" s="144"/>
      <c r="U73" s="142"/>
      <c r="V73" s="132" t="str">
        <f t="shared" si="50"/>
        <v/>
      </c>
      <c r="W73" s="294" t="str">
        <f t="shared" si="48"/>
        <v/>
      </c>
      <c r="X73" s="133"/>
      <c r="Y73" s="142"/>
      <c r="Z73" s="144"/>
      <c r="AA73" s="144"/>
      <c r="AB73" s="144"/>
      <c r="AC73" s="144"/>
      <c r="AD73" s="294" t="str">
        <f t="shared" si="49"/>
        <v/>
      </c>
      <c r="AE73" s="132" t="str">
        <f t="shared" si="38"/>
        <v/>
      </c>
      <c r="AF73" s="144"/>
      <c r="AG73" s="271"/>
      <c r="AH73" s="144"/>
      <c r="AI73" s="144"/>
      <c r="AJ73" s="164" t="str">
        <f t="shared" si="39"/>
        <v/>
      </c>
      <c r="AK73" s="164" t="str">
        <f t="shared" si="40"/>
        <v/>
      </c>
      <c r="AL73" s="47"/>
      <c r="AM73" s="132" t="str">
        <f t="shared" si="41"/>
        <v/>
      </c>
      <c r="AN73" s="132" t="str">
        <f t="shared" si="42"/>
        <v/>
      </c>
      <c r="AO73" s="132" t="str">
        <f t="shared" si="43"/>
        <v/>
      </c>
      <c r="AP73" s="132" t="str">
        <f t="shared" si="44"/>
        <v/>
      </c>
      <c r="AQ73" s="47"/>
      <c r="AR73" s="164" t="str">
        <f t="shared" si="45"/>
        <v/>
      </c>
      <c r="AS73" s="132" t="str">
        <f t="shared" si="46"/>
        <v/>
      </c>
      <c r="AT73" s="134" t="str">
        <f t="shared" si="47"/>
        <v/>
      </c>
      <c r="AV73" s="146"/>
    </row>
    <row r="74" spans="2:48" s="38" customFormat="1" hidden="1" outlineLevel="1" x14ac:dyDescent="0.2">
      <c r="B74" s="140"/>
      <c r="C74" s="141"/>
      <c r="D74" s="139"/>
      <c r="E74" s="131" t="str">
        <f>IF(D74="","",VLOOKUP(D74,Parameter!$E$5:$G$20,3,FALSE))</f>
        <v/>
      </c>
      <c r="F74" s="149"/>
      <c r="G74" s="147"/>
      <c r="H74" s="142"/>
      <c r="I74" s="144"/>
      <c r="J74" s="144"/>
      <c r="K74" s="144"/>
      <c r="L74" s="147"/>
      <c r="M74" s="145"/>
      <c r="N74" s="162"/>
      <c r="O74" s="161" t="str">
        <f>IF(D74="","",IF(M74&lt;&gt;"",N74,VLOOKUP(D74,Parameter!$E$5:$G$20,2,FALSE)))</f>
        <v/>
      </c>
      <c r="P74" s="161" t="str">
        <f t="shared" si="36"/>
        <v/>
      </c>
      <c r="Q74" s="47"/>
      <c r="R74" s="142"/>
      <c r="S74" s="144"/>
      <c r="T74" s="144"/>
      <c r="U74" s="142"/>
      <c r="V74" s="132" t="str">
        <f t="shared" si="50"/>
        <v/>
      </c>
      <c r="W74" s="294" t="str">
        <f t="shared" si="48"/>
        <v/>
      </c>
      <c r="X74" s="133"/>
      <c r="Y74" s="142"/>
      <c r="Z74" s="144"/>
      <c r="AA74" s="144"/>
      <c r="AB74" s="144"/>
      <c r="AC74" s="144"/>
      <c r="AD74" s="294" t="str">
        <f t="shared" si="49"/>
        <v/>
      </c>
      <c r="AE74" s="132" t="str">
        <f t="shared" si="38"/>
        <v/>
      </c>
      <c r="AF74" s="144"/>
      <c r="AG74" s="271"/>
      <c r="AH74" s="144"/>
      <c r="AI74" s="144"/>
      <c r="AJ74" s="164" t="str">
        <f t="shared" si="39"/>
        <v/>
      </c>
      <c r="AK74" s="164" t="str">
        <f t="shared" si="40"/>
        <v/>
      </c>
      <c r="AL74" s="47"/>
      <c r="AM74" s="132" t="str">
        <f t="shared" si="41"/>
        <v/>
      </c>
      <c r="AN74" s="132" t="str">
        <f t="shared" si="42"/>
        <v/>
      </c>
      <c r="AO74" s="132" t="str">
        <f t="shared" si="43"/>
        <v/>
      </c>
      <c r="AP74" s="132" t="str">
        <f t="shared" si="44"/>
        <v/>
      </c>
      <c r="AQ74" s="47"/>
      <c r="AR74" s="164" t="str">
        <f t="shared" si="45"/>
        <v/>
      </c>
      <c r="AS74" s="132" t="str">
        <f t="shared" si="46"/>
        <v/>
      </c>
      <c r="AT74" s="134" t="str">
        <f t="shared" si="47"/>
        <v/>
      </c>
      <c r="AV74" s="146"/>
    </row>
    <row r="75" spans="2:48" s="38" customFormat="1" hidden="1" outlineLevel="1" x14ac:dyDescent="0.2">
      <c r="B75" s="140"/>
      <c r="C75" s="141"/>
      <c r="D75" s="139"/>
      <c r="E75" s="131" t="str">
        <f>IF(D75="","",VLOOKUP(D75,Parameter!$E$5:$G$20,3,FALSE))</f>
        <v/>
      </c>
      <c r="F75" s="149"/>
      <c r="G75" s="147"/>
      <c r="H75" s="142"/>
      <c r="I75" s="144"/>
      <c r="J75" s="144"/>
      <c r="K75" s="144"/>
      <c r="L75" s="147"/>
      <c r="M75" s="145"/>
      <c r="N75" s="162"/>
      <c r="O75" s="161" t="str">
        <f>IF(D75="","",IF(M75&lt;&gt;"",N75,VLOOKUP(D75,Parameter!$E$5:$G$20,2,FALSE)))</f>
        <v/>
      </c>
      <c r="P75" s="161" t="str">
        <f t="shared" si="36"/>
        <v/>
      </c>
      <c r="Q75" s="47"/>
      <c r="R75" s="142"/>
      <c r="S75" s="144"/>
      <c r="T75" s="144"/>
      <c r="U75" s="142"/>
      <c r="V75" s="132" t="str">
        <f t="shared" si="50"/>
        <v/>
      </c>
      <c r="W75" s="294" t="str">
        <f t="shared" si="48"/>
        <v/>
      </c>
      <c r="X75" s="133"/>
      <c r="Y75" s="142"/>
      <c r="Z75" s="144"/>
      <c r="AA75" s="144"/>
      <c r="AB75" s="144"/>
      <c r="AC75" s="144"/>
      <c r="AD75" s="294" t="str">
        <f t="shared" si="49"/>
        <v/>
      </c>
      <c r="AE75" s="132" t="str">
        <f t="shared" si="38"/>
        <v/>
      </c>
      <c r="AF75" s="144"/>
      <c r="AG75" s="271"/>
      <c r="AH75" s="144"/>
      <c r="AI75" s="144"/>
      <c r="AJ75" s="164" t="str">
        <f t="shared" si="39"/>
        <v/>
      </c>
      <c r="AK75" s="164" t="str">
        <f t="shared" si="40"/>
        <v/>
      </c>
      <c r="AL75" s="47"/>
      <c r="AM75" s="132" t="str">
        <f t="shared" si="41"/>
        <v/>
      </c>
      <c r="AN75" s="132" t="str">
        <f t="shared" si="42"/>
        <v/>
      </c>
      <c r="AO75" s="132" t="str">
        <f t="shared" si="43"/>
        <v/>
      </c>
      <c r="AP75" s="132" t="str">
        <f t="shared" si="44"/>
        <v/>
      </c>
      <c r="AQ75" s="47"/>
      <c r="AR75" s="164" t="str">
        <f t="shared" si="45"/>
        <v/>
      </c>
      <c r="AS75" s="132" t="str">
        <f t="shared" si="46"/>
        <v/>
      </c>
      <c r="AT75" s="134" t="str">
        <f t="shared" si="47"/>
        <v/>
      </c>
      <c r="AV75" s="146"/>
    </row>
    <row r="76" spans="2:48" s="38" customFormat="1" hidden="1" outlineLevel="1" x14ac:dyDescent="0.2">
      <c r="B76" s="140"/>
      <c r="C76" s="141"/>
      <c r="D76" s="139"/>
      <c r="E76" s="131" t="str">
        <f>IF(D76="","",VLOOKUP(D76,Parameter!$E$5:$G$20,3,FALSE))</f>
        <v/>
      </c>
      <c r="F76" s="149"/>
      <c r="G76" s="147"/>
      <c r="H76" s="142"/>
      <c r="I76" s="144"/>
      <c r="J76" s="144"/>
      <c r="K76" s="144"/>
      <c r="L76" s="147"/>
      <c r="M76" s="145"/>
      <c r="N76" s="162"/>
      <c r="O76" s="161" t="str">
        <f>IF(D76="","",IF(M76&lt;&gt;"",N76,VLOOKUP(D76,Parameter!$E$5:$G$20,2,FALSE)))</f>
        <v/>
      </c>
      <c r="P76" s="161" t="str">
        <f t="shared" si="36"/>
        <v/>
      </c>
      <c r="Q76" s="47"/>
      <c r="R76" s="142"/>
      <c r="S76" s="144"/>
      <c r="T76" s="144"/>
      <c r="U76" s="142"/>
      <c r="V76" s="132" t="str">
        <f t="shared" si="50"/>
        <v/>
      </c>
      <c r="W76" s="294" t="str">
        <f t="shared" si="48"/>
        <v/>
      </c>
      <c r="X76" s="133"/>
      <c r="Y76" s="142"/>
      <c r="Z76" s="144"/>
      <c r="AA76" s="144"/>
      <c r="AB76" s="144"/>
      <c r="AC76" s="144"/>
      <c r="AD76" s="294" t="str">
        <f t="shared" si="49"/>
        <v/>
      </c>
      <c r="AE76" s="132" t="str">
        <f t="shared" si="38"/>
        <v/>
      </c>
      <c r="AF76" s="144"/>
      <c r="AG76" s="271"/>
      <c r="AH76" s="144"/>
      <c r="AI76" s="144"/>
      <c r="AJ76" s="164" t="str">
        <f t="shared" si="39"/>
        <v/>
      </c>
      <c r="AK76" s="164" t="str">
        <f t="shared" si="40"/>
        <v/>
      </c>
      <c r="AL76" s="47"/>
      <c r="AM76" s="132" t="str">
        <f t="shared" si="41"/>
        <v/>
      </c>
      <c r="AN76" s="132" t="str">
        <f t="shared" si="42"/>
        <v/>
      </c>
      <c r="AO76" s="132" t="str">
        <f t="shared" si="43"/>
        <v/>
      </c>
      <c r="AP76" s="132" t="str">
        <f t="shared" si="44"/>
        <v/>
      </c>
      <c r="AQ76" s="47"/>
      <c r="AR76" s="164" t="str">
        <f t="shared" si="45"/>
        <v/>
      </c>
      <c r="AS76" s="132" t="str">
        <f t="shared" si="46"/>
        <v/>
      </c>
      <c r="AT76" s="134" t="str">
        <f t="shared" si="47"/>
        <v/>
      </c>
      <c r="AV76" s="146"/>
    </row>
    <row r="77" spans="2:48" s="38" customFormat="1" hidden="1" outlineLevel="1" x14ac:dyDescent="0.2">
      <c r="B77" s="140"/>
      <c r="C77" s="141"/>
      <c r="D77" s="139"/>
      <c r="E77" s="131" t="str">
        <f>IF(D77="","",VLOOKUP(D77,Parameter!$E$5:$G$20,3,FALSE))</f>
        <v/>
      </c>
      <c r="F77" s="146"/>
      <c r="G77" s="147"/>
      <c r="H77" s="142"/>
      <c r="I77" s="144"/>
      <c r="J77" s="144"/>
      <c r="K77" s="144"/>
      <c r="L77" s="147"/>
      <c r="M77" s="145"/>
      <c r="N77" s="162"/>
      <c r="O77" s="161" t="str">
        <f>IF(D77="","",IF(M77&lt;&gt;"",N77,VLOOKUP(D77,Parameter!$E$5:$G$20,2,FALSE)))</f>
        <v/>
      </c>
      <c r="P77" s="161" t="str">
        <f t="shared" si="36"/>
        <v/>
      </c>
      <c r="Q77" s="47"/>
      <c r="R77" s="144"/>
      <c r="S77" s="144"/>
      <c r="T77" s="144"/>
      <c r="U77" s="142"/>
      <c r="V77" s="132" t="str">
        <f t="shared" si="50"/>
        <v/>
      </c>
      <c r="W77" s="294" t="str">
        <f t="shared" si="48"/>
        <v/>
      </c>
      <c r="X77" s="133"/>
      <c r="Y77" s="142"/>
      <c r="Z77" s="144"/>
      <c r="AA77" s="144"/>
      <c r="AB77" s="144"/>
      <c r="AC77" s="144"/>
      <c r="AD77" s="294" t="str">
        <f t="shared" si="49"/>
        <v/>
      </c>
      <c r="AE77" s="132" t="str">
        <f t="shared" si="38"/>
        <v/>
      </c>
      <c r="AF77" s="144"/>
      <c r="AG77" s="271"/>
      <c r="AH77" s="144"/>
      <c r="AI77" s="144"/>
      <c r="AJ77" s="164" t="str">
        <f t="shared" si="39"/>
        <v/>
      </c>
      <c r="AK77" s="164" t="str">
        <f t="shared" si="40"/>
        <v/>
      </c>
      <c r="AL77" s="47"/>
      <c r="AM77" s="132" t="str">
        <f t="shared" si="41"/>
        <v/>
      </c>
      <c r="AN77" s="132" t="str">
        <f t="shared" si="42"/>
        <v/>
      </c>
      <c r="AO77" s="132" t="str">
        <f t="shared" si="43"/>
        <v/>
      </c>
      <c r="AP77" s="132" t="str">
        <f t="shared" si="44"/>
        <v/>
      </c>
      <c r="AQ77" s="47"/>
      <c r="AR77" s="164" t="str">
        <f t="shared" si="45"/>
        <v/>
      </c>
      <c r="AS77" s="132" t="str">
        <f t="shared" si="46"/>
        <v/>
      </c>
      <c r="AT77" s="134" t="str">
        <f t="shared" si="47"/>
        <v/>
      </c>
      <c r="AV77" s="146"/>
    </row>
    <row r="78" spans="2:48" s="38" customFormat="1" hidden="1" outlineLevel="1" x14ac:dyDescent="0.2">
      <c r="B78" s="140"/>
      <c r="C78" s="141"/>
      <c r="D78" s="139"/>
      <c r="E78" s="131" t="str">
        <f>IF(D78="","",VLOOKUP(D78,Parameter!$E$5:$G$20,3,FALSE))</f>
        <v/>
      </c>
      <c r="F78" s="149"/>
      <c r="G78" s="147"/>
      <c r="H78" s="142"/>
      <c r="I78" s="144"/>
      <c r="J78" s="144"/>
      <c r="K78" s="144"/>
      <c r="L78" s="147"/>
      <c r="M78" s="145"/>
      <c r="N78" s="162"/>
      <c r="O78" s="161" t="str">
        <f>IF(D78="","",IF(M78&lt;&gt;"",N78,VLOOKUP(D78,Parameter!$E$5:$G$20,2,FALSE)))</f>
        <v/>
      </c>
      <c r="P78" s="161" t="str">
        <f t="shared" si="36"/>
        <v/>
      </c>
      <c r="Q78" s="47"/>
      <c r="R78" s="144"/>
      <c r="S78" s="144"/>
      <c r="T78" s="144"/>
      <c r="U78" s="142"/>
      <c r="V78" s="132" t="str">
        <f t="shared" si="50"/>
        <v/>
      </c>
      <c r="W78" s="294" t="str">
        <f t="shared" si="48"/>
        <v/>
      </c>
      <c r="X78" s="133"/>
      <c r="Y78" s="142"/>
      <c r="Z78" s="144"/>
      <c r="AA78" s="144"/>
      <c r="AB78" s="144"/>
      <c r="AC78" s="144"/>
      <c r="AD78" s="294" t="str">
        <f t="shared" si="49"/>
        <v/>
      </c>
      <c r="AE78" s="132" t="str">
        <f t="shared" si="38"/>
        <v/>
      </c>
      <c r="AF78" s="144"/>
      <c r="AG78" s="271"/>
      <c r="AH78" s="144"/>
      <c r="AI78" s="144"/>
      <c r="AJ78" s="164" t="str">
        <f t="shared" si="39"/>
        <v/>
      </c>
      <c r="AK78" s="164" t="str">
        <f t="shared" si="40"/>
        <v/>
      </c>
      <c r="AL78" s="47"/>
      <c r="AM78" s="132" t="str">
        <f t="shared" si="41"/>
        <v/>
      </c>
      <c r="AN78" s="132" t="str">
        <f t="shared" si="42"/>
        <v/>
      </c>
      <c r="AO78" s="132" t="str">
        <f t="shared" si="43"/>
        <v/>
      </c>
      <c r="AP78" s="132" t="str">
        <f t="shared" si="44"/>
        <v/>
      </c>
      <c r="AQ78" s="47"/>
      <c r="AR78" s="164" t="str">
        <f t="shared" si="45"/>
        <v/>
      </c>
      <c r="AS78" s="132" t="str">
        <f t="shared" si="46"/>
        <v/>
      </c>
      <c r="AT78" s="134" t="str">
        <f t="shared" si="47"/>
        <v/>
      </c>
      <c r="AV78" s="146"/>
    </row>
    <row r="79" spans="2:48" s="38" customFormat="1" hidden="1" outlineLevel="1" x14ac:dyDescent="0.2">
      <c r="B79" s="140"/>
      <c r="C79" s="141"/>
      <c r="D79" s="139"/>
      <c r="E79" s="131" t="str">
        <f>IF(D79="","",VLOOKUP(D79,Parameter!$E$5:$G$20,3,FALSE))</f>
        <v/>
      </c>
      <c r="F79" s="149"/>
      <c r="G79" s="147"/>
      <c r="H79" s="142"/>
      <c r="I79" s="144"/>
      <c r="J79" s="144"/>
      <c r="K79" s="144"/>
      <c r="L79" s="147"/>
      <c r="M79" s="145"/>
      <c r="N79" s="162"/>
      <c r="O79" s="161" t="str">
        <f>IF(D79="","",IF(M79&lt;&gt;"",N79,VLOOKUP(D79,Parameter!$E$5:$G$20,2,FALSE)))</f>
        <v/>
      </c>
      <c r="P79" s="161" t="str">
        <f t="shared" si="36"/>
        <v/>
      </c>
      <c r="Q79" s="47"/>
      <c r="R79" s="144"/>
      <c r="S79" s="144"/>
      <c r="T79" s="144"/>
      <c r="U79" s="142"/>
      <c r="V79" s="132" t="str">
        <f t="shared" si="50"/>
        <v/>
      </c>
      <c r="W79" s="294" t="str">
        <f t="shared" si="48"/>
        <v/>
      </c>
      <c r="X79" s="133"/>
      <c r="Y79" s="142"/>
      <c r="Z79" s="144"/>
      <c r="AA79" s="144"/>
      <c r="AB79" s="144"/>
      <c r="AC79" s="144"/>
      <c r="AD79" s="294" t="str">
        <f t="shared" si="49"/>
        <v/>
      </c>
      <c r="AE79" s="132" t="str">
        <f t="shared" si="38"/>
        <v/>
      </c>
      <c r="AF79" s="144"/>
      <c r="AG79" s="271"/>
      <c r="AH79" s="144"/>
      <c r="AI79" s="144"/>
      <c r="AJ79" s="164" t="str">
        <f t="shared" si="39"/>
        <v/>
      </c>
      <c r="AK79" s="164" t="str">
        <f t="shared" si="40"/>
        <v/>
      </c>
      <c r="AL79" s="47"/>
      <c r="AM79" s="132" t="str">
        <f t="shared" si="41"/>
        <v/>
      </c>
      <c r="AN79" s="132" t="str">
        <f t="shared" si="42"/>
        <v/>
      </c>
      <c r="AO79" s="132" t="str">
        <f t="shared" si="43"/>
        <v/>
      </c>
      <c r="AP79" s="132" t="str">
        <f t="shared" si="44"/>
        <v/>
      </c>
      <c r="AQ79" s="47"/>
      <c r="AR79" s="164" t="str">
        <f t="shared" si="45"/>
        <v/>
      </c>
      <c r="AS79" s="132" t="str">
        <f t="shared" si="46"/>
        <v/>
      </c>
      <c r="AT79" s="134" t="str">
        <f t="shared" si="47"/>
        <v/>
      </c>
      <c r="AV79" s="146"/>
    </row>
    <row r="80" spans="2:48" s="38" customFormat="1" hidden="1" outlineLevel="1" x14ac:dyDescent="0.2">
      <c r="B80" s="140"/>
      <c r="C80" s="141"/>
      <c r="D80" s="139"/>
      <c r="E80" s="131" t="str">
        <f>IF(D80="","",VLOOKUP(D80,Parameter!$E$5:$G$20,3,FALSE))</f>
        <v/>
      </c>
      <c r="F80" s="149"/>
      <c r="G80" s="147"/>
      <c r="H80" s="142"/>
      <c r="I80" s="144"/>
      <c r="J80" s="144"/>
      <c r="K80" s="144"/>
      <c r="L80" s="147"/>
      <c r="M80" s="145"/>
      <c r="N80" s="162"/>
      <c r="O80" s="161" t="str">
        <f>IF(D80="","",IF(M80&lt;&gt;"",N80,VLOOKUP(D80,Parameter!$E$5:$G$20,2,FALSE)))</f>
        <v/>
      </c>
      <c r="P80" s="161" t="str">
        <f t="shared" si="36"/>
        <v/>
      </c>
      <c r="Q80" s="47"/>
      <c r="R80" s="144"/>
      <c r="S80" s="144"/>
      <c r="T80" s="144"/>
      <c r="U80" s="142"/>
      <c r="V80" s="132" t="str">
        <f t="shared" si="50"/>
        <v/>
      </c>
      <c r="W80" s="294" t="str">
        <f t="shared" si="48"/>
        <v/>
      </c>
      <c r="X80" s="133"/>
      <c r="Y80" s="142"/>
      <c r="Z80" s="144"/>
      <c r="AA80" s="144"/>
      <c r="AB80" s="144"/>
      <c r="AC80" s="144"/>
      <c r="AD80" s="294" t="str">
        <f t="shared" si="49"/>
        <v/>
      </c>
      <c r="AE80" s="132" t="str">
        <f t="shared" si="38"/>
        <v/>
      </c>
      <c r="AF80" s="144"/>
      <c r="AG80" s="271"/>
      <c r="AH80" s="144"/>
      <c r="AI80" s="144"/>
      <c r="AJ80" s="164" t="str">
        <f t="shared" si="39"/>
        <v/>
      </c>
      <c r="AK80" s="164" t="str">
        <f t="shared" si="40"/>
        <v/>
      </c>
      <c r="AL80" s="47"/>
      <c r="AM80" s="132" t="str">
        <f t="shared" si="41"/>
        <v/>
      </c>
      <c r="AN80" s="132" t="str">
        <f t="shared" si="42"/>
        <v/>
      </c>
      <c r="AO80" s="132" t="str">
        <f t="shared" si="43"/>
        <v/>
      </c>
      <c r="AP80" s="132" t="str">
        <f t="shared" si="44"/>
        <v/>
      </c>
      <c r="AQ80" s="47"/>
      <c r="AR80" s="164" t="str">
        <f t="shared" si="45"/>
        <v/>
      </c>
      <c r="AS80" s="132" t="str">
        <f t="shared" si="46"/>
        <v/>
      </c>
      <c r="AT80" s="134" t="str">
        <f t="shared" si="47"/>
        <v/>
      </c>
      <c r="AV80" s="146"/>
    </row>
    <row r="81" spans="2:48" s="38" customFormat="1" hidden="1" outlineLevel="1" x14ac:dyDescent="0.2">
      <c r="B81" s="140"/>
      <c r="C81" s="141"/>
      <c r="D81" s="139"/>
      <c r="E81" s="131" t="str">
        <f>IF(D81="","",VLOOKUP(D81,Parameter!$E$5:$G$20,3,FALSE))</f>
        <v/>
      </c>
      <c r="F81" s="146"/>
      <c r="G81" s="147"/>
      <c r="H81" s="142"/>
      <c r="I81" s="144"/>
      <c r="J81" s="144"/>
      <c r="K81" s="144"/>
      <c r="L81" s="147"/>
      <c r="M81" s="145"/>
      <c r="N81" s="162"/>
      <c r="O81" s="161" t="str">
        <f>IF(D81="","",IF(M81&lt;&gt;"",N81,VLOOKUP(D81,Parameter!$E$5:$G$20,2,FALSE)))</f>
        <v/>
      </c>
      <c r="P81" s="161" t="str">
        <f t="shared" si="36"/>
        <v/>
      </c>
      <c r="Q81" s="47"/>
      <c r="R81" s="144"/>
      <c r="S81" s="144"/>
      <c r="T81" s="144"/>
      <c r="U81" s="142"/>
      <c r="V81" s="132" t="str">
        <f t="shared" si="50"/>
        <v/>
      </c>
      <c r="W81" s="294" t="str">
        <f t="shared" si="48"/>
        <v/>
      </c>
      <c r="X81" s="133"/>
      <c r="Y81" s="142"/>
      <c r="Z81" s="144"/>
      <c r="AA81" s="144"/>
      <c r="AB81" s="144"/>
      <c r="AC81" s="144"/>
      <c r="AD81" s="294" t="str">
        <f t="shared" si="49"/>
        <v/>
      </c>
      <c r="AE81" s="132" t="str">
        <f t="shared" si="38"/>
        <v/>
      </c>
      <c r="AF81" s="144"/>
      <c r="AG81" s="271"/>
      <c r="AH81" s="144"/>
      <c r="AI81" s="144"/>
      <c r="AJ81" s="164" t="str">
        <f t="shared" si="39"/>
        <v/>
      </c>
      <c r="AK81" s="164" t="str">
        <f t="shared" si="40"/>
        <v/>
      </c>
      <c r="AL81" s="47"/>
      <c r="AM81" s="132" t="str">
        <f t="shared" si="41"/>
        <v/>
      </c>
      <c r="AN81" s="132" t="str">
        <f t="shared" si="42"/>
        <v/>
      </c>
      <c r="AO81" s="132" t="str">
        <f t="shared" si="43"/>
        <v/>
      </c>
      <c r="AP81" s="132" t="str">
        <f t="shared" si="44"/>
        <v/>
      </c>
      <c r="AQ81" s="47"/>
      <c r="AR81" s="164" t="str">
        <f t="shared" si="45"/>
        <v/>
      </c>
      <c r="AS81" s="132" t="str">
        <f t="shared" si="46"/>
        <v/>
      </c>
      <c r="AT81" s="134" t="str">
        <f t="shared" si="47"/>
        <v/>
      </c>
      <c r="AV81" s="146"/>
    </row>
    <row r="82" spans="2:48" s="38" customFormat="1" hidden="1" outlineLevel="1" x14ac:dyDescent="0.2">
      <c r="B82" s="140"/>
      <c r="C82" s="141"/>
      <c r="D82" s="139"/>
      <c r="E82" s="131" t="str">
        <f>IF(D82="","",VLOOKUP(D82,Parameter!$E$5:$G$20,3,FALSE))</f>
        <v/>
      </c>
      <c r="F82" s="146"/>
      <c r="G82" s="147"/>
      <c r="H82" s="142"/>
      <c r="I82" s="144"/>
      <c r="J82" s="144"/>
      <c r="K82" s="144"/>
      <c r="L82" s="147"/>
      <c r="M82" s="145"/>
      <c r="N82" s="162"/>
      <c r="O82" s="161" t="str">
        <f>IF(D82="","",IF(M82&lt;&gt;"",N82,VLOOKUP(D82,Parameter!$E$5:$G$20,2,FALSE)))</f>
        <v/>
      </c>
      <c r="P82" s="161" t="str">
        <f t="shared" si="36"/>
        <v/>
      </c>
      <c r="Q82" s="47"/>
      <c r="R82" s="144"/>
      <c r="S82" s="144"/>
      <c r="T82" s="144"/>
      <c r="U82" s="142"/>
      <c r="V82" s="132" t="str">
        <f t="shared" si="50"/>
        <v/>
      </c>
      <c r="W82" s="294" t="str">
        <f t="shared" si="48"/>
        <v/>
      </c>
      <c r="X82" s="133"/>
      <c r="Y82" s="142"/>
      <c r="Z82" s="144"/>
      <c r="AA82" s="144"/>
      <c r="AB82" s="144"/>
      <c r="AC82" s="144"/>
      <c r="AD82" s="294" t="str">
        <f t="shared" si="49"/>
        <v/>
      </c>
      <c r="AE82" s="132" t="str">
        <f t="shared" si="38"/>
        <v/>
      </c>
      <c r="AF82" s="144"/>
      <c r="AG82" s="271"/>
      <c r="AH82" s="144"/>
      <c r="AI82" s="144"/>
      <c r="AJ82" s="164" t="str">
        <f t="shared" si="39"/>
        <v/>
      </c>
      <c r="AK82" s="164" t="str">
        <f t="shared" si="40"/>
        <v/>
      </c>
      <c r="AL82" s="47"/>
      <c r="AM82" s="132" t="str">
        <f t="shared" si="41"/>
        <v/>
      </c>
      <c r="AN82" s="132" t="str">
        <f t="shared" si="42"/>
        <v/>
      </c>
      <c r="AO82" s="132" t="str">
        <f t="shared" si="43"/>
        <v/>
      </c>
      <c r="AP82" s="132" t="str">
        <f t="shared" si="44"/>
        <v/>
      </c>
      <c r="AQ82" s="47"/>
      <c r="AR82" s="164" t="str">
        <f t="shared" si="45"/>
        <v/>
      </c>
      <c r="AS82" s="132" t="str">
        <f t="shared" si="46"/>
        <v/>
      </c>
      <c r="AT82" s="134" t="str">
        <f t="shared" si="47"/>
        <v/>
      </c>
      <c r="AV82" s="146"/>
    </row>
    <row r="83" spans="2:48" s="38" customFormat="1" hidden="1" outlineLevel="1" x14ac:dyDescent="0.2">
      <c r="B83" s="140"/>
      <c r="C83" s="141"/>
      <c r="D83" s="139"/>
      <c r="E83" s="131" t="str">
        <f>IF(D83="","",VLOOKUP(D83,Parameter!$E$5:$G$20,3,FALSE))</f>
        <v/>
      </c>
      <c r="F83" s="146"/>
      <c r="G83" s="147"/>
      <c r="H83" s="142"/>
      <c r="I83" s="144"/>
      <c r="J83" s="144"/>
      <c r="K83" s="144"/>
      <c r="L83" s="147"/>
      <c r="M83" s="145"/>
      <c r="N83" s="162"/>
      <c r="O83" s="161" t="str">
        <f>IF(D83="","",IF(M83&lt;&gt;"",N83,VLOOKUP(D83,Parameter!$E$5:$G$20,2,FALSE)))</f>
        <v/>
      </c>
      <c r="P83" s="161" t="str">
        <f t="shared" si="36"/>
        <v/>
      </c>
      <c r="Q83" s="47"/>
      <c r="R83" s="144"/>
      <c r="S83" s="144"/>
      <c r="T83" s="144"/>
      <c r="U83" s="142"/>
      <c r="V83" s="132" t="str">
        <f t="shared" si="50"/>
        <v/>
      </c>
      <c r="W83" s="294" t="str">
        <f t="shared" si="48"/>
        <v/>
      </c>
      <c r="X83" s="133"/>
      <c r="Y83" s="142"/>
      <c r="Z83" s="144"/>
      <c r="AA83" s="144"/>
      <c r="AB83" s="144"/>
      <c r="AC83" s="144"/>
      <c r="AD83" s="294" t="str">
        <f t="shared" si="49"/>
        <v/>
      </c>
      <c r="AE83" s="132" t="str">
        <f t="shared" si="38"/>
        <v/>
      </c>
      <c r="AF83" s="144"/>
      <c r="AG83" s="271"/>
      <c r="AH83" s="144"/>
      <c r="AI83" s="144"/>
      <c r="AJ83" s="164" t="str">
        <f t="shared" si="39"/>
        <v/>
      </c>
      <c r="AK83" s="164" t="str">
        <f t="shared" si="40"/>
        <v/>
      </c>
      <c r="AL83" s="47"/>
      <c r="AM83" s="132" t="str">
        <f t="shared" si="41"/>
        <v/>
      </c>
      <c r="AN83" s="132" t="str">
        <f t="shared" si="42"/>
        <v/>
      </c>
      <c r="AO83" s="132" t="str">
        <f t="shared" si="43"/>
        <v/>
      </c>
      <c r="AP83" s="132" t="str">
        <f t="shared" si="44"/>
        <v/>
      </c>
      <c r="AQ83" s="47"/>
      <c r="AR83" s="164" t="str">
        <f t="shared" si="45"/>
        <v/>
      </c>
      <c r="AS83" s="132" t="str">
        <f t="shared" si="46"/>
        <v/>
      </c>
      <c r="AT83" s="134" t="str">
        <f t="shared" si="47"/>
        <v/>
      </c>
      <c r="AV83" s="146"/>
    </row>
    <row r="84" spans="2:48" s="38" customFormat="1" hidden="1" outlineLevel="1" x14ac:dyDescent="0.2">
      <c r="B84" s="140"/>
      <c r="C84" s="141"/>
      <c r="D84" s="139"/>
      <c r="E84" s="131" t="str">
        <f>IF(D84="","",VLOOKUP(D84,Parameter!$E$5:$G$20,3,FALSE))</f>
        <v/>
      </c>
      <c r="F84" s="146"/>
      <c r="G84" s="147"/>
      <c r="H84" s="142"/>
      <c r="I84" s="144"/>
      <c r="J84" s="144"/>
      <c r="K84" s="144"/>
      <c r="L84" s="147"/>
      <c r="M84" s="145"/>
      <c r="N84" s="162"/>
      <c r="O84" s="161" t="str">
        <f>IF(D84="","",IF(M84&lt;&gt;"",N84,VLOOKUP(D84,Parameter!$E$5:$G$20,2,FALSE)))</f>
        <v/>
      </c>
      <c r="P84" s="161" t="str">
        <f t="shared" si="36"/>
        <v/>
      </c>
      <c r="Q84" s="47"/>
      <c r="R84" s="144"/>
      <c r="S84" s="144"/>
      <c r="T84" s="144"/>
      <c r="U84" s="142"/>
      <c r="V84" s="132" t="str">
        <f t="shared" si="50"/>
        <v/>
      </c>
      <c r="W84" s="294" t="str">
        <f t="shared" si="48"/>
        <v/>
      </c>
      <c r="X84" s="133"/>
      <c r="Y84" s="142"/>
      <c r="Z84" s="144"/>
      <c r="AA84" s="144"/>
      <c r="AB84" s="144"/>
      <c r="AC84" s="144"/>
      <c r="AD84" s="294" t="str">
        <f t="shared" si="49"/>
        <v/>
      </c>
      <c r="AE84" s="132" t="str">
        <f t="shared" si="38"/>
        <v/>
      </c>
      <c r="AF84" s="144"/>
      <c r="AG84" s="271"/>
      <c r="AH84" s="144"/>
      <c r="AI84" s="144"/>
      <c r="AJ84" s="164" t="str">
        <f t="shared" si="39"/>
        <v/>
      </c>
      <c r="AK84" s="164" t="str">
        <f t="shared" si="40"/>
        <v/>
      </c>
      <c r="AL84" s="47"/>
      <c r="AM84" s="132" t="str">
        <f t="shared" si="41"/>
        <v/>
      </c>
      <c r="AN84" s="132" t="str">
        <f t="shared" si="42"/>
        <v/>
      </c>
      <c r="AO84" s="132" t="str">
        <f t="shared" si="43"/>
        <v/>
      </c>
      <c r="AP84" s="132" t="str">
        <f t="shared" si="44"/>
        <v/>
      </c>
      <c r="AQ84" s="47"/>
      <c r="AR84" s="164" t="str">
        <f t="shared" si="45"/>
        <v/>
      </c>
      <c r="AS84" s="132" t="str">
        <f t="shared" si="46"/>
        <v/>
      </c>
      <c r="AT84" s="134" t="str">
        <f t="shared" si="47"/>
        <v/>
      </c>
      <c r="AV84" s="146"/>
    </row>
    <row r="85" spans="2:48" s="38" customFormat="1" hidden="1" outlineLevel="1" x14ac:dyDescent="0.2">
      <c r="B85" s="140"/>
      <c r="C85" s="141"/>
      <c r="D85" s="139"/>
      <c r="E85" s="131" t="str">
        <f>IF(D85="","",VLOOKUP(D85,Parameter!$E$5:$G$20,3,FALSE))</f>
        <v/>
      </c>
      <c r="F85" s="146"/>
      <c r="G85" s="147"/>
      <c r="H85" s="142"/>
      <c r="I85" s="144"/>
      <c r="J85" s="144"/>
      <c r="K85" s="144"/>
      <c r="L85" s="147"/>
      <c r="M85" s="145"/>
      <c r="N85" s="162"/>
      <c r="O85" s="161" t="str">
        <f>IF(D85="","",IF(M85&lt;&gt;"",N85,VLOOKUP(D85,Parameter!$E$5:$G$20,2,FALSE)))</f>
        <v/>
      </c>
      <c r="P85" s="161" t="str">
        <f t="shared" si="36"/>
        <v/>
      </c>
      <c r="Q85" s="47"/>
      <c r="R85" s="144"/>
      <c r="S85" s="144"/>
      <c r="T85" s="144"/>
      <c r="U85" s="142"/>
      <c r="V85" s="132" t="str">
        <f t="shared" si="50"/>
        <v/>
      </c>
      <c r="W85" s="294" t="str">
        <f t="shared" si="48"/>
        <v/>
      </c>
      <c r="X85" s="133"/>
      <c r="Y85" s="142"/>
      <c r="Z85" s="144"/>
      <c r="AA85" s="144"/>
      <c r="AB85" s="144"/>
      <c r="AC85" s="144"/>
      <c r="AD85" s="294" t="str">
        <f t="shared" si="49"/>
        <v/>
      </c>
      <c r="AE85" s="132" t="str">
        <f t="shared" si="38"/>
        <v/>
      </c>
      <c r="AF85" s="144"/>
      <c r="AG85" s="271"/>
      <c r="AH85" s="144"/>
      <c r="AI85" s="144"/>
      <c r="AJ85" s="164" t="str">
        <f t="shared" si="39"/>
        <v/>
      </c>
      <c r="AK85" s="164" t="str">
        <f t="shared" si="40"/>
        <v/>
      </c>
      <c r="AL85" s="47"/>
      <c r="AM85" s="132" t="str">
        <f t="shared" si="41"/>
        <v/>
      </c>
      <c r="AN85" s="132" t="str">
        <f t="shared" si="42"/>
        <v/>
      </c>
      <c r="AO85" s="132" t="str">
        <f t="shared" si="43"/>
        <v/>
      </c>
      <c r="AP85" s="132" t="str">
        <f t="shared" si="44"/>
        <v/>
      </c>
      <c r="AQ85" s="47"/>
      <c r="AR85" s="164" t="str">
        <f t="shared" si="45"/>
        <v/>
      </c>
      <c r="AS85" s="132" t="str">
        <f t="shared" si="46"/>
        <v/>
      </c>
      <c r="AT85" s="134" t="str">
        <f t="shared" si="47"/>
        <v/>
      </c>
      <c r="AV85" s="146"/>
    </row>
    <row r="86" spans="2:48" s="38" customFormat="1" hidden="1" outlineLevel="1" x14ac:dyDescent="0.2">
      <c r="B86" s="140"/>
      <c r="C86" s="141"/>
      <c r="D86" s="139"/>
      <c r="E86" s="131" t="str">
        <f>IF(D86="","",VLOOKUP(D86,Parameter!$E$5:$G$20,3,FALSE))</f>
        <v/>
      </c>
      <c r="F86" s="146"/>
      <c r="G86" s="147"/>
      <c r="H86" s="142"/>
      <c r="I86" s="144"/>
      <c r="J86" s="144"/>
      <c r="K86" s="144"/>
      <c r="L86" s="147"/>
      <c r="M86" s="145"/>
      <c r="N86" s="162"/>
      <c r="O86" s="161" t="str">
        <f>IF(D86="","",IF(M86&lt;&gt;"",N86,VLOOKUP(D86,Parameter!$E$5:$G$20,2,FALSE)))</f>
        <v/>
      </c>
      <c r="P86" s="161" t="str">
        <f t="shared" si="36"/>
        <v/>
      </c>
      <c r="Q86" s="47"/>
      <c r="R86" s="144"/>
      <c r="S86" s="144"/>
      <c r="T86" s="144"/>
      <c r="U86" s="142"/>
      <c r="V86" s="132" t="str">
        <f t="shared" si="50"/>
        <v/>
      </c>
      <c r="W86" s="294" t="str">
        <f t="shared" si="48"/>
        <v/>
      </c>
      <c r="X86" s="133"/>
      <c r="Y86" s="142"/>
      <c r="Z86" s="144"/>
      <c r="AA86" s="144"/>
      <c r="AB86" s="144"/>
      <c r="AC86" s="144"/>
      <c r="AD86" s="294" t="str">
        <f t="shared" si="49"/>
        <v/>
      </c>
      <c r="AE86" s="132" t="str">
        <f t="shared" si="38"/>
        <v/>
      </c>
      <c r="AF86" s="144"/>
      <c r="AG86" s="271"/>
      <c r="AH86" s="144"/>
      <c r="AI86" s="144"/>
      <c r="AJ86" s="164" t="str">
        <f t="shared" si="39"/>
        <v/>
      </c>
      <c r="AK86" s="164" t="str">
        <f t="shared" si="40"/>
        <v/>
      </c>
      <c r="AL86" s="47"/>
      <c r="AM86" s="132" t="str">
        <f t="shared" si="41"/>
        <v/>
      </c>
      <c r="AN86" s="132" t="str">
        <f t="shared" si="42"/>
        <v/>
      </c>
      <c r="AO86" s="132" t="str">
        <f t="shared" si="43"/>
        <v/>
      </c>
      <c r="AP86" s="132" t="str">
        <f t="shared" si="44"/>
        <v/>
      </c>
      <c r="AQ86" s="47"/>
      <c r="AR86" s="164" t="str">
        <f t="shared" si="45"/>
        <v/>
      </c>
      <c r="AS86" s="132" t="str">
        <f t="shared" si="46"/>
        <v/>
      </c>
      <c r="AT86" s="134" t="str">
        <f t="shared" si="47"/>
        <v/>
      </c>
      <c r="AV86" s="146"/>
    </row>
    <row r="87" spans="2:48" s="38" customFormat="1" hidden="1" outlineLevel="1" x14ac:dyDescent="0.2">
      <c r="B87" s="140"/>
      <c r="C87" s="141"/>
      <c r="D87" s="139"/>
      <c r="E87" s="131" t="str">
        <f>IF(D87="","",VLOOKUP(D87,Parameter!$E$5:$G$20,3,FALSE))</f>
        <v/>
      </c>
      <c r="F87" s="146"/>
      <c r="G87" s="147"/>
      <c r="H87" s="142"/>
      <c r="I87" s="144"/>
      <c r="J87" s="144"/>
      <c r="K87" s="144"/>
      <c r="L87" s="147"/>
      <c r="M87" s="145"/>
      <c r="N87" s="162"/>
      <c r="O87" s="161" t="str">
        <f>IF(D87="","",IF(M87&lt;&gt;"",N87,VLOOKUP(D87,Parameter!$E$5:$G$20,2,FALSE)))</f>
        <v/>
      </c>
      <c r="P87" s="161" t="str">
        <f t="shared" si="36"/>
        <v/>
      </c>
      <c r="Q87" s="47"/>
      <c r="R87" s="144"/>
      <c r="S87" s="144"/>
      <c r="T87" s="144"/>
      <c r="U87" s="142"/>
      <c r="V87" s="132" t="str">
        <f t="shared" si="50"/>
        <v/>
      </c>
      <c r="W87" s="294" t="str">
        <f t="shared" si="48"/>
        <v/>
      </c>
      <c r="X87" s="133"/>
      <c r="Y87" s="142"/>
      <c r="Z87" s="144"/>
      <c r="AA87" s="144"/>
      <c r="AB87" s="144"/>
      <c r="AC87" s="144"/>
      <c r="AD87" s="294" t="str">
        <f t="shared" si="49"/>
        <v/>
      </c>
      <c r="AE87" s="132" t="str">
        <f t="shared" si="38"/>
        <v/>
      </c>
      <c r="AF87" s="144"/>
      <c r="AG87" s="271"/>
      <c r="AH87" s="144"/>
      <c r="AI87" s="144"/>
      <c r="AJ87" s="164" t="str">
        <f t="shared" si="39"/>
        <v/>
      </c>
      <c r="AK87" s="164" t="str">
        <f t="shared" si="40"/>
        <v/>
      </c>
      <c r="AL87" s="47"/>
      <c r="AM87" s="132" t="str">
        <f t="shared" si="41"/>
        <v/>
      </c>
      <c r="AN87" s="132" t="str">
        <f t="shared" si="42"/>
        <v/>
      </c>
      <c r="AO87" s="132" t="str">
        <f t="shared" si="43"/>
        <v/>
      </c>
      <c r="AP87" s="132" t="str">
        <f t="shared" si="44"/>
        <v/>
      </c>
      <c r="AQ87" s="47"/>
      <c r="AR87" s="164" t="str">
        <f t="shared" si="45"/>
        <v/>
      </c>
      <c r="AS87" s="132" t="str">
        <f t="shared" si="46"/>
        <v/>
      </c>
      <c r="AT87" s="134" t="str">
        <f t="shared" si="47"/>
        <v/>
      </c>
      <c r="AV87" s="146"/>
    </row>
    <row r="88" spans="2:48" s="38" customFormat="1" hidden="1" outlineLevel="1" x14ac:dyDescent="0.2">
      <c r="B88" s="140"/>
      <c r="C88" s="141"/>
      <c r="D88" s="139"/>
      <c r="E88" s="131" t="str">
        <f>IF(D88="","",VLOOKUP(D88,Parameter!$E$5:$G$20,3,FALSE))</f>
        <v/>
      </c>
      <c r="F88" s="146"/>
      <c r="G88" s="147"/>
      <c r="H88" s="142"/>
      <c r="I88" s="144"/>
      <c r="J88" s="144"/>
      <c r="K88" s="144"/>
      <c r="L88" s="147"/>
      <c r="M88" s="145"/>
      <c r="N88" s="162"/>
      <c r="O88" s="161" t="str">
        <f>IF(D88="","",IF(M88&lt;&gt;"",N88,VLOOKUP(D88,Parameter!$E$5:$G$20,2,FALSE)))</f>
        <v/>
      </c>
      <c r="P88" s="161" t="str">
        <f t="shared" si="36"/>
        <v/>
      </c>
      <c r="Q88" s="47"/>
      <c r="R88" s="144"/>
      <c r="S88" s="144"/>
      <c r="T88" s="144"/>
      <c r="U88" s="142"/>
      <c r="V88" s="132" t="str">
        <f t="shared" si="50"/>
        <v/>
      </c>
      <c r="W88" s="294" t="str">
        <f t="shared" si="48"/>
        <v/>
      </c>
      <c r="X88" s="133"/>
      <c r="Y88" s="142"/>
      <c r="Z88" s="144"/>
      <c r="AA88" s="144"/>
      <c r="AB88" s="144"/>
      <c r="AC88" s="144"/>
      <c r="AD88" s="294" t="str">
        <f t="shared" si="49"/>
        <v/>
      </c>
      <c r="AE88" s="132" t="str">
        <f t="shared" si="38"/>
        <v/>
      </c>
      <c r="AF88" s="144"/>
      <c r="AG88" s="271"/>
      <c r="AH88" s="144"/>
      <c r="AI88" s="144"/>
      <c r="AJ88" s="164" t="str">
        <f t="shared" si="39"/>
        <v/>
      </c>
      <c r="AK88" s="164" t="str">
        <f t="shared" si="40"/>
        <v/>
      </c>
      <c r="AL88" s="47"/>
      <c r="AM88" s="132" t="str">
        <f t="shared" si="41"/>
        <v/>
      </c>
      <c r="AN88" s="132" t="str">
        <f t="shared" si="42"/>
        <v/>
      </c>
      <c r="AO88" s="132" t="str">
        <f t="shared" si="43"/>
        <v/>
      </c>
      <c r="AP88" s="132" t="str">
        <f t="shared" si="44"/>
        <v/>
      </c>
      <c r="AQ88" s="47"/>
      <c r="AR88" s="164" t="str">
        <f t="shared" si="45"/>
        <v/>
      </c>
      <c r="AS88" s="132" t="str">
        <f t="shared" si="46"/>
        <v/>
      </c>
      <c r="AT88" s="134" t="str">
        <f t="shared" si="47"/>
        <v/>
      </c>
      <c r="AV88" s="146"/>
    </row>
    <row r="89" spans="2:48" collapsed="1" x14ac:dyDescent="0.2"/>
  </sheetData>
  <sheetProtection sheet="1" objects="1" scenarios="1"/>
  <mergeCells count="20">
    <mergeCell ref="AE33:AF33"/>
    <mergeCell ref="AE31:AF31"/>
    <mergeCell ref="AR31:AS31"/>
    <mergeCell ref="AA32:AC32"/>
    <mergeCell ref="AM31:AP31"/>
    <mergeCell ref="AM32:AP32"/>
    <mergeCell ref="AI31:AJ31"/>
    <mergeCell ref="AI32:AJ32"/>
    <mergeCell ref="D6:G6"/>
    <mergeCell ref="AM30:AT30"/>
    <mergeCell ref="K31:L31"/>
    <mergeCell ref="M31:N31"/>
    <mergeCell ref="O31:P31"/>
    <mergeCell ref="R30:V30"/>
    <mergeCell ref="Z31:AC31"/>
    <mergeCell ref="E31:F31"/>
    <mergeCell ref="R31:V31"/>
    <mergeCell ref="C21:D21"/>
    <mergeCell ref="C28:D28"/>
    <mergeCell ref="AM10:AT10"/>
  </mergeCells>
  <phoneticPr fontId="0" type="noConversion"/>
  <conditionalFormatting sqref="B37:D61 B62 C62:C64 D37:D64 F37:L88 Y37:AC62 Y37:Y88 AH37:AI50 AH52:AI62 AH51 D67:D88">
    <cfRule type="expression" dxfId="132" priority="74">
      <formula>ISEVEN(ROW())</formula>
    </cfRule>
  </conditionalFormatting>
  <conditionalFormatting sqref="M37:N62">
    <cfRule type="expression" dxfId="131" priority="73">
      <formula>ISEVEN(ROW())</formula>
    </cfRule>
  </conditionalFormatting>
  <conditionalFormatting sqref="R37:U62">
    <cfRule type="expression" dxfId="130" priority="31">
      <formula>ISEVEN(ROW())</formula>
    </cfRule>
  </conditionalFormatting>
  <conditionalFormatting sqref="V37:V62 E37:E88 O38:O88 AM37:AO88 AJ37:AK88 AS37:AT88 AE37:AE88">
    <cfRule type="expression" dxfId="129" priority="30">
      <formula>ISEVEN(ROW())</formula>
    </cfRule>
  </conditionalFormatting>
  <conditionalFormatting sqref="AV37:AV62">
    <cfRule type="expression" dxfId="128" priority="28">
      <formula>ISEVEN(ROW())</formula>
    </cfRule>
  </conditionalFormatting>
  <conditionalFormatting sqref="AF37:AF62">
    <cfRule type="expression" dxfId="127" priority="25">
      <formula>ISEVEN(ROW())</formula>
    </cfRule>
  </conditionalFormatting>
  <conditionalFormatting sqref="B67:D88 Y63:AC88 AH63:AI88 D63:D64 B63:B66">
    <cfRule type="expression" dxfId="126" priority="24">
      <formula>ISEVEN(ROW())</formula>
    </cfRule>
  </conditionalFormatting>
  <conditionalFormatting sqref="M63:N88">
    <cfRule type="expression" dxfId="125" priority="23">
      <formula>ISEVEN(ROW())</formula>
    </cfRule>
  </conditionalFormatting>
  <conditionalFormatting sqref="R63:U88">
    <cfRule type="expression" dxfId="124" priority="22">
      <formula>ISEVEN(ROW())</formula>
    </cfRule>
  </conditionalFormatting>
  <conditionalFormatting sqref="E63:E88 O63:O88 V63:V88 AE63:AE88 AS63:AT88 AM63:AO88">
    <cfRule type="expression" dxfId="123" priority="21">
      <formula>ISEVEN(ROW())</formula>
    </cfRule>
  </conditionalFormatting>
  <conditionalFormatting sqref="AV63:AV88">
    <cfRule type="expression" dxfId="122" priority="20">
      <formula>ISEVEN(ROW())</formula>
    </cfRule>
  </conditionalFormatting>
  <conditionalFormatting sqref="AF63:AF88">
    <cfRule type="expression" dxfId="121" priority="17">
      <formula>ISEVEN(ROW())</formula>
    </cfRule>
  </conditionalFormatting>
  <conditionalFormatting sqref="AP37:AP88">
    <cfRule type="expression" dxfId="120" priority="16">
      <formula>ISEVEN(ROW())</formula>
    </cfRule>
  </conditionalFormatting>
  <conditionalFormatting sqref="AP63:AP88">
    <cfRule type="expression" dxfId="119" priority="15">
      <formula>ISEVEN(ROW())</formula>
    </cfRule>
  </conditionalFormatting>
  <conditionalFormatting sqref="W37:W88">
    <cfRule type="expression" dxfId="118" priority="14">
      <formula>ISEVEN(ROW())</formula>
    </cfRule>
  </conditionalFormatting>
  <conditionalFormatting sqref="W63:W88">
    <cfRule type="expression" dxfId="117" priority="13">
      <formula>ISEVEN(ROW())</formula>
    </cfRule>
  </conditionalFormatting>
  <conditionalFormatting sqref="AD37:AD88">
    <cfRule type="expression" dxfId="116" priority="12">
      <formula>ISEVEN(ROW())</formula>
    </cfRule>
  </conditionalFormatting>
  <conditionalFormatting sqref="AD63:AD88">
    <cfRule type="expression" dxfId="115" priority="11">
      <formula>ISEVEN(ROW())</formula>
    </cfRule>
  </conditionalFormatting>
  <conditionalFormatting sqref="P38:P88">
    <cfRule type="expression" dxfId="114" priority="9">
      <formula>ISEVEN(ROW())</formula>
    </cfRule>
  </conditionalFormatting>
  <conditionalFormatting sqref="Y37:Y88">
    <cfRule type="expression" dxfId="113" priority="8">
      <formula>$M37&lt;&gt;""</formula>
    </cfRule>
  </conditionalFormatting>
  <conditionalFormatting sqref="AR37:AR88">
    <cfRule type="expression" dxfId="112" priority="7">
      <formula>ISEVEN(ROW())</formula>
    </cfRule>
  </conditionalFormatting>
  <conditionalFormatting sqref="AR63:AR88">
    <cfRule type="expression" dxfId="111" priority="6">
      <formula>ISEVEN(ROW())</formula>
    </cfRule>
  </conditionalFormatting>
  <conditionalFormatting sqref="O37">
    <cfRule type="expression" dxfId="110" priority="5">
      <formula>ISEVEN(ROW())</formula>
    </cfRule>
  </conditionalFormatting>
  <conditionalFormatting sqref="P37">
    <cfRule type="expression" dxfId="109" priority="4">
      <formula>ISEVEN(ROW())</formula>
    </cfRule>
  </conditionalFormatting>
  <conditionalFormatting sqref="AI51">
    <cfRule type="expression" dxfId="108" priority="3">
      <formula>ISEVEN(ROW())</formula>
    </cfRule>
  </conditionalFormatting>
  <conditionalFormatting sqref="C65:D65">
    <cfRule type="expression" dxfId="107" priority="2">
      <formula>ISEVEN(ROW())</formula>
    </cfRule>
  </conditionalFormatting>
  <conditionalFormatting sqref="C66:D66">
    <cfRule type="expression" dxfId="106" priority="1">
      <formula>ISEVEN(ROW())</formula>
    </cfRule>
  </conditionalFormatting>
  <pageMargins left="0.59055118110236227" right="0.39370078740157483" top="1.1811023622047245" bottom="0.59055118110236227" header="0.31496062992125984" footer="0.31496062992125984"/>
  <pageSetup paperSize="8" scale="43" fitToHeight="0" orientation="landscape" r:id="rId1"/>
  <headerFooter scaleWithDoc="0">
    <oddHeader>&amp;L&amp;"Arial,Fett"Amt für Volksschule
&amp;"Arial,Standard"Finanzen&amp;R
&amp;G</oddHeader>
    <oddFooter>&amp;L&amp;8&amp;F&amp;C&amp;8&amp;P/&amp;N&amp;R&amp;8&amp;A/Druck: &amp;D</oddFooter>
  </headerFooter>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Parameter!$I$5:$I$95</xm:f>
          </x14:formula1>
          <xm:sqref>F37:F88</xm:sqref>
        </x14:dataValidation>
        <x14:dataValidation type="list" allowBlank="1" showInputMessage="1" showErrorMessage="1">
          <x14:formula1>
            <xm:f>Parameter!$B$5:$B$14</xm:f>
          </x14:formula1>
          <xm:sqref>D4</xm:sqref>
        </x14:dataValidation>
        <x14:dataValidation type="list" allowBlank="1" showInputMessage="1" showErrorMessage="1">
          <x14:formula1>
            <xm:f>Parameter!$E$5:$E$20</xm:f>
          </x14:formula1>
          <xm:sqref>D37:D88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6"/>
  <sheetViews>
    <sheetView showGridLines="0" zoomScale="85" zoomScaleNormal="85" workbookViewId="0">
      <selection activeCell="A2" sqref="A2"/>
    </sheetView>
  </sheetViews>
  <sheetFormatPr baseColWidth="10" defaultRowHeight="12.75" x14ac:dyDescent="0.2"/>
  <cols>
    <col min="1" max="1" width="1.7109375" customWidth="1"/>
    <col min="2" max="2" width="13.7109375" customWidth="1"/>
    <col min="3" max="3" width="54.5703125" customWidth="1"/>
    <col min="4" max="4" width="10.7109375" customWidth="1"/>
    <col min="5" max="5" width="47.140625" customWidth="1"/>
    <col min="6" max="6" width="12.85546875" customWidth="1"/>
    <col min="7" max="7" width="29.5703125" bestFit="1" customWidth="1"/>
    <col min="8" max="8" width="1.7109375" customWidth="1"/>
    <col min="9" max="9" width="9.7109375" customWidth="1"/>
    <col min="10" max="10" width="10.5703125" customWidth="1"/>
    <col min="11" max="11" width="9.7109375" customWidth="1"/>
    <col min="12" max="12" width="10.7109375" customWidth="1"/>
    <col min="13" max="13" width="1.7109375" customWidth="1"/>
    <col min="14" max="14" width="9.7109375" customWidth="1"/>
    <col min="15" max="15" width="10.42578125" customWidth="1"/>
    <col min="16" max="18" width="9.7109375" customWidth="1"/>
    <col min="19" max="19" width="11.42578125" customWidth="1"/>
    <col min="21" max="21" width="10.140625" customWidth="1"/>
    <col min="22" max="22" width="10.42578125" customWidth="1"/>
    <col min="23" max="23" width="9.7109375" customWidth="1"/>
    <col min="24" max="24" width="1.7109375" customWidth="1"/>
    <col min="25" max="27" width="9.7109375" customWidth="1"/>
    <col min="28" max="28" width="1.7109375" customWidth="1"/>
    <col min="29" max="29" width="10.7109375" customWidth="1"/>
    <col min="30" max="30" width="12.85546875" customWidth="1"/>
    <col min="31" max="31" width="1.7109375" customWidth="1"/>
    <col min="32" max="32" width="47.28515625" customWidth="1"/>
  </cols>
  <sheetData>
    <row r="1" spans="1:30" s="36" customFormat="1" ht="20.25" x14ac:dyDescent="0.3">
      <c r="A1" s="9" t="s">
        <v>358</v>
      </c>
      <c r="C1"/>
      <c r="D1"/>
      <c r="E1"/>
      <c r="F1"/>
      <c r="G1"/>
      <c r="H1" s="50"/>
      <c r="I1"/>
      <c r="J1"/>
      <c r="K1"/>
      <c r="L1"/>
      <c r="M1" s="50"/>
      <c r="N1"/>
      <c r="O1"/>
      <c r="P1"/>
      <c r="Q1"/>
      <c r="R1"/>
      <c r="S1"/>
      <c r="T1"/>
      <c r="U1"/>
      <c r="V1"/>
      <c r="W1"/>
      <c r="X1" s="50"/>
      <c r="Y1"/>
      <c r="Z1"/>
      <c r="AA1"/>
      <c r="AB1"/>
      <c r="AC1"/>
      <c r="AD1"/>
    </row>
    <row r="2" spans="1:30" s="36" customFormat="1" x14ac:dyDescent="0.2">
      <c r="A2"/>
      <c r="B2"/>
      <c r="C2"/>
      <c r="D2"/>
      <c r="E2"/>
      <c r="F2"/>
      <c r="G2"/>
      <c r="H2" s="50"/>
      <c r="I2"/>
      <c r="J2"/>
      <c r="K2"/>
      <c r="L2"/>
      <c r="M2" s="50"/>
      <c r="N2"/>
      <c r="O2"/>
      <c r="P2"/>
      <c r="Q2"/>
      <c r="R2"/>
      <c r="S2"/>
      <c r="T2"/>
      <c r="U2"/>
      <c r="V2"/>
      <c r="W2"/>
      <c r="X2" s="50"/>
      <c r="Y2"/>
      <c r="Z2"/>
      <c r="AA2"/>
      <c r="AB2"/>
      <c r="AC2"/>
      <c r="AD2"/>
    </row>
    <row r="3" spans="1:30" s="36" customFormat="1" x14ac:dyDescent="0.2">
      <c r="A3"/>
      <c r="B3" s="85" t="s">
        <v>222</v>
      </c>
      <c r="C3" s="85"/>
      <c r="D3" s="85"/>
      <c r="E3" s="85"/>
      <c r="F3" s="85"/>
      <c r="G3"/>
      <c r="H3" s="50"/>
      <c r="I3"/>
      <c r="J3"/>
      <c r="K3"/>
      <c r="L3"/>
      <c r="M3" s="50"/>
      <c r="N3"/>
      <c r="O3"/>
      <c r="P3"/>
      <c r="Q3"/>
      <c r="R3"/>
      <c r="S3"/>
      <c r="T3"/>
      <c r="U3"/>
      <c r="V3"/>
      <c r="W3"/>
      <c r="X3" s="50"/>
      <c r="Y3"/>
      <c r="Z3"/>
      <c r="AA3"/>
      <c r="AB3"/>
      <c r="AC3"/>
      <c r="AD3"/>
    </row>
    <row r="4" spans="1:30" s="36" customFormat="1" x14ac:dyDescent="0.2">
      <c r="A4"/>
      <c r="B4" s="178" t="s">
        <v>223</v>
      </c>
      <c r="C4" s="117" t="s">
        <v>275</v>
      </c>
      <c r="D4" s="179" t="s">
        <v>224</v>
      </c>
      <c r="E4" s="117" t="s">
        <v>225</v>
      </c>
      <c r="F4" s="504">
        <f>Anlagenbuchhaltung!AE11+Anlagenbuchhaltung!AF11</f>
        <v>0</v>
      </c>
      <c r="G4"/>
      <c r="H4" s="50"/>
      <c r="I4"/>
      <c r="J4"/>
      <c r="K4"/>
      <c r="L4"/>
      <c r="M4" s="50"/>
      <c r="N4"/>
      <c r="O4"/>
      <c r="P4"/>
      <c r="Q4"/>
      <c r="R4"/>
      <c r="S4"/>
      <c r="T4"/>
      <c r="U4"/>
      <c r="V4"/>
      <c r="W4"/>
      <c r="X4" s="50"/>
      <c r="Y4"/>
      <c r="Z4"/>
      <c r="AA4"/>
      <c r="AB4"/>
      <c r="AC4"/>
      <c r="AD4"/>
    </row>
    <row r="5" spans="1:30" s="36" customFormat="1" x14ac:dyDescent="0.2">
      <c r="A5"/>
      <c r="B5" s="180" t="s">
        <v>226</v>
      </c>
      <c r="C5" s="119" t="s">
        <v>276</v>
      </c>
      <c r="D5" s="181" t="s">
        <v>227</v>
      </c>
      <c r="E5" s="119" t="s">
        <v>228</v>
      </c>
      <c r="F5" s="505">
        <f>Anlagenbuchhaltung!AE13+Anlagenbuchhaltung!AF13</f>
        <v>0</v>
      </c>
      <c r="G5"/>
      <c r="H5" s="50"/>
      <c r="I5"/>
      <c r="J5"/>
      <c r="K5"/>
      <c r="L5"/>
      <c r="M5" s="50"/>
      <c r="N5"/>
      <c r="O5"/>
      <c r="P5"/>
      <c r="Q5"/>
      <c r="R5"/>
      <c r="S5"/>
      <c r="T5"/>
      <c r="U5"/>
      <c r="V5"/>
      <c r="W5"/>
      <c r="X5" s="50"/>
      <c r="Y5"/>
      <c r="Z5"/>
      <c r="AA5"/>
      <c r="AB5"/>
      <c r="AC5"/>
      <c r="AD5"/>
    </row>
    <row r="6" spans="1:30" s="36" customFormat="1" x14ac:dyDescent="0.2">
      <c r="A6"/>
      <c r="B6" s="180" t="s">
        <v>229</v>
      </c>
      <c r="C6" s="119" t="s">
        <v>308</v>
      </c>
      <c r="D6" s="206" t="s">
        <v>314</v>
      </c>
      <c r="E6" s="119" t="s">
        <v>313</v>
      </c>
      <c r="F6" s="505">
        <f>Anlagenbuchhaltung!AE14+Anlagenbuchhaltung!AF14</f>
        <v>0</v>
      </c>
      <c r="G6" s="239" t="s">
        <v>337</v>
      </c>
      <c r="H6" s="50"/>
      <c r="I6"/>
      <c r="J6"/>
      <c r="K6"/>
      <c r="L6"/>
      <c r="M6" s="50"/>
      <c r="N6"/>
      <c r="O6"/>
      <c r="P6"/>
      <c r="Q6"/>
      <c r="R6"/>
      <c r="S6"/>
      <c r="T6"/>
      <c r="U6"/>
      <c r="V6"/>
      <c r="W6"/>
      <c r="X6" s="50"/>
      <c r="Y6"/>
      <c r="Z6"/>
      <c r="AA6"/>
      <c r="AB6"/>
      <c r="AC6"/>
      <c r="AD6"/>
    </row>
    <row r="7" spans="1:30" s="36" customFormat="1" x14ac:dyDescent="0.2">
      <c r="A7"/>
      <c r="B7" s="217" t="s">
        <v>311</v>
      </c>
      <c r="C7" s="119" t="s">
        <v>542</v>
      </c>
      <c r="D7" s="206" t="s">
        <v>315</v>
      </c>
      <c r="E7" s="119" t="s">
        <v>543</v>
      </c>
      <c r="F7" s="505">
        <f>SUM(Anlagenbuchhaltung!AE15+Anlagenbuchhaltung!AE16)+SUM(Anlagenbuchhaltung!AF15+Anlagenbuchhaltung!AF16)</f>
        <v>0</v>
      </c>
      <c r="G7"/>
      <c r="H7" s="50"/>
      <c r="I7"/>
      <c r="J7"/>
      <c r="K7"/>
      <c r="L7"/>
      <c r="M7" s="50"/>
      <c r="N7"/>
      <c r="O7"/>
      <c r="P7"/>
      <c r="Q7"/>
      <c r="R7"/>
      <c r="S7"/>
      <c r="T7"/>
      <c r="U7"/>
      <c r="V7"/>
      <c r="W7"/>
      <c r="X7" s="50"/>
      <c r="Y7"/>
      <c r="Z7"/>
      <c r="AA7"/>
      <c r="AB7"/>
      <c r="AC7"/>
      <c r="AD7"/>
    </row>
    <row r="8" spans="1:30" s="36" customFormat="1" x14ac:dyDescent="0.2">
      <c r="A8"/>
      <c r="B8" s="217" t="s">
        <v>310</v>
      </c>
      <c r="C8" s="119" t="s">
        <v>312</v>
      </c>
      <c r="D8" s="206" t="s">
        <v>316</v>
      </c>
      <c r="E8" s="119" t="s">
        <v>317</v>
      </c>
      <c r="F8" s="505">
        <f>Anlagenbuchhaltung!AE17+Anlagenbuchhaltung!AF17</f>
        <v>0</v>
      </c>
      <c r="G8" s="239" t="s">
        <v>337</v>
      </c>
      <c r="H8" s="50"/>
      <c r="I8"/>
      <c r="J8"/>
      <c r="K8"/>
      <c r="L8"/>
      <c r="M8" s="50"/>
      <c r="N8"/>
      <c r="O8"/>
      <c r="P8"/>
      <c r="Q8"/>
      <c r="R8"/>
      <c r="S8"/>
      <c r="T8"/>
      <c r="U8"/>
      <c r="V8"/>
      <c r="W8"/>
      <c r="X8" s="50"/>
      <c r="Y8"/>
      <c r="Z8"/>
      <c r="AA8"/>
      <c r="AB8"/>
      <c r="AC8"/>
      <c r="AD8"/>
    </row>
    <row r="9" spans="1:30" s="36" customFormat="1" x14ac:dyDescent="0.2">
      <c r="A9"/>
      <c r="B9" s="180" t="s">
        <v>230</v>
      </c>
      <c r="C9" s="119" t="s">
        <v>309</v>
      </c>
      <c r="D9" s="181" t="s">
        <v>231</v>
      </c>
      <c r="E9" s="119" t="s">
        <v>318</v>
      </c>
      <c r="F9" s="505">
        <f>Anlagenbuchhaltung!AE18+Anlagenbuchhaltung!AF18</f>
        <v>0</v>
      </c>
      <c r="G9"/>
      <c r="H9" s="50"/>
      <c r="I9"/>
      <c r="J9"/>
      <c r="K9"/>
      <c r="L9"/>
      <c r="M9" s="50"/>
      <c r="N9"/>
      <c r="O9"/>
      <c r="P9"/>
      <c r="Q9"/>
      <c r="R9"/>
      <c r="S9"/>
      <c r="T9"/>
      <c r="U9"/>
      <c r="V9"/>
      <c r="W9"/>
      <c r="X9" s="50"/>
      <c r="Y9"/>
      <c r="Z9"/>
      <c r="AA9"/>
      <c r="AB9"/>
      <c r="AC9"/>
      <c r="AD9"/>
    </row>
    <row r="10" spans="1:30" s="36" customFormat="1" x14ac:dyDescent="0.2">
      <c r="A10"/>
      <c r="B10" s="180" t="s">
        <v>232</v>
      </c>
      <c r="C10" s="119" t="s">
        <v>277</v>
      </c>
      <c r="D10" s="181" t="s">
        <v>233</v>
      </c>
      <c r="E10" s="119" t="s">
        <v>284</v>
      </c>
      <c r="F10" s="505">
        <f>Anlagenbuchhaltung!AE19+Anlagenbuchhaltung!AF19</f>
        <v>0</v>
      </c>
      <c r="G10"/>
      <c r="H10" s="50"/>
      <c r="I10"/>
      <c r="J10"/>
      <c r="K10"/>
      <c r="L10"/>
      <c r="M10" s="50"/>
      <c r="N10"/>
      <c r="O10"/>
      <c r="P10"/>
      <c r="Q10"/>
      <c r="R10"/>
      <c r="S10"/>
      <c r="T10"/>
      <c r="U10"/>
      <c r="V10"/>
      <c r="W10"/>
      <c r="X10" s="50"/>
      <c r="Y10"/>
      <c r="Z10"/>
      <c r="AA10"/>
      <c r="AB10"/>
      <c r="AC10"/>
      <c r="AD10"/>
    </row>
    <row r="11" spans="1:30" s="36" customFormat="1" x14ac:dyDescent="0.2">
      <c r="A11"/>
      <c r="B11"/>
      <c r="C11"/>
      <c r="D11" s="177"/>
      <c r="E11"/>
      <c r="F11"/>
      <c r="G11"/>
      <c r="H11" s="50"/>
      <c r="I11"/>
      <c r="J11"/>
      <c r="K11"/>
      <c r="L11"/>
      <c r="M11" s="50"/>
      <c r="N11"/>
      <c r="O11"/>
      <c r="P11"/>
      <c r="Q11"/>
      <c r="R11"/>
      <c r="S11"/>
      <c r="T11"/>
      <c r="U11"/>
      <c r="V11"/>
      <c r="W11"/>
      <c r="X11" s="50"/>
      <c r="Y11"/>
      <c r="Z11"/>
      <c r="AA11"/>
      <c r="AB11"/>
      <c r="AC11"/>
      <c r="AD11"/>
    </row>
    <row r="12" spans="1:30" s="36" customFormat="1" x14ac:dyDescent="0.2">
      <c r="A12"/>
      <c r="B12" s="85" t="s">
        <v>234</v>
      </c>
      <c r="C12" s="85"/>
      <c r="D12" s="85"/>
      <c r="E12" s="85"/>
      <c r="F12" s="85"/>
      <c r="G12"/>
      <c r="H12" s="50"/>
      <c r="I12"/>
      <c r="J12"/>
      <c r="K12"/>
      <c r="L12"/>
      <c r="M12" s="50"/>
      <c r="N12"/>
      <c r="O12"/>
      <c r="P12"/>
      <c r="Q12"/>
      <c r="R12"/>
      <c r="S12"/>
      <c r="T12"/>
      <c r="U12"/>
      <c r="V12"/>
      <c r="W12"/>
      <c r="X12" s="50"/>
      <c r="Y12"/>
      <c r="Z12"/>
      <c r="AA12"/>
      <c r="AB12"/>
      <c r="AC12"/>
      <c r="AD12"/>
    </row>
    <row r="13" spans="1:30" s="36" customFormat="1" x14ac:dyDescent="0.2">
      <c r="A13"/>
      <c r="B13" s="178" t="s">
        <v>294</v>
      </c>
      <c r="C13" s="117" t="s">
        <v>272</v>
      </c>
      <c r="D13" s="179" t="s">
        <v>224</v>
      </c>
      <c r="E13" s="117" t="s">
        <v>225</v>
      </c>
      <c r="F13" s="504">
        <f>Anlagenbuchhaltung!AH11</f>
        <v>0</v>
      </c>
      <c r="G13"/>
      <c r="H13" s="50"/>
      <c r="I13"/>
      <c r="J13"/>
      <c r="K13"/>
      <c r="L13"/>
      <c r="M13" s="50"/>
      <c r="N13"/>
      <c r="O13"/>
      <c r="P13"/>
      <c r="Q13"/>
      <c r="R13"/>
      <c r="S13"/>
      <c r="T13"/>
      <c r="U13"/>
      <c r="V13"/>
      <c r="W13"/>
      <c r="X13" s="50"/>
      <c r="Y13"/>
      <c r="Z13"/>
      <c r="AA13"/>
      <c r="AB13"/>
      <c r="AC13"/>
      <c r="AD13"/>
    </row>
    <row r="14" spans="1:30" s="36" customFormat="1" x14ac:dyDescent="0.2">
      <c r="A14"/>
      <c r="B14" s="180" t="s">
        <v>295</v>
      </c>
      <c r="C14" s="119" t="s">
        <v>273</v>
      </c>
      <c r="D14" s="181" t="s">
        <v>227</v>
      </c>
      <c r="E14" s="119" t="s">
        <v>228</v>
      </c>
      <c r="F14" s="504">
        <f>Anlagenbuchhaltung!AH13</f>
        <v>0</v>
      </c>
      <c r="G14"/>
      <c r="H14" s="50"/>
      <c r="I14"/>
      <c r="J14"/>
      <c r="K14"/>
      <c r="L14"/>
      <c r="M14" s="50"/>
      <c r="N14"/>
      <c r="O14"/>
      <c r="P14"/>
      <c r="Q14"/>
      <c r="R14"/>
      <c r="S14"/>
      <c r="T14"/>
      <c r="U14"/>
      <c r="V14"/>
      <c r="W14"/>
      <c r="X14" s="50"/>
      <c r="Y14"/>
      <c r="Z14"/>
      <c r="AA14"/>
      <c r="AB14"/>
      <c r="AC14"/>
      <c r="AD14"/>
    </row>
    <row r="15" spans="1:30" s="36" customFormat="1" x14ac:dyDescent="0.2">
      <c r="A15"/>
      <c r="B15" s="180" t="s">
        <v>296</v>
      </c>
      <c r="C15" s="119" t="s">
        <v>274</v>
      </c>
      <c r="D15" s="206" t="s">
        <v>314</v>
      </c>
      <c r="E15" s="119" t="s">
        <v>313</v>
      </c>
      <c r="F15" s="504">
        <f>Anlagenbuchhaltung!AH14</f>
        <v>0</v>
      </c>
      <c r="G15" s="239" t="s">
        <v>337</v>
      </c>
      <c r="H15" s="50"/>
      <c r="I15"/>
      <c r="J15"/>
      <c r="K15"/>
      <c r="L15"/>
      <c r="M15" s="50"/>
      <c r="N15"/>
      <c r="O15"/>
      <c r="P15"/>
      <c r="Q15"/>
      <c r="R15"/>
      <c r="S15"/>
      <c r="T15"/>
      <c r="U15"/>
      <c r="V15"/>
      <c r="W15"/>
      <c r="X15" s="50"/>
      <c r="Y15"/>
      <c r="Z15"/>
      <c r="AA15"/>
      <c r="AB15"/>
      <c r="AC15"/>
      <c r="AD15"/>
    </row>
    <row r="16" spans="1:30" s="36" customFormat="1" x14ac:dyDescent="0.2">
      <c r="A16"/>
      <c r="B16" s="217" t="s">
        <v>319</v>
      </c>
      <c r="C16" s="119" t="s">
        <v>544</v>
      </c>
      <c r="D16" s="206" t="s">
        <v>315</v>
      </c>
      <c r="E16" s="119" t="s">
        <v>543</v>
      </c>
      <c r="F16" s="504">
        <f>Anlagenbuchhaltung!AH15+Anlagenbuchhaltung!AH16</f>
        <v>0</v>
      </c>
      <c r="G16"/>
      <c r="H16" s="50"/>
      <c r="I16"/>
      <c r="J16"/>
      <c r="K16"/>
      <c r="L16"/>
      <c r="M16" s="50"/>
      <c r="N16"/>
      <c r="O16"/>
      <c r="P16"/>
      <c r="Q16"/>
      <c r="R16"/>
      <c r="S16"/>
      <c r="T16"/>
      <c r="U16"/>
      <c r="V16"/>
      <c r="W16"/>
      <c r="X16" s="50"/>
      <c r="Y16"/>
      <c r="Z16"/>
      <c r="AA16"/>
      <c r="AB16"/>
      <c r="AC16"/>
      <c r="AD16"/>
    </row>
    <row r="17" spans="1:30" s="36" customFormat="1" x14ac:dyDescent="0.2">
      <c r="A17"/>
      <c r="B17" s="217" t="s">
        <v>320</v>
      </c>
      <c r="C17" s="119" t="s">
        <v>321</v>
      </c>
      <c r="D17" s="206" t="s">
        <v>316</v>
      </c>
      <c r="E17" s="119" t="s">
        <v>317</v>
      </c>
      <c r="F17" s="504">
        <f>Anlagenbuchhaltung!AH17</f>
        <v>0</v>
      </c>
      <c r="G17" s="239" t="s">
        <v>337</v>
      </c>
      <c r="H17" s="50"/>
      <c r="I17"/>
      <c r="J17"/>
      <c r="K17"/>
      <c r="L17"/>
      <c r="M17" s="50"/>
      <c r="N17"/>
      <c r="O17"/>
      <c r="P17"/>
      <c r="Q17"/>
      <c r="R17"/>
      <c r="S17"/>
      <c r="T17"/>
      <c r="U17"/>
      <c r="V17"/>
      <c r="W17"/>
      <c r="X17" s="50"/>
      <c r="Y17"/>
      <c r="Z17"/>
      <c r="AA17"/>
      <c r="AB17"/>
      <c r="AC17"/>
      <c r="AD17"/>
    </row>
    <row r="18" spans="1:30" s="36" customFormat="1" x14ac:dyDescent="0.2">
      <c r="A18"/>
      <c r="B18" s="180" t="s">
        <v>235</v>
      </c>
      <c r="C18" s="119" t="s">
        <v>322</v>
      </c>
      <c r="D18" s="181" t="s">
        <v>231</v>
      </c>
      <c r="E18" s="119" t="s">
        <v>318</v>
      </c>
      <c r="F18" s="504">
        <f>Anlagenbuchhaltung!AH18</f>
        <v>0</v>
      </c>
      <c r="G18"/>
      <c r="H18" s="50"/>
      <c r="I18"/>
      <c r="J18"/>
      <c r="K18"/>
      <c r="L18"/>
      <c r="M18" s="50"/>
      <c r="N18"/>
      <c r="O18"/>
      <c r="P18"/>
      <c r="Q18"/>
      <c r="R18"/>
      <c r="S18"/>
      <c r="T18"/>
      <c r="U18"/>
      <c r="V18"/>
      <c r="W18"/>
      <c r="X18" s="50"/>
      <c r="Y18"/>
      <c r="Z18"/>
      <c r="AA18"/>
      <c r="AB18"/>
      <c r="AC18"/>
      <c r="AD18"/>
    </row>
    <row r="19" spans="1:30" s="36" customFormat="1" x14ac:dyDescent="0.2">
      <c r="A19"/>
      <c r="B19" s="180" t="s">
        <v>236</v>
      </c>
      <c r="C19" s="119" t="s">
        <v>278</v>
      </c>
      <c r="D19" s="181" t="s">
        <v>233</v>
      </c>
      <c r="E19" s="119" t="s">
        <v>284</v>
      </c>
      <c r="F19" s="504">
        <f>Anlagenbuchhaltung!AH19</f>
        <v>0</v>
      </c>
      <c r="G19"/>
      <c r="H19" s="50"/>
      <c r="I19"/>
      <c r="J19"/>
      <c r="K19"/>
      <c r="L19"/>
      <c r="M19" s="50"/>
      <c r="N19"/>
      <c r="O19"/>
      <c r="P19"/>
      <c r="Q19"/>
      <c r="R19"/>
      <c r="S19"/>
      <c r="T19"/>
      <c r="U19"/>
      <c r="V19"/>
      <c r="W19"/>
      <c r="X19" s="50"/>
      <c r="Y19"/>
      <c r="Z19"/>
      <c r="AA19"/>
      <c r="AB19"/>
      <c r="AC19"/>
      <c r="AD19"/>
    </row>
    <row r="20" spans="1:30" s="36" customFormat="1" x14ac:dyDescent="0.2">
      <c r="A20"/>
      <c r="B20"/>
      <c r="C20"/>
      <c r="D20" s="177"/>
      <c r="E20"/>
      <c r="F20"/>
      <c r="G20"/>
      <c r="H20" s="50"/>
      <c r="I20"/>
      <c r="J20"/>
      <c r="K20"/>
      <c r="L20"/>
      <c r="M20" s="50"/>
      <c r="N20"/>
      <c r="O20"/>
      <c r="P20"/>
      <c r="Q20"/>
      <c r="R20"/>
      <c r="S20"/>
      <c r="T20"/>
      <c r="U20"/>
      <c r="V20"/>
      <c r="W20"/>
      <c r="X20" s="50"/>
      <c r="Y20"/>
      <c r="Z20"/>
      <c r="AA20"/>
      <c r="AB20"/>
      <c r="AC20"/>
      <c r="AD20"/>
    </row>
    <row r="21" spans="1:30" s="36" customFormat="1" x14ac:dyDescent="0.2">
      <c r="A21"/>
      <c r="B21" s="85" t="s">
        <v>340</v>
      </c>
      <c r="C21" s="85"/>
      <c r="D21" s="85"/>
      <c r="E21" s="85"/>
      <c r="F21" s="85"/>
      <c r="G21"/>
      <c r="H21" s="50"/>
      <c r="I21"/>
      <c r="J21"/>
      <c r="K21"/>
      <c r="L21"/>
      <c r="M21" s="50"/>
      <c r="N21"/>
      <c r="O21"/>
      <c r="P21"/>
      <c r="Q21"/>
      <c r="R21"/>
      <c r="S21"/>
      <c r="T21"/>
      <c r="U21"/>
      <c r="V21"/>
      <c r="W21"/>
      <c r="X21" s="50"/>
      <c r="Y21"/>
      <c r="Z21"/>
      <c r="AA21"/>
      <c r="AB21"/>
      <c r="AC21"/>
      <c r="AD21"/>
    </row>
    <row r="22" spans="1:30" s="36" customFormat="1" x14ac:dyDescent="0.2">
      <c r="A22"/>
      <c r="B22" s="321" t="s">
        <v>237</v>
      </c>
      <c r="C22" s="322" t="s">
        <v>279</v>
      </c>
      <c r="D22" s="323" t="s">
        <v>238</v>
      </c>
      <c r="E22" s="322" t="s">
        <v>269</v>
      </c>
      <c r="F22" s="506">
        <f>Anlagenbuchhaltung!AI11</f>
        <v>0</v>
      </c>
      <c r="G22"/>
      <c r="H22" s="50"/>
      <c r="I22"/>
      <c r="J22"/>
      <c r="K22"/>
      <c r="L22"/>
      <c r="M22" s="50"/>
      <c r="N22"/>
      <c r="O22"/>
      <c r="P22"/>
      <c r="Q22"/>
      <c r="R22"/>
      <c r="S22"/>
      <c r="T22"/>
      <c r="U22"/>
      <c r="V22"/>
      <c r="W22"/>
      <c r="X22" s="50"/>
      <c r="Y22"/>
      <c r="Z22"/>
      <c r="AA22"/>
      <c r="AB22"/>
      <c r="AC22"/>
      <c r="AD22"/>
    </row>
    <row r="23" spans="1:30" s="36" customFormat="1" x14ac:dyDescent="0.2">
      <c r="A23"/>
      <c r="B23" s="325" t="s">
        <v>240</v>
      </c>
      <c r="C23" s="235" t="s">
        <v>280</v>
      </c>
      <c r="D23" s="326" t="s">
        <v>241</v>
      </c>
      <c r="E23" s="235" t="s">
        <v>270</v>
      </c>
      <c r="F23" s="506">
        <f>Anlagenbuchhaltung!AI13</f>
        <v>0</v>
      </c>
      <c r="G23"/>
      <c r="H23" s="50"/>
      <c r="I23"/>
      <c r="J23"/>
      <c r="K23"/>
      <c r="L23"/>
      <c r="M23" s="50"/>
      <c r="N23"/>
      <c r="O23"/>
      <c r="P23"/>
      <c r="Q23"/>
      <c r="R23"/>
      <c r="S23"/>
      <c r="T23"/>
      <c r="U23"/>
      <c r="V23"/>
      <c r="W23"/>
      <c r="X23" s="50"/>
      <c r="Y23"/>
      <c r="Z23"/>
      <c r="AA23"/>
      <c r="AB23"/>
      <c r="AC23"/>
      <c r="AD23"/>
    </row>
    <row r="24" spans="1:30" s="36" customFormat="1" x14ac:dyDescent="0.2">
      <c r="A24"/>
      <c r="B24" s="325" t="s">
        <v>243</v>
      </c>
      <c r="C24" s="235" t="s">
        <v>307</v>
      </c>
      <c r="D24" s="326" t="s">
        <v>244</v>
      </c>
      <c r="E24" s="235" t="s">
        <v>329</v>
      </c>
      <c r="F24" s="506">
        <f>Anlagenbuchhaltung!AI14</f>
        <v>0</v>
      </c>
      <c r="G24" s="239" t="s">
        <v>337</v>
      </c>
      <c r="H24" s="50"/>
      <c r="I24"/>
      <c r="J24"/>
      <c r="K24"/>
      <c r="L24"/>
      <c r="M24" s="50"/>
      <c r="N24"/>
      <c r="O24"/>
      <c r="P24"/>
      <c r="Q24"/>
      <c r="R24"/>
      <c r="S24"/>
      <c r="T24"/>
      <c r="U24"/>
      <c r="V24"/>
      <c r="W24"/>
      <c r="X24" s="50"/>
      <c r="Y24"/>
      <c r="Z24"/>
      <c r="AA24"/>
      <c r="AB24"/>
      <c r="AC24"/>
      <c r="AD24"/>
    </row>
    <row r="25" spans="1:30" s="36" customFormat="1" x14ac:dyDescent="0.2">
      <c r="A25"/>
      <c r="B25" s="327" t="s">
        <v>323</v>
      </c>
      <c r="C25" s="235" t="s">
        <v>545</v>
      </c>
      <c r="D25" s="328" t="s">
        <v>327</v>
      </c>
      <c r="E25" s="235" t="s">
        <v>546</v>
      </c>
      <c r="F25" s="506">
        <f>SUM(Anlagenbuchhaltung!AI15:'Anlagenbuchhaltung'!AI16)</f>
        <v>0</v>
      </c>
      <c r="G25"/>
      <c r="H25" s="50"/>
      <c r="I25"/>
      <c r="J25"/>
      <c r="K25"/>
      <c r="L25"/>
      <c r="M25" s="50"/>
      <c r="N25"/>
      <c r="O25"/>
      <c r="P25"/>
      <c r="Q25"/>
      <c r="R25"/>
      <c r="S25"/>
      <c r="T25"/>
      <c r="U25"/>
      <c r="V25"/>
      <c r="W25"/>
      <c r="X25" s="50"/>
      <c r="Y25"/>
      <c r="Z25"/>
      <c r="AA25"/>
      <c r="AB25"/>
      <c r="AC25"/>
      <c r="AD25"/>
    </row>
    <row r="26" spans="1:30" s="36" customFormat="1" x14ac:dyDescent="0.2">
      <c r="A26"/>
      <c r="B26" s="327" t="s">
        <v>324</v>
      </c>
      <c r="C26" s="235" t="s">
        <v>325</v>
      </c>
      <c r="D26" s="328" t="s">
        <v>328</v>
      </c>
      <c r="E26" s="235" t="s">
        <v>330</v>
      </c>
      <c r="F26" s="506">
        <f>Anlagenbuchhaltung!AI17</f>
        <v>0</v>
      </c>
      <c r="G26" s="239" t="s">
        <v>337</v>
      </c>
      <c r="H26" s="50"/>
      <c r="I26"/>
      <c r="J26"/>
      <c r="K26"/>
      <c r="L26"/>
      <c r="M26" s="50"/>
      <c r="N26"/>
      <c r="O26"/>
      <c r="P26"/>
      <c r="Q26"/>
      <c r="R26"/>
      <c r="S26"/>
      <c r="T26"/>
      <c r="U26"/>
      <c r="V26"/>
      <c r="W26"/>
      <c r="X26" s="50"/>
      <c r="Y26"/>
      <c r="Z26"/>
      <c r="AA26"/>
      <c r="AB26"/>
      <c r="AC26"/>
      <c r="AD26"/>
    </row>
    <row r="27" spans="1:30" s="36" customFormat="1" x14ac:dyDescent="0.2">
      <c r="A27"/>
      <c r="B27" s="325" t="s">
        <v>246</v>
      </c>
      <c r="C27" s="235" t="s">
        <v>326</v>
      </c>
      <c r="D27" s="328" t="s">
        <v>271</v>
      </c>
      <c r="E27" s="235" t="s">
        <v>331</v>
      </c>
      <c r="F27" s="506">
        <f>Anlagenbuchhaltung!AI18</f>
        <v>0</v>
      </c>
      <c r="G27"/>
      <c r="H27" s="50"/>
      <c r="I27"/>
      <c r="J27"/>
      <c r="K27"/>
      <c r="L27"/>
      <c r="M27" s="50"/>
      <c r="N27"/>
      <c r="O27"/>
      <c r="P27"/>
      <c r="Q27"/>
      <c r="R27"/>
      <c r="S27"/>
      <c r="T27"/>
      <c r="U27"/>
      <c r="V27"/>
      <c r="W27"/>
      <c r="X27" s="50"/>
      <c r="Y27"/>
      <c r="Z27"/>
      <c r="AA27"/>
      <c r="AB27"/>
      <c r="AC27"/>
      <c r="AD27"/>
    </row>
    <row r="28" spans="1:30" s="36" customFormat="1" x14ac:dyDescent="0.2">
      <c r="A28"/>
      <c r="B28" s="325" t="s">
        <v>247</v>
      </c>
      <c r="C28" s="235" t="s">
        <v>281</v>
      </c>
      <c r="D28" s="328" t="s">
        <v>282</v>
      </c>
      <c r="E28" s="235" t="s">
        <v>283</v>
      </c>
      <c r="F28" s="506">
        <f>Anlagenbuchhaltung!AI19</f>
        <v>0</v>
      </c>
      <c r="G28"/>
      <c r="H28" s="50"/>
      <c r="I28"/>
      <c r="J28"/>
      <c r="K28"/>
      <c r="L28"/>
      <c r="M28" s="50"/>
      <c r="N28"/>
      <c r="O28"/>
      <c r="P28"/>
      <c r="Q28"/>
      <c r="R28"/>
      <c r="S28"/>
      <c r="T28"/>
      <c r="U28"/>
      <c r="V28"/>
      <c r="W28"/>
      <c r="X28" s="50"/>
      <c r="Y28"/>
      <c r="Z28"/>
      <c r="AA28"/>
      <c r="AB28"/>
      <c r="AC28"/>
      <c r="AD28"/>
    </row>
    <row r="29" spans="1:30" s="36" customFormat="1" x14ac:dyDescent="0.2">
      <c r="A29"/>
      <c r="B29" s="329">
        <v>1480</v>
      </c>
      <c r="C29" s="235" t="s">
        <v>269</v>
      </c>
      <c r="D29" s="328" t="s">
        <v>526</v>
      </c>
      <c r="E29" s="235" t="s">
        <v>527</v>
      </c>
      <c r="F29" s="507">
        <f>-Anlagenbuchhaltung!AJ11</f>
        <v>0</v>
      </c>
      <c r="G29"/>
      <c r="H29" s="50"/>
      <c r="I29"/>
      <c r="J29"/>
      <c r="K29"/>
      <c r="L29"/>
      <c r="M29" s="50"/>
      <c r="N29"/>
      <c r="O29"/>
      <c r="P29"/>
      <c r="Q29"/>
      <c r="R29"/>
      <c r="S29"/>
      <c r="T29"/>
      <c r="U29"/>
      <c r="V29"/>
      <c r="W29"/>
      <c r="X29" s="50"/>
      <c r="Y29"/>
      <c r="Z29"/>
      <c r="AA29"/>
      <c r="AB29"/>
      <c r="AC29"/>
      <c r="AD29"/>
    </row>
    <row r="30" spans="1:30" s="36" customFormat="1" x14ac:dyDescent="0.2">
      <c r="A30"/>
      <c r="B30" s="329">
        <v>1480.4</v>
      </c>
      <c r="C30" s="235" t="s">
        <v>270</v>
      </c>
      <c r="D30" s="328" t="s">
        <v>526</v>
      </c>
      <c r="E30" s="235" t="s">
        <v>527</v>
      </c>
      <c r="F30" s="507">
        <f>-Anlagenbuchhaltung!AJ13</f>
        <v>0</v>
      </c>
      <c r="G30"/>
      <c r="H30" s="50"/>
      <c r="I30"/>
      <c r="J30"/>
      <c r="K30"/>
      <c r="L30"/>
      <c r="M30" s="50"/>
      <c r="N30"/>
      <c r="O30"/>
      <c r="P30"/>
      <c r="Q30"/>
      <c r="R30"/>
      <c r="S30"/>
      <c r="T30"/>
      <c r="U30"/>
      <c r="V30"/>
      <c r="W30"/>
      <c r="X30" s="50"/>
      <c r="Y30"/>
      <c r="Z30"/>
      <c r="AA30"/>
      <c r="AB30"/>
      <c r="AC30"/>
      <c r="AD30"/>
    </row>
    <row r="31" spans="1:30" s="36" customFormat="1" x14ac:dyDescent="0.2">
      <c r="A31"/>
      <c r="B31" s="329">
        <v>1480.6</v>
      </c>
      <c r="C31" s="235" t="s">
        <v>329</v>
      </c>
      <c r="D31" s="328" t="s">
        <v>526</v>
      </c>
      <c r="E31" s="235" t="s">
        <v>527</v>
      </c>
      <c r="F31" s="507">
        <f>-Anlagenbuchhaltung!AJ14</f>
        <v>0</v>
      </c>
      <c r="G31"/>
      <c r="H31" s="50"/>
      <c r="I31"/>
      <c r="J31"/>
      <c r="K31"/>
      <c r="L31"/>
      <c r="M31" s="50"/>
      <c r="N31"/>
      <c r="O31"/>
      <c r="P31"/>
      <c r="Q31"/>
      <c r="R31"/>
      <c r="S31"/>
      <c r="T31"/>
      <c r="U31"/>
      <c r="V31"/>
      <c r="W31"/>
      <c r="X31" s="50"/>
      <c r="Y31"/>
      <c r="Z31"/>
      <c r="AA31"/>
      <c r="AB31"/>
      <c r="AC31"/>
      <c r="AD31"/>
    </row>
    <row r="32" spans="1:30" s="36" customFormat="1" x14ac:dyDescent="0.2">
      <c r="A32"/>
      <c r="B32" s="329">
        <v>1480.61</v>
      </c>
      <c r="C32" s="235" t="s">
        <v>546</v>
      </c>
      <c r="D32" s="328" t="s">
        <v>526</v>
      </c>
      <c r="E32" s="235" t="s">
        <v>527</v>
      </c>
      <c r="F32" s="507">
        <f>-Anlagenbuchhaltung!AJ15-Anlagenbuchhaltung!AJ16</f>
        <v>0</v>
      </c>
      <c r="G32"/>
      <c r="H32" s="50"/>
      <c r="I32"/>
      <c r="J32"/>
      <c r="K32"/>
      <c r="L32"/>
      <c r="M32" s="50"/>
      <c r="N32"/>
      <c r="O32"/>
      <c r="P32"/>
      <c r="Q32"/>
      <c r="R32"/>
      <c r="S32"/>
      <c r="T32"/>
      <c r="U32"/>
      <c r="V32"/>
      <c r="W32"/>
      <c r="X32" s="50"/>
      <c r="Y32"/>
      <c r="Z32"/>
      <c r="AA32"/>
      <c r="AB32"/>
      <c r="AC32"/>
      <c r="AD32"/>
    </row>
    <row r="33" spans="1:30" s="36" customFormat="1" x14ac:dyDescent="0.2">
      <c r="A33"/>
      <c r="B33" s="329">
        <v>1480.62</v>
      </c>
      <c r="C33" s="235" t="s">
        <v>330</v>
      </c>
      <c r="D33" s="328" t="s">
        <v>526</v>
      </c>
      <c r="E33" s="235" t="s">
        <v>527</v>
      </c>
      <c r="F33" s="507">
        <f>-Anlagenbuchhaltung!AJ17</f>
        <v>0</v>
      </c>
      <c r="G33"/>
      <c r="H33" s="50"/>
      <c r="I33"/>
      <c r="J33"/>
      <c r="K33"/>
      <c r="L33"/>
      <c r="M33" s="50"/>
      <c r="N33"/>
      <c r="O33"/>
      <c r="P33"/>
      <c r="Q33"/>
      <c r="R33"/>
      <c r="S33"/>
      <c r="T33"/>
      <c r="U33"/>
      <c r="V33"/>
      <c r="W33"/>
      <c r="X33" s="50"/>
      <c r="Y33"/>
      <c r="Z33"/>
      <c r="AA33"/>
      <c r="AB33"/>
      <c r="AC33"/>
      <c r="AD33"/>
    </row>
    <row r="34" spans="1:30" s="36" customFormat="1" x14ac:dyDescent="0.2">
      <c r="A34"/>
      <c r="B34" s="329">
        <v>1482</v>
      </c>
      <c r="C34" s="235" t="s">
        <v>331</v>
      </c>
      <c r="D34" s="328" t="s">
        <v>526</v>
      </c>
      <c r="E34" s="235" t="s">
        <v>527</v>
      </c>
      <c r="F34" s="507">
        <f>-Anlagenbuchhaltung!AJ18</f>
        <v>0</v>
      </c>
      <c r="G34"/>
      <c r="H34" s="50"/>
      <c r="I34"/>
      <c r="J34"/>
      <c r="K34"/>
      <c r="L34"/>
      <c r="M34" s="50"/>
      <c r="N34"/>
      <c r="O34"/>
      <c r="P34"/>
      <c r="Q34"/>
      <c r="R34"/>
      <c r="S34"/>
      <c r="T34"/>
      <c r="U34"/>
      <c r="V34"/>
      <c r="W34"/>
      <c r="X34" s="50"/>
      <c r="Y34"/>
      <c r="Z34"/>
      <c r="AA34"/>
      <c r="AB34"/>
      <c r="AC34"/>
      <c r="AD34"/>
    </row>
    <row r="35" spans="1:30" s="36" customFormat="1" x14ac:dyDescent="0.2">
      <c r="A35"/>
      <c r="B35" s="329">
        <v>1489</v>
      </c>
      <c r="C35" s="235" t="s">
        <v>283</v>
      </c>
      <c r="D35" s="328" t="s">
        <v>526</v>
      </c>
      <c r="E35" s="235" t="s">
        <v>527</v>
      </c>
      <c r="F35" s="507">
        <f>-Anlagenbuchhaltung!AJ19</f>
        <v>0</v>
      </c>
      <c r="G35"/>
      <c r="H35" s="50"/>
      <c r="I35"/>
      <c r="J35"/>
      <c r="K35"/>
      <c r="L35"/>
      <c r="M35" s="50"/>
      <c r="N35"/>
      <c r="O35"/>
      <c r="P35"/>
      <c r="Q35"/>
      <c r="R35"/>
      <c r="S35"/>
      <c r="T35"/>
      <c r="U35"/>
      <c r="V35"/>
      <c r="W35"/>
      <c r="X35" s="50"/>
      <c r="Y35"/>
      <c r="Z35"/>
      <c r="AA35"/>
      <c r="AB35"/>
      <c r="AC35"/>
      <c r="AD35"/>
    </row>
    <row r="36" spans="1:30" s="36" customFormat="1" x14ac:dyDescent="0.2">
      <c r="A36"/>
      <c r="B36"/>
      <c r="C36"/>
      <c r="D36" s="177"/>
      <c r="E36"/>
      <c r="F36"/>
      <c r="G36"/>
      <c r="H36" s="50"/>
      <c r="I36"/>
      <c r="J36"/>
      <c r="K36"/>
      <c r="L36"/>
      <c r="M36" s="50"/>
      <c r="N36"/>
      <c r="O36"/>
      <c r="P36"/>
      <c r="Q36"/>
      <c r="R36"/>
      <c r="S36"/>
      <c r="T36"/>
      <c r="U36"/>
      <c r="V36"/>
      <c r="W36"/>
      <c r="X36" s="50"/>
      <c r="Y36"/>
      <c r="Z36"/>
      <c r="AA36"/>
      <c r="AB36"/>
      <c r="AC36"/>
      <c r="AD36"/>
    </row>
    <row r="37" spans="1:30" s="36" customFormat="1" x14ac:dyDescent="0.2">
      <c r="A37"/>
      <c r="B37" s="85" t="s">
        <v>539</v>
      </c>
      <c r="C37" s="85"/>
      <c r="D37" s="85"/>
      <c r="E37" s="85"/>
      <c r="F37" s="85"/>
      <c r="G37"/>
      <c r="H37" s="50"/>
      <c r="I37"/>
      <c r="J37"/>
      <c r="K37"/>
      <c r="L37"/>
      <c r="M37" s="50"/>
      <c r="N37"/>
      <c r="O37"/>
      <c r="P37"/>
      <c r="Q37"/>
      <c r="R37"/>
      <c r="S37"/>
      <c r="T37"/>
      <c r="U37"/>
      <c r="V37"/>
      <c r="W37"/>
      <c r="X37" s="50"/>
      <c r="Y37"/>
      <c r="Z37"/>
      <c r="AA37"/>
      <c r="AB37"/>
      <c r="AC37"/>
      <c r="AD37"/>
    </row>
    <row r="38" spans="1:30" s="36" customFormat="1" x14ac:dyDescent="0.2">
      <c r="A38"/>
      <c r="B38" s="329">
        <v>2931</v>
      </c>
      <c r="C38" s="235" t="s">
        <v>537</v>
      </c>
      <c r="D38" s="328">
        <v>4893.1000000000004</v>
      </c>
      <c r="E38" s="235" t="s">
        <v>536</v>
      </c>
      <c r="F38" s="507">
        <f>Anlagenbuchhaltung!AK21</f>
        <v>0</v>
      </c>
      <c r="G38"/>
      <c r="H38" s="50"/>
      <c r="I38"/>
      <c r="J38"/>
      <c r="K38"/>
      <c r="L38"/>
      <c r="M38" s="50"/>
      <c r="N38"/>
      <c r="O38"/>
      <c r="P38"/>
      <c r="Q38"/>
      <c r="R38"/>
      <c r="S38"/>
      <c r="T38"/>
      <c r="U38"/>
      <c r="V38"/>
      <c r="W38"/>
      <c r="X38" s="50"/>
      <c r="Y38"/>
      <c r="Z38"/>
      <c r="AA38"/>
      <c r="AB38"/>
      <c r="AC38"/>
      <c r="AD38"/>
    </row>
    <row r="39" spans="1:30" s="36" customFormat="1" x14ac:dyDescent="0.2">
      <c r="A39"/>
      <c r="B39"/>
      <c r="C39"/>
      <c r="D39" s="177"/>
      <c r="E39"/>
      <c r="F39"/>
      <c r="G39"/>
      <c r="H39" s="50"/>
      <c r="I39"/>
      <c r="J39"/>
      <c r="K39"/>
      <c r="L39"/>
      <c r="M39" s="50"/>
      <c r="N39"/>
      <c r="O39"/>
      <c r="P39"/>
      <c r="Q39"/>
      <c r="R39"/>
      <c r="S39"/>
      <c r="T39"/>
      <c r="U39"/>
      <c r="V39"/>
      <c r="W39"/>
      <c r="X39" s="50"/>
      <c r="Y39"/>
      <c r="Z39"/>
      <c r="AA39"/>
      <c r="AB39"/>
      <c r="AC39"/>
      <c r="AD39"/>
    </row>
    <row r="40" spans="1:30" s="36" customFormat="1" x14ac:dyDescent="0.2">
      <c r="A40"/>
      <c r="B40" s="85" t="s">
        <v>248</v>
      </c>
      <c r="C40" s="85"/>
      <c r="D40" s="85"/>
      <c r="E40" s="85"/>
      <c r="F40" s="85"/>
      <c r="G40"/>
      <c r="H40" s="50"/>
      <c r="I40"/>
      <c r="J40"/>
      <c r="K40"/>
      <c r="L40"/>
      <c r="M40" s="50"/>
      <c r="N40"/>
      <c r="O40"/>
      <c r="P40"/>
      <c r="Q40"/>
      <c r="R40"/>
      <c r="S40"/>
      <c r="T40"/>
      <c r="U40"/>
      <c r="V40"/>
      <c r="W40"/>
      <c r="X40" s="50"/>
      <c r="Y40"/>
      <c r="Z40"/>
      <c r="AA40"/>
      <c r="AB40"/>
      <c r="AC40"/>
      <c r="AD40"/>
    </row>
    <row r="41" spans="1:30" s="36" customFormat="1" x14ac:dyDescent="0.2">
      <c r="A41"/>
      <c r="B41" s="183">
        <v>1080</v>
      </c>
      <c r="C41" s="117" t="s">
        <v>249</v>
      </c>
      <c r="D41" s="207" t="s">
        <v>286</v>
      </c>
      <c r="E41" s="92" t="s">
        <v>239</v>
      </c>
      <c r="F41" s="504">
        <f>Anlagenbuchhaltung!Z11</f>
        <v>0</v>
      </c>
      <c r="G41"/>
      <c r="H41" s="50"/>
      <c r="I41"/>
      <c r="J41"/>
      <c r="K41"/>
      <c r="L41"/>
      <c r="M41" s="50"/>
      <c r="N41"/>
      <c r="O41"/>
      <c r="P41"/>
      <c r="Q41"/>
      <c r="R41"/>
      <c r="S41"/>
      <c r="T41"/>
      <c r="U41"/>
      <c r="V41"/>
      <c r="W41"/>
      <c r="X41" s="50"/>
      <c r="Y41"/>
      <c r="Z41"/>
      <c r="AA41"/>
      <c r="AB41"/>
      <c r="AC41"/>
      <c r="AD41"/>
    </row>
    <row r="42" spans="1:30" s="36" customFormat="1" x14ac:dyDescent="0.2">
      <c r="A42"/>
      <c r="B42" s="182">
        <v>1084</v>
      </c>
      <c r="C42" s="119" t="s">
        <v>250</v>
      </c>
      <c r="D42" s="207" t="s">
        <v>287</v>
      </c>
      <c r="E42" s="94" t="s">
        <v>242</v>
      </c>
      <c r="F42" s="504">
        <f>Anlagenbuchhaltung!Z13</f>
        <v>0</v>
      </c>
      <c r="G42"/>
      <c r="H42" s="50"/>
      <c r="I42"/>
      <c r="J42"/>
      <c r="K42"/>
      <c r="L42"/>
      <c r="M42" s="50"/>
      <c r="N42"/>
      <c r="O42"/>
      <c r="P42"/>
      <c r="Q42"/>
      <c r="R42"/>
      <c r="S42"/>
      <c r="T42"/>
      <c r="U42"/>
      <c r="V42"/>
      <c r="W42"/>
      <c r="X42" s="50"/>
      <c r="Y42"/>
      <c r="Z42"/>
      <c r="AA42"/>
      <c r="AB42"/>
      <c r="AC42"/>
      <c r="AD42"/>
    </row>
    <row r="43" spans="1:30" s="36" customFormat="1" x14ac:dyDescent="0.2">
      <c r="A43"/>
      <c r="B43" s="182">
        <v>1086</v>
      </c>
      <c r="C43" s="119" t="s">
        <v>251</v>
      </c>
      <c r="D43" s="206" t="s">
        <v>288</v>
      </c>
      <c r="E43" s="94" t="s">
        <v>245</v>
      </c>
      <c r="F43" s="504">
        <f>Anlagenbuchhaltung!Z14</f>
        <v>0</v>
      </c>
      <c r="G43"/>
      <c r="H43" s="50"/>
      <c r="I43"/>
      <c r="J43"/>
      <c r="K43"/>
      <c r="L43"/>
      <c r="M43" s="50"/>
      <c r="N43"/>
      <c r="O43"/>
      <c r="P43"/>
      <c r="Q43"/>
      <c r="R43"/>
      <c r="S43"/>
      <c r="T43"/>
      <c r="U43"/>
      <c r="V43"/>
      <c r="W43"/>
      <c r="X43" s="50"/>
      <c r="Y43"/>
      <c r="Z43"/>
      <c r="AA43"/>
      <c r="AB43"/>
      <c r="AC43"/>
      <c r="AD43"/>
    </row>
    <row r="44" spans="1:30" s="36" customFormat="1" x14ac:dyDescent="0.2">
      <c r="A44"/>
      <c r="B44" s="182">
        <v>1086</v>
      </c>
      <c r="C44" s="119" t="s">
        <v>251</v>
      </c>
      <c r="D44" s="206" t="s">
        <v>335</v>
      </c>
      <c r="E44" s="119" t="s">
        <v>547</v>
      </c>
      <c r="F44" s="504">
        <f>Anlagenbuchhaltung!Z15+Anlagenbuchhaltung!Z16</f>
        <v>0</v>
      </c>
      <c r="G44"/>
      <c r="H44" s="50"/>
      <c r="I44"/>
      <c r="J44"/>
      <c r="K44"/>
      <c r="L44"/>
      <c r="M44" s="50"/>
      <c r="N44"/>
      <c r="O44"/>
      <c r="P44"/>
      <c r="Q44"/>
      <c r="R44"/>
      <c r="S44"/>
      <c r="T44"/>
      <c r="U44"/>
      <c r="V44"/>
      <c r="W44"/>
      <c r="X44" s="50"/>
      <c r="Y44"/>
      <c r="Z44"/>
      <c r="AA44"/>
      <c r="AB44"/>
      <c r="AC44"/>
      <c r="AD44"/>
    </row>
    <row r="45" spans="1:30" s="36" customFormat="1" x14ac:dyDescent="0.2">
      <c r="A45"/>
      <c r="B45" s="182">
        <v>1086</v>
      </c>
      <c r="C45" s="119" t="s">
        <v>251</v>
      </c>
      <c r="D45" s="206" t="s">
        <v>336</v>
      </c>
      <c r="E45" s="119" t="s">
        <v>332</v>
      </c>
      <c r="F45" s="504">
        <f>Anlagenbuchhaltung!Z17</f>
        <v>0</v>
      </c>
      <c r="G45"/>
      <c r="H45" s="50"/>
      <c r="I45"/>
      <c r="J45"/>
      <c r="K45"/>
      <c r="L45"/>
      <c r="M45" s="50"/>
      <c r="N45"/>
      <c r="O45"/>
      <c r="P45"/>
      <c r="Q45"/>
      <c r="R45"/>
      <c r="S45"/>
      <c r="T45"/>
      <c r="U45"/>
      <c r="V45"/>
      <c r="W45"/>
      <c r="X45" s="50"/>
      <c r="Y45"/>
      <c r="Z45"/>
      <c r="AA45"/>
      <c r="AB45"/>
      <c r="AC45"/>
      <c r="AD45"/>
    </row>
    <row r="46" spans="1:30" s="36" customFormat="1" x14ac:dyDescent="0.2">
      <c r="A46"/>
      <c r="B46" s="182">
        <v>1086</v>
      </c>
      <c r="C46" s="119" t="s">
        <v>251</v>
      </c>
      <c r="D46" s="206" t="s">
        <v>289</v>
      </c>
      <c r="E46" s="119" t="s">
        <v>333</v>
      </c>
      <c r="F46" s="504">
        <f>Anlagenbuchhaltung!Z18</f>
        <v>0</v>
      </c>
      <c r="G46"/>
      <c r="H46" s="50"/>
      <c r="I46"/>
      <c r="J46"/>
      <c r="K46"/>
      <c r="L46"/>
      <c r="M46" s="50"/>
      <c r="N46"/>
      <c r="O46"/>
      <c r="P46"/>
      <c r="Q46"/>
      <c r="R46"/>
      <c r="S46"/>
      <c r="T46"/>
      <c r="U46"/>
      <c r="V46"/>
      <c r="W46"/>
      <c r="X46" s="50"/>
      <c r="Y46"/>
      <c r="Z46"/>
      <c r="AA46"/>
      <c r="AB46"/>
      <c r="AC46"/>
      <c r="AD46"/>
    </row>
    <row r="47" spans="1:30" s="36" customFormat="1" x14ac:dyDescent="0.2">
      <c r="A47"/>
      <c r="B47" s="182">
        <v>1086</v>
      </c>
      <c r="C47" s="119" t="s">
        <v>251</v>
      </c>
      <c r="D47" s="206" t="s">
        <v>290</v>
      </c>
      <c r="E47" s="119" t="s">
        <v>334</v>
      </c>
      <c r="F47" s="504">
        <f>Anlagenbuchhaltung!Z19</f>
        <v>0</v>
      </c>
      <c r="G47"/>
      <c r="H47" s="50"/>
      <c r="I47"/>
      <c r="J47"/>
      <c r="K47"/>
      <c r="L47"/>
      <c r="M47" s="50"/>
      <c r="N47"/>
      <c r="O47"/>
      <c r="P47"/>
      <c r="Q47"/>
      <c r="R47"/>
      <c r="S47"/>
      <c r="T47"/>
      <c r="U47"/>
      <c r="V47"/>
      <c r="W47"/>
      <c r="X47" s="50"/>
      <c r="Y47"/>
      <c r="Z47"/>
      <c r="AA47"/>
      <c r="AB47"/>
      <c r="AC47"/>
      <c r="AD47"/>
    </row>
    <row r="48" spans="1:30" s="36" customFormat="1" x14ac:dyDescent="0.2">
      <c r="A48"/>
      <c r="B48" s="182">
        <v>1400.99</v>
      </c>
      <c r="C48" s="117" t="s">
        <v>225</v>
      </c>
      <c r="D48" s="184" t="s">
        <v>252</v>
      </c>
      <c r="E48" s="119" t="s">
        <v>249</v>
      </c>
      <c r="F48" s="504">
        <f>Anlagenbuchhaltung!AA11+Anlagenbuchhaltung!AB11</f>
        <v>0</v>
      </c>
      <c r="G48"/>
      <c r="H48" s="50"/>
      <c r="I48"/>
      <c r="J48"/>
      <c r="K48"/>
      <c r="L48"/>
      <c r="M48" s="50"/>
      <c r="N48"/>
      <c r="O48"/>
      <c r="P48"/>
      <c r="Q48"/>
      <c r="R48"/>
      <c r="S48"/>
      <c r="T48"/>
      <c r="U48"/>
      <c r="V48"/>
      <c r="W48"/>
      <c r="X48" s="50"/>
      <c r="Y48"/>
      <c r="Z48"/>
      <c r="AA48"/>
      <c r="AB48"/>
      <c r="AC48"/>
      <c r="AD48"/>
    </row>
    <row r="49" spans="1:30" s="36" customFormat="1" x14ac:dyDescent="0.2">
      <c r="A49"/>
      <c r="B49" s="182">
        <v>1404.99</v>
      </c>
      <c r="C49" s="119" t="s">
        <v>228</v>
      </c>
      <c r="D49" s="184" t="s">
        <v>253</v>
      </c>
      <c r="E49" s="119" t="s">
        <v>250</v>
      </c>
      <c r="F49" s="504">
        <f>Anlagenbuchhaltung!AA13+Anlagenbuchhaltung!AB13</f>
        <v>0</v>
      </c>
      <c r="G49"/>
      <c r="H49" s="50"/>
      <c r="I49"/>
      <c r="J49"/>
      <c r="K49"/>
      <c r="L49"/>
      <c r="M49" s="50"/>
      <c r="N49"/>
      <c r="O49"/>
      <c r="P49"/>
      <c r="Q49"/>
      <c r="R49"/>
      <c r="S49"/>
      <c r="T49"/>
      <c r="U49"/>
      <c r="V49"/>
      <c r="W49"/>
      <c r="X49" s="50"/>
      <c r="Y49"/>
      <c r="Z49"/>
      <c r="AA49"/>
      <c r="AB49"/>
      <c r="AC49"/>
      <c r="AD49"/>
    </row>
    <row r="50" spans="1:30" s="36" customFormat="1" x14ac:dyDescent="0.2">
      <c r="A50"/>
      <c r="B50" s="182">
        <v>1406.09</v>
      </c>
      <c r="C50" s="119" t="s">
        <v>313</v>
      </c>
      <c r="D50" s="184" t="s">
        <v>254</v>
      </c>
      <c r="E50" s="119" t="s">
        <v>251</v>
      </c>
      <c r="F50" s="504">
        <f>Anlagenbuchhaltung!AA14+Anlagenbuchhaltung!AB14</f>
        <v>0</v>
      </c>
      <c r="G50"/>
      <c r="H50" s="50"/>
      <c r="I50"/>
      <c r="J50"/>
      <c r="K50"/>
      <c r="L50"/>
      <c r="M50" s="50"/>
      <c r="N50"/>
      <c r="O50"/>
      <c r="P50"/>
      <c r="Q50"/>
      <c r="R50"/>
      <c r="S50"/>
      <c r="T50"/>
      <c r="U50"/>
      <c r="V50"/>
      <c r="W50"/>
      <c r="X50" s="50"/>
      <c r="Y50"/>
      <c r="Z50"/>
      <c r="AA50"/>
      <c r="AB50"/>
      <c r="AC50"/>
      <c r="AD50"/>
    </row>
    <row r="51" spans="1:30" s="36" customFormat="1" x14ac:dyDescent="0.2">
      <c r="A51"/>
      <c r="B51" s="182">
        <v>1406.19</v>
      </c>
      <c r="C51" s="119" t="s">
        <v>543</v>
      </c>
      <c r="D51" s="184" t="s">
        <v>254</v>
      </c>
      <c r="E51" s="119" t="s">
        <v>251</v>
      </c>
      <c r="F51" s="504">
        <f>(Anlagenbuchhaltung!AA15+Anlagenbuchhaltung!AB15)+(Anlagenbuchhaltung!AA16+Anlagenbuchhaltung!AB16)</f>
        <v>0</v>
      </c>
      <c r="G51"/>
      <c r="H51" s="50"/>
      <c r="I51"/>
      <c r="J51"/>
      <c r="K51"/>
      <c r="L51"/>
      <c r="M51" s="50"/>
      <c r="N51"/>
      <c r="O51"/>
      <c r="P51"/>
      <c r="Q51"/>
      <c r="R51"/>
      <c r="S51"/>
      <c r="T51"/>
      <c r="U51"/>
      <c r="V51"/>
      <c r="W51"/>
      <c r="X51" s="50"/>
      <c r="Y51"/>
      <c r="Z51"/>
      <c r="AA51"/>
      <c r="AB51"/>
      <c r="AC51"/>
      <c r="AD51"/>
    </row>
    <row r="52" spans="1:30" s="36" customFormat="1" x14ac:dyDescent="0.2">
      <c r="A52"/>
      <c r="B52" s="182">
        <v>1406.29</v>
      </c>
      <c r="C52" s="119" t="s">
        <v>317</v>
      </c>
      <c r="D52" s="184" t="s">
        <v>254</v>
      </c>
      <c r="E52" s="119" t="s">
        <v>251</v>
      </c>
      <c r="F52" s="504">
        <f>Anlagenbuchhaltung!AA17+Anlagenbuchhaltung!AB17</f>
        <v>0</v>
      </c>
      <c r="G52"/>
      <c r="H52" s="50"/>
      <c r="I52"/>
      <c r="J52"/>
      <c r="K52"/>
      <c r="L52"/>
      <c r="M52" s="50"/>
      <c r="N52"/>
      <c r="O52"/>
      <c r="P52"/>
      <c r="Q52"/>
      <c r="R52"/>
      <c r="S52"/>
      <c r="T52"/>
      <c r="U52"/>
      <c r="V52"/>
      <c r="W52"/>
      <c r="X52" s="50"/>
      <c r="Y52"/>
      <c r="Z52"/>
      <c r="AA52"/>
      <c r="AB52"/>
      <c r="AC52"/>
      <c r="AD52"/>
    </row>
    <row r="53" spans="1:30" s="36" customFormat="1" x14ac:dyDescent="0.2">
      <c r="A53"/>
      <c r="B53" s="182">
        <v>1420.99</v>
      </c>
      <c r="C53" s="119" t="s">
        <v>318</v>
      </c>
      <c r="D53" s="184" t="s">
        <v>254</v>
      </c>
      <c r="E53" s="119" t="s">
        <v>251</v>
      </c>
      <c r="F53" s="504">
        <f>Anlagenbuchhaltung!AA18+Anlagenbuchhaltung!AB18</f>
        <v>0</v>
      </c>
      <c r="G53"/>
      <c r="H53" s="50"/>
      <c r="I53"/>
      <c r="J53"/>
      <c r="K53"/>
      <c r="L53"/>
      <c r="M53" s="50"/>
      <c r="N53"/>
      <c r="O53"/>
      <c r="P53"/>
      <c r="Q53"/>
      <c r="R53"/>
      <c r="S53"/>
      <c r="T53"/>
      <c r="U53"/>
      <c r="V53"/>
      <c r="W53"/>
      <c r="X53" s="50"/>
      <c r="Y53"/>
      <c r="Z53"/>
      <c r="AA53"/>
      <c r="AB53"/>
      <c r="AC53"/>
      <c r="AD53"/>
    </row>
    <row r="54" spans="1:30" s="36" customFormat="1" x14ac:dyDescent="0.2">
      <c r="A54"/>
      <c r="B54" s="182">
        <v>1429.99</v>
      </c>
      <c r="C54" s="119" t="s">
        <v>284</v>
      </c>
      <c r="D54" s="184" t="s">
        <v>254</v>
      </c>
      <c r="E54" s="119" t="s">
        <v>251</v>
      </c>
      <c r="F54" s="504">
        <f>Anlagenbuchhaltung!AA19+Anlagenbuchhaltung!AB19</f>
        <v>0</v>
      </c>
      <c r="G54"/>
      <c r="H54" s="50"/>
      <c r="I54"/>
      <c r="J54"/>
      <c r="K54"/>
      <c r="L54"/>
      <c r="M54" s="50"/>
      <c r="N54"/>
      <c r="O54"/>
      <c r="P54"/>
      <c r="Q54"/>
      <c r="R54"/>
      <c r="S54"/>
      <c r="T54"/>
      <c r="U54"/>
      <c r="V54"/>
      <c r="W54"/>
      <c r="X54" s="50"/>
      <c r="Y54"/>
      <c r="Z54"/>
      <c r="AA54"/>
      <c r="AB54"/>
      <c r="AC54"/>
      <c r="AD54"/>
    </row>
    <row r="55" spans="1:30" s="36" customFormat="1" x14ac:dyDescent="0.2">
      <c r="A55"/>
      <c r="B55" s="182">
        <v>1480</v>
      </c>
      <c r="C55" s="119" t="s">
        <v>269</v>
      </c>
      <c r="D55" s="184" t="s">
        <v>252</v>
      </c>
      <c r="E55" s="119" t="s">
        <v>249</v>
      </c>
      <c r="F55" s="504">
        <f>Anlagenbuchhaltung!AC11</f>
        <v>0</v>
      </c>
      <c r="G55"/>
      <c r="H55" s="50"/>
      <c r="I55"/>
      <c r="J55"/>
      <c r="K55"/>
      <c r="L55"/>
      <c r="M55" s="50"/>
      <c r="N55"/>
      <c r="O55"/>
      <c r="P55"/>
      <c r="Q55"/>
      <c r="R55"/>
      <c r="S55"/>
      <c r="T55"/>
      <c r="U55"/>
      <c r="V55"/>
      <c r="W55"/>
      <c r="X55" s="50"/>
      <c r="Y55"/>
      <c r="Z55"/>
      <c r="AA55"/>
      <c r="AB55"/>
      <c r="AC55"/>
      <c r="AD55"/>
    </row>
    <row r="56" spans="1:30" s="36" customFormat="1" x14ac:dyDescent="0.2">
      <c r="A56"/>
      <c r="B56" s="182">
        <v>1480.4</v>
      </c>
      <c r="C56" s="119" t="s">
        <v>270</v>
      </c>
      <c r="D56" s="184" t="s">
        <v>253</v>
      </c>
      <c r="E56" s="119" t="s">
        <v>250</v>
      </c>
      <c r="F56" s="504">
        <f>Anlagenbuchhaltung!AC13</f>
        <v>0</v>
      </c>
      <c r="G56"/>
      <c r="H56" s="50"/>
      <c r="I56"/>
      <c r="J56"/>
      <c r="K56"/>
      <c r="L56"/>
      <c r="M56" s="50"/>
      <c r="N56"/>
      <c r="O56"/>
      <c r="P56"/>
      <c r="Q56"/>
      <c r="R56"/>
      <c r="S56"/>
      <c r="T56"/>
      <c r="U56"/>
      <c r="V56"/>
      <c r="W56"/>
      <c r="X56" s="50"/>
      <c r="Y56"/>
      <c r="Z56"/>
      <c r="AA56"/>
      <c r="AB56"/>
      <c r="AC56"/>
      <c r="AD56"/>
    </row>
    <row r="57" spans="1:30" s="36" customFormat="1" x14ac:dyDescent="0.2">
      <c r="A57"/>
      <c r="B57" s="182">
        <v>1480.6</v>
      </c>
      <c r="C57" s="119" t="s">
        <v>329</v>
      </c>
      <c r="D57" s="184" t="s">
        <v>254</v>
      </c>
      <c r="E57" s="119" t="s">
        <v>251</v>
      </c>
      <c r="F57" s="504">
        <f>Anlagenbuchhaltung!AC14</f>
        <v>0</v>
      </c>
      <c r="G57"/>
      <c r="H57" s="50"/>
      <c r="I57"/>
      <c r="J57"/>
      <c r="K57"/>
      <c r="L57"/>
      <c r="M57" s="50"/>
      <c r="N57"/>
      <c r="O57"/>
      <c r="P57"/>
      <c r="Q57"/>
      <c r="R57"/>
      <c r="S57"/>
      <c r="T57"/>
      <c r="U57"/>
      <c r="V57"/>
      <c r="W57"/>
      <c r="X57" s="50"/>
      <c r="Y57"/>
      <c r="Z57"/>
      <c r="AA57"/>
      <c r="AB57"/>
      <c r="AC57"/>
      <c r="AD57"/>
    </row>
    <row r="58" spans="1:30" s="36" customFormat="1" x14ac:dyDescent="0.2">
      <c r="A58"/>
      <c r="B58" s="182">
        <v>1480.61</v>
      </c>
      <c r="C58" s="119" t="s">
        <v>546</v>
      </c>
      <c r="D58" s="184" t="s">
        <v>254</v>
      </c>
      <c r="E58" s="119" t="s">
        <v>251</v>
      </c>
      <c r="F58" s="504">
        <f>Anlagenbuchhaltung!AC15+Anlagenbuchhaltung!AC16</f>
        <v>0</v>
      </c>
      <c r="G58"/>
      <c r="H58" s="50"/>
      <c r="I58"/>
      <c r="J58"/>
      <c r="K58"/>
      <c r="L58"/>
      <c r="M58" s="50"/>
      <c r="N58"/>
      <c r="O58"/>
      <c r="P58"/>
      <c r="Q58"/>
      <c r="R58"/>
      <c r="S58"/>
      <c r="T58"/>
      <c r="U58"/>
      <c r="V58"/>
      <c r="W58"/>
      <c r="X58" s="50"/>
      <c r="Y58"/>
      <c r="Z58"/>
      <c r="AA58"/>
      <c r="AB58"/>
      <c r="AC58"/>
      <c r="AD58"/>
    </row>
    <row r="59" spans="1:30" s="36" customFormat="1" x14ac:dyDescent="0.2">
      <c r="A59"/>
      <c r="B59" s="182">
        <v>1480.62</v>
      </c>
      <c r="C59" s="119" t="s">
        <v>330</v>
      </c>
      <c r="D59" s="184" t="s">
        <v>254</v>
      </c>
      <c r="E59" s="119" t="s">
        <v>251</v>
      </c>
      <c r="F59" s="504">
        <f>Anlagenbuchhaltung!AC17</f>
        <v>0</v>
      </c>
      <c r="G59"/>
      <c r="H59" s="50"/>
      <c r="I59"/>
      <c r="J59"/>
      <c r="K59"/>
      <c r="L59"/>
      <c r="M59" s="50"/>
      <c r="N59"/>
      <c r="O59"/>
      <c r="P59"/>
      <c r="Q59"/>
      <c r="R59"/>
      <c r="S59"/>
      <c r="T59"/>
      <c r="U59"/>
      <c r="V59"/>
      <c r="W59"/>
      <c r="X59" s="50"/>
      <c r="Y59"/>
      <c r="Z59"/>
      <c r="AA59"/>
      <c r="AB59"/>
      <c r="AC59"/>
      <c r="AD59"/>
    </row>
    <row r="60" spans="1:30" s="36" customFormat="1" x14ac:dyDescent="0.2">
      <c r="A60"/>
      <c r="B60" s="182">
        <v>1482</v>
      </c>
      <c r="C60" s="119" t="s">
        <v>331</v>
      </c>
      <c r="D60" s="184" t="s">
        <v>254</v>
      </c>
      <c r="E60" s="119" t="s">
        <v>251</v>
      </c>
      <c r="F60" s="504">
        <f>Anlagenbuchhaltung!AC18</f>
        <v>0</v>
      </c>
      <c r="G60"/>
      <c r="H60" s="50"/>
      <c r="I60"/>
      <c r="J60"/>
      <c r="K60"/>
      <c r="L60"/>
      <c r="M60" s="50"/>
      <c r="N60"/>
      <c r="O60"/>
      <c r="P60"/>
      <c r="Q60"/>
      <c r="R60"/>
      <c r="S60"/>
      <c r="T60"/>
      <c r="U60"/>
      <c r="V60"/>
      <c r="W60"/>
      <c r="X60" s="50"/>
      <c r="Y60"/>
      <c r="Z60"/>
      <c r="AA60"/>
      <c r="AB60"/>
      <c r="AC60"/>
      <c r="AD60"/>
    </row>
    <row r="61" spans="1:30" s="36" customFormat="1" x14ac:dyDescent="0.2">
      <c r="A61"/>
      <c r="B61" s="182">
        <v>1489</v>
      </c>
      <c r="C61" s="119" t="s">
        <v>283</v>
      </c>
      <c r="D61" s="184" t="s">
        <v>254</v>
      </c>
      <c r="E61" s="119" t="s">
        <v>251</v>
      </c>
      <c r="F61" s="504">
        <f>Anlagenbuchhaltung!AC19</f>
        <v>0</v>
      </c>
      <c r="G61"/>
      <c r="H61" s="50"/>
      <c r="I61"/>
      <c r="J61"/>
      <c r="K61"/>
      <c r="L61"/>
      <c r="M61" s="50"/>
      <c r="N61"/>
      <c r="O61"/>
      <c r="P61"/>
      <c r="Q61"/>
      <c r="R61"/>
      <c r="S61"/>
      <c r="T61"/>
      <c r="U61"/>
      <c r="V61"/>
      <c r="W61"/>
      <c r="X61" s="50"/>
      <c r="Y61"/>
      <c r="Z61"/>
      <c r="AA61"/>
      <c r="AB61"/>
      <c r="AC61"/>
      <c r="AD61"/>
    </row>
    <row r="62" spans="1:30" s="50" customFormat="1" ht="12.75" customHeight="1" x14ac:dyDescent="0.2">
      <c r="A62" s="4"/>
      <c r="B62" s="182">
        <v>2931</v>
      </c>
      <c r="C62" s="119" t="s">
        <v>537</v>
      </c>
      <c r="D62" s="184" t="s">
        <v>538</v>
      </c>
      <c r="E62" s="119" t="s">
        <v>536</v>
      </c>
      <c r="F62" s="504">
        <f>Anlagenbuchhaltung!AK21*-1</f>
        <v>0</v>
      </c>
      <c r="G62" s="4"/>
      <c r="I62" s="4"/>
      <c r="J62" s="4"/>
      <c r="K62" s="4"/>
      <c r="L62" s="4"/>
      <c r="N62" s="4"/>
      <c r="O62" s="4"/>
      <c r="P62" s="4"/>
      <c r="Q62" s="4"/>
      <c r="R62" s="4"/>
      <c r="S62" s="4"/>
      <c r="T62" s="4"/>
      <c r="U62" s="4"/>
      <c r="V62" s="4"/>
      <c r="W62" s="4"/>
      <c r="Y62" s="4"/>
      <c r="Z62" s="4"/>
      <c r="AA62" s="4"/>
      <c r="AB62" s="4"/>
      <c r="AC62" s="4"/>
      <c r="AD62" s="4"/>
    </row>
    <row r="63" spans="1:30" s="36" customFormat="1" x14ac:dyDescent="0.2">
      <c r="A63"/>
      <c r="B63" s="183">
        <v>1080</v>
      </c>
      <c r="C63" s="117" t="s">
        <v>249</v>
      </c>
      <c r="D63" s="189" t="s">
        <v>255</v>
      </c>
      <c r="E63" s="117" t="s">
        <v>256</v>
      </c>
      <c r="F63" s="187" t="s">
        <v>6</v>
      </c>
      <c r="G63" s="240" t="s">
        <v>257</v>
      </c>
      <c r="H63" s="50"/>
      <c r="J63"/>
      <c r="K63"/>
      <c r="L63"/>
      <c r="M63" s="50"/>
      <c r="N63"/>
      <c r="O63"/>
      <c r="P63"/>
      <c r="Q63"/>
      <c r="R63"/>
      <c r="S63"/>
      <c r="T63"/>
      <c r="U63"/>
      <c r="V63"/>
      <c r="W63"/>
      <c r="X63" s="50"/>
      <c r="Y63"/>
      <c r="Z63"/>
      <c r="AA63"/>
      <c r="AB63"/>
      <c r="AC63"/>
      <c r="AD63"/>
    </row>
    <row r="64" spans="1:30" s="36" customFormat="1" x14ac:dyDescent="0.2">
      <c r="A64"/>
      <c r="B64" s="182">
        <v>1084</v>
      </c>
      <c r="C64" s="119" t="s">
        <v>250</v>
      </c>
      <c r="D64" s="184" t="s">
        <v>258</v>
      </c>
      <c r="E64" s="119" t="s">
        <v>259</v>
      </c>
      <c r="F64" s="185" t="s">
        <v>6</v>
      </c>
      <c r="G64" s="241" t="s">
        <v>257</v>
      </c>
      <c r="H64" s="50"/>
      <c r="J64"/>
      <c r="K64"/>
      <c r="L64"/>
      <c r="M64" s="50"/>
      <c r="N64"/>
      <c r="O64"/>
      <c r="P64"/>
      <c r="Q64"/>
      <c r="R64"/>
      <c r="S64"/>
      <c r="T64"/>
      <c r="U64"/>
      <c r="V64"/>
      <c r="W64"/>
      <c r="X64" s="50"/>
      <c r="Y64"/>
      <c r="Z64"/>
      <c r="AA64"/>
      <c r="AB64"/>
      <c r="AC64"/>
      <c r="AD64"/>
    </row>
    <row r="65" spans="1:30" s="36" customFormat="1" x14ac:dyDescent="0.2">
      <c r="A65"/>
      <c r="B65" s="182">
        <v>1086</v>
      </c>
      <c r="C65" s="119" t="s">
        <v>251</v>
      </c>
      <c r="D65" s="184" t="s">
        <v>260</v>
      </c>
      <c r="E65" s="119" t="s">
        <v>261</v>
      </c>
      <c r="F65" s="185" t="s">
        <v>6</v>
      </c>
      <c r="G65" s="241" t="s">
        <v>257</v>
      </c>
      <c r="H65" s="50"/>
      <c r="J65"/>
      <c r="K65"/>
      <c r="L65"/>
      <c r="M65" s="50"/>
      <c r="N65"/>
      <c r="O65"/>
      <c r="P65"/>
      <c r="Q65"/>
      <c r="R65"/>
      <c r="S65"/>
      <c r="T65"/>
      <c r="U65"/>
      <c r="V65"/>
      <c r="W65"/>
      <c r="X65" s="50"/>
      <c r="Y65"/>
      <c r="Z65"/>
      <c r="AA65"/>
      <c r="AB65"/>
      <c r="AC65"/>
      <c r="AD65"/>
    </row>
    <row r="66" spans="1:30" s="36" customFormat="1" x14ac:dyDescent="0.2">
      <c r="A66"/>
      <c r="B66"/>
      <c r="C66"/>
      <c r="D66"/>
      <c r="E66"/>
      <c r="F66" s="175"/>
      <c r="G66"/>
      <c r="H66" s="50"/>
      <c r="I66"/>
      <c r="J66"/>
      <c r="K66"/>
      <c r="L66"/>
      <c r="M66" s="50"/>
      <c r="N66"/>
      <c r="O66"/>
      <c r="P66"/>
      <c r="Q66"/>
      <c r="R66"/>
      <c r="S66"/>
      <c r="T66"/>
      <c r="U66"/>
      <c r="V66"/>
      <c r="W66"/>
      <c r="X66" s="50"/>
      <c r="Y66"/>
      <c r="Z66"/>
      <c r="AA66"/>
      <c r="AB66"/>
      <c r="AC66"/>
      <c r="AD66"/>
    </row>
    <row r="67" spans="1:30" s="36" customFormat="1" x14ac:dyDescent="0.2">
      <c r="A67"/>
      <c r="B67" s="85" t="s">
        <v>262</v>
      </c>
      <c r="C67" s="85"/>
      <c r="D67" s="85"/>
      <c r="E67" s="85"/>
      <c r="F67" s="85"/>
      <c r="G67"/>
      <c r="H67" s="50"/>
      <c r="I67"/>
      <c r="J67"/>
      <c r="K67"/>
      <c r="L67"/>
      <c r="M67" s="50"/>
      <c r="N67"/>
      <c r="O67"/>
      <c r="P67"/>
      <c r="Q67"/>
      <c r="R67"/>
      <c r="S67"/>
      <c r="T67"/>
      <c r="U67"/>
      <c r="V67"/>
      <c r="W67"/>
      <c r="X67" s="50"/>
      <c r="Y67"/>
      <c r="Z67"/>
      <c r="AA67"/>
      <c r="AB67"/>
      <c r="AC67"/>
      <c r="AD67"/>
    </row>
    <row r="68" spans="1:30" s="36" customFormat="1" x14ac:dyDescent="0.2">
      <c r="A68"/>
      <c r="B68" s="176" t="s">
        <v>341</v>
      </c>
      <c r="C68"/>
      <c r="D68"/>
      <c r="E68"/>
      <c r="F68" s="4"/>
      <c r="G68"/>
      <c r="H68" s="50"/>
      <c r="I68"/>
      <c r="J68"/>
      <c r="K68"/>
      <c r="L68"/>
      <c r="M68" s="50"/>
      <c r="N68"/>
      <c r="O68"/>
      <c r="P68"/>
      <c r="Q68"/>
      <c r="R68"/>
      <c r="S68"/>
      <c r="T68"/>
      <c r="U68"/>
      <c r="V68"/>
      <c r="W68"/>
      <c r="X68" s="50"/>
      <c r="Y68"/>
      <c r="Z68"/>
      <c r="AA68"/>
      <c r="AB68"/>
      <c r="AC68"/>
      <c r="AD68"/>
    </row>
    <row r="69" spans="1:30" s="36" customFormat="1" x14ac:dyDescent="0.2">
      <c r="A69"/>
      <c r="B69" s="183">
        <v>1400</v>
      </c>
      <c r="C69" s="92" t="s">
        <v>239</v>
      </c>
      <c r="D69" s="186" t="s">
        <v>263</v>
      </c>
      <c r="E69" s="117" t="s">
        <v>264</v>
      </c>
      <c r="F69" s="187" t="s">
        <v>6</v>
      </c>
      <c r="G69" s="242" t="s">
        <v>265</v>
      </c>
      <c r="I69"/>
      <c r="J69"/>
      <c r="K69"/>
      <c r="L69"/>
      <c r="M69" s="50"/>
      <c r="N69"/>
      <c r="O69"/>
      <c r="P69"/>
      <c r="Q69"/>
      <c r="R69"/>
      <c r="S69"/>
      <c r="T69"/>
      <c r="U69"/>
      <c r="V69"/>
      <c r="W69"/>
      <c r="X69" s="50"/>
      <c r="Y69"/>
      <c r="Z69"/>
      <c r="AA69"/>
      <c r="AB69"/>
      <c r="AC69"/>
      <c r="AD69"/>
    </row>
    <row r="70" spans="1:30" s="36" customFormat="1" x14ac:dyDescent="0.2">
      <c r="A70"/>
      <c r="B70" s="182">
        <v>1404</v>
      </c>
      <c r="C70" s="94" t="s">
        <v>242</v>
      </c>
      <c r="D70" s="188" t="s">
        <v>263</v>
      </c>
      <c r="E70" s="119" t="s">
        <v>264</v>
      </c>
      <c r="F70" s="185" t="s">
        <v>6</v>
      </c>
      <c r="G70" s="243" t="s">
        <v>265</v>
      </c>
      <c r="I70"/>
      <c r="J70"/>
      <c r="K70"/>
      <c r="L70"/>
      <c r="M70" s="50"/>
      <c r="N70"/>
      <c r="O70"/>
      <c r="P70"/>
      <c r="Q70"/>
      <c r="R70"/>
      <c r="S70"/>
      <c r="T70"/>
      <c r="U70"/>
      <c r="V70"/>
      <c r="W70"/>
      <c r="X70" s="50"/>
      <c r="Y70"/>
      <c r="Z70"/>
      <c r="AA70"/>
      <c r="AB70"/>
      <c r="AC70"/>
      <c r="AD70"/>
    </row>
    <row r="71" spans="1:30" s="36" customFormat="1" x14ac:dyDescent="0.2">
      <c r="A71"/>
      <c r="B71" s="182">
        <v>1406</v>
      </c>
      <c r="C71" s="94" t="s">
        <v>245</v>
      </c>
      <c r="D71" s="188" t="s">
        <v>263</v>
      </c>
      <c r="E71" s="119" t="s">
        <v>264</v>
      </c>
      <c r="F71" s="185" t="s">
        <v>6</v>
      </c>
      <c r="G71" s="243" t="s">
        <v>265</v>
      </c>
      <c r="I71"/>
      <c r="J71"/>
      <c r="K71"/>
      <c r="L71"/>
      <c r="M71" s="50"/>
      <c r="N71"/>
      <c r="O71"/>
      <c r="P71"/>
      <c r="Q71"/>
      <c r="R71"/>
      <c r="S71"/>
      <c r="T71"/>
      <c r="U71"/>
      <c r="V71"/>
      <c r="W71"/>
      <c r="X71" s="50"/>
      <c r="Y71"/>
      <c r="Z71"/>
      <c r="AA71"/>
      <c r="AB71"/>
      <c r="AC71"/>
      <c r="AD71"/>
    </row>
    <row r="72" spans="1:30" s="36" customFormat="1" x14ac:dyDescent="0.2">
      <c r="A72"/>
      <c r="B72" s="182">
        <v>1406.1</v>
      </c>
      <c r="C72" s="119" t="s">
        <v>547</v>
      </c>
      <c r="D72" s="188" t="s">
        <v>263</v>
      </c>
      <c r="E72" s="119" t="s">
        <v>264</v>
      </c>
      <c r="F72" s="185" t="s">
        <v>6</v>
      </c>
      <c r="G72" s="243" t="s">
        <v>265</v>
      </c>
      <c r="I72"/>
      <c r="J72"/>
      <c r="K72"/>
      <c r="L72"/>
      <c r="M72" s="50"/>
      <c r="N72"/>
      <c r="O72"/>
      <c r="P72"/>
      <c r="Q72"/>
      <c r="R72"/>
      <c r="S72"/>
      <c r="T72"/>
      <c r="U72"/>
      <c r="V72"/>
      <c r="W72"/>
      <c r="X72" s="50"/>
      <c r="Y72"/>
      <c r="Z72"/>
      <c r="AA72"/>
      <c r="AB72"/>
      <c r="AC72"/>
      <c r="AD72"/>
    </row>
    <row r="73" spans="1:30" s="36" customFormat="1" x14ac:dyDescent="0.2">
      <c r="A73"/>
      <c r="B73" s="182">
        <v>1406.2</v>
      </c>
      <c r="C73" s="119" t="s">
        <v>332</v>
      </c>
      <c r="D73" s="188" t="s">
        <v>263</v>
      </c>
      <c r="E73" s="119" t="s">
        <v>264</v>
      </c>
      <c r="F73" s="185" t="s">
        <v>6</v>
      </c>
      <c r="G73" s="243" t="s">
        <v>265</v>
      </c>
      <c r="I73"/>
      <c r="J73"/>
      <c r="K73"/>
      <c r="L73"/>
      <c r="M73" s="50"/>
      <c r="N73"/>
      <c r="O73"/>
      <c r="P73"/>
      <c r="Q73"/>
      <c r="R73"/>
      <c r="S73"/>
      <c r="T73"/>
      <c r="U73"/>
      <c r="V73"/>
      <c r="W73"/>
      <c r="X73" s="50"/>
      <c r="Y73"/>
      <c r="Z73"/>
      <c r="AA73"/>
      <c r="AB73"/>
      <c r="AC73"/>
      <c r="AD73"/>
    </row>
    <row r="74" spans="1:30" s="36" customFormat="1" x14ac:dyDescent="0.2">
      <c r="A74"/>
      <c r="B74" s="182">
        <v>1407</v>
      </c>
      <c r="C74" s="119" t="s">
        <v>338</v>
      </c>
      <c r="D74" s="188" t="s">
        <v>263</v>
      </c>
      <c r="E74" s="119" t="s">
        <v>264</v>
      </c>
      <c r="F74" s="185" t="s">
        <v>6</v>
      </c>
      <c r="G74" s="243" t="s">
        <v>265</v>
      </c>
      <c r="I74"/>
      <c r="J74"/>
      <c r="K74"/>
      <c r="L74"/>
      <c r="M74" s="50"/>
      <c r="N74"/>
      <c r="O74"/>
      <c r="P74"/>
      <c r="Q74"/>
      <c r="R74"/>
      <c r="S74"/>
      <c r="T74"/>
      <c r="U74"/>
      <c r="V74"/>
      <c r="W74"/>
      <c r="X74" s="50"/>
      <c r="Y74"/>
      <c r="Z74"/>
      <c r="AA74"/>
      <c r="AB74"/>
      <c r="AC74"/>
      <c r="AD74"/>
    </row>
    <row r="75" spans="1:30" s="36" customFormat="1" x14ac:dyDescent="0.2">
      <c r="A75"/>
      <c r="B75" s="182">
        <v>1420</v>
      </c>
      <c r="C75" s="119" t="s">
        <v>333</v>
      </c>
      <c r="D75" s="188" t="s">
        <v>263</v>
      </c>
      <c r="E75" s="119" t="s">
        <v>264</v>
      </c>
      <c r="F75" s="185" t="s">
        <v>6</v>
      </c>
      <c r="G75" s="243" t="s">
        <v>265</v>
      </c>
      <c r="I75"/>
      <c r="J75"/>
      <c r="K75"/>
      <c r="L75"/>
      <c r="M75" s="50"/>
      <c r="N75"/>
      <c r="O75"/>
      <c r="P75"/>
      <c r="Q75"/>
      <c r="R75"/>
      <c r="S75"/>
      <c r="T75"/>
      <c r="U75"/>
      <c r="V75"/>
      <c r="W75"/>
      <c r="X75" s="50"/>
      <c r="Y75"/>
      <c r="Z75"/>
      <c r="AA75"/>
      <c r="AB75"/>
      <c r="AC75"/>
      <c r="AD75"/>
    </row>
    <row r="76" spans="1:30" s="36" customFormat="1" x14ac:dyDescent="0.2">
      <c r="A76"/>
      <c r="B76" s="182">
        <v>1429</v>
      </c>
      <c r="C76" s="119" t="s">
        <v>285</v>
      </c>
      <c r="D76" s="188" t="s">
        <v>263</v>
      </c>
      <c r="E76" s="119" t="s">
        <v>264</v>
      </c>
      <c r="F76" s="185" t="s">
        <v>6</v>
      </c>
      <c r="G76" s="243" t="s">
        <v>265</v>
      </c>
      <c r="I76"/>
      <c r="J76"/>
      <c r="K76"/>
      <c r="L76"/>
      <c r="M76" s="50"/>
      <c r="N76"/>
      <c r="O76"/>
      <c r="P76"/>
      <c r="Q76"/>
      <c r="R76"/>
      <c r="S76"/>
      <c r="T76"/>
      <c r="U76"/>
      <c r="V76"/>
      <c r="W76"/>
      <c r="X76" s="50"/>
      <c r="Y76"/>
      <c r="Z76"/>
      <c r="AA76"/>
      <c r="AB76"/>
      <c r="AC76"/>
      <c r="AD76"/>
    </row>
  </sheetData>
  <sheetProtection sheet="1" objects="1" scenarios="1"/>
  <pageMargins left="0.59055118110236227" right="0.39370078740157483" top="1.1811023622047245" bottom="0.59055118110236227" header="0.31496062992125984" footer="0.31496062992125984"/>
  <pageSetup paperSize="8" scale="92" fitToHeight="0" orientation="landscape" r:id="rId1"/>
  <headerFooter scaleWithDoc="0">
    <oddHeader>&amp;L&amp;"Arial,Fett"Amt für Volksschule
&amp;"Arial,Standard"Finanzen&amp;R
&amp;G</oddHeader>
    <oddFooter>&amp;L&amp;8&amp;F&amp;C&amp;8&amp;P/&amp;N&amp;R&amp;8&amp;A/Druck: &amp;D</oddFooter>
  </headerFooter>
  <rowBreaks count="1" manualBreakCount="1">
    <brk id="6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zoomScale="145" zoomScaleNormal="145" workbookViewId="0">
      <selection activeCell="E27" sqref="E27"/>
    </sheetView>
  </sheetViews>
  <sheetFormatPr baseColWidth="10" defaultRowHeight="12.75" x14ac:dyDescent="0.2"/>
  <cols>
    <col min="1" max="1" width="1.7109375" customWidth="1"/>
    <col min="2" max="2" width="5.28515625" customWidth="1"/>
    <col min="3" max="3" width="1.7109375" customWidth="1"/>
    <col min="4" max="4" width="27.7109375" bestFit="1" customWidth="1"/>
    <col min="5" max="5" width="21.5703125" bestFit="1" customWidth="1"/>
    <col min="6" max="6" width="5" bestFit="1" customWidth="1"/>
    <col min="7" max="7" width="8" customWidth="1"/>
    <col min="8" max="8" width="1.7109375" customWidth="1"/>
    <col min="9" max="9" width="12" bestFit="1" customWidth="1"/>
    <col min="10" max="10" width="1.7109375" customWidth="1"/>
    <col min="11" max="11" width="21.5703125" bestFit="1" customWidth="1"/>
    <col min="12" max="12" width="9.42578125" bestFit="1" customWidth="1"/>
    <col min="13" max="13" width="5.85546875" bestFit="1" customWidth="1"/>
    <col min="16" max="16" width="12" bestFit="1" customWidth="1"/>
  </cols>
  <sheetData>
    <row r="1" spans="1:9" ht="20.25" x14ac:dyDescent="0.3">
      <c r="A1" s="9" t="s">
        <v>1</v>
      </c>
    </row>
    <row r="2" spans="1:9" ht="13.5" thickBot="1" x14ac:dyDescent="0.25"/>
    <row r="3" spans="1:9" x14ac:dyDescent="0.2">
      <c r="B3" s="29" t="s">
        <v>0</v>
      </c>
      <c r="D3" s="10" t="s">
        <v>2</v>
      </c>
      <c r="E3" s="11" t="s">
        <v>3</v>
      </c>
      <c r="F3" s="11" t="s">
        <v>26</v>
      </c>
      <c r="G3" s="12" t="s">
        <v>4</v>
      </c>
      <c r="I3" s="24" t="s">
        <v>27</v>
      </c>
    </row>
    <row r="4" spans="1:9" x14ac:dyDescent="0.2">
      <c r="B4" s="30"/>
      <c r="D4" s="21"/>
      <c r="E4" s="22"/>
      <c r="F4" s="22"/>
      <c r="G4" s="23"/>
      <c r="I4" s="25" t="s">
        <v>28</v>
      </c>
    </row>
    <row r="5" spans="1:9" x14ac:dyDescent="0.2">
      <c r="B5" s="26"/>
      <c r="D5" s="13"/>
      <c r="E5" s="5"/>
      <c r="F5" s="5" t="s">
        <v>6</v>
      </c>
      <c r="G5" s="14"/>
      <c r="I5" s="26"/>
    </row>
    <row r="6" spans="1:9" x14ac:dyDescent="0.2">
      <c r="B6" s="26">
        <v>2022</v>
      </c>
      <c r="D6" s="15" t="s">
        <v>221</v>
      </c>
      <c r="E6" s="5" t="s">
        <v>221</v>
      </c>
      <c r="F6" s="174">
        <v>33</v>
      </c>
      <c r="G6" s="17" t="s">
        <v>140</v>
      </c>
      <c r="I6" s="169" t="s">
        <v>203</v>
      </c>
    </row>
    <row r="7" spans="1:9" x14ac:dyDescent="0.2">
      <c r="B7" s="26">
        <v>2023</v>
      </c>
      <c r="D7" s="15" t="s">
        <v>218</v>
      </c>
      <c r="E7" s="5" t="s">
        <v>218</v>
      </c>
      <c r="F7" s="174">
        <v>0</v>
      </c>
      <c r="G7" s="17" t="s">
        <v>303</v>
      </c>
      <c r="I7" s="27" t="s">
        <v>7</v>
      </c>
    </row>
    <row r="8" spans="1:9" x14ac:dyDescent="0.2">
      <c r="B8" s="26">
        <v>2024</v>
      </c>
      <c r="D8" s="15" t="s">
        <v>9</v>
      </c>
      <c r="E8" s="5" t="s">
        <v>10</v>
      </c>
      <c r="F8" s="174">
        <v>33</v>
      </c>
      <c r="G8" s="17" t="s">
        <v>18</v>
      </c>
      <c r="I8" s="27" t="s">
        <v>8</v>
      </c>
    </row>
    <row r="9" spans="1:9" x14ac:dyDescent="0.2">
      <c r="B9" s="26">
        <v>2025</v>
      </c>
      <c r="D9" s="15" t="s">
        <v>197</v>
      </c>
      <c r="E9" s="5" t="s">
        <v>12</v>
      </c>
      <c r="F9" s="174">
        <v>8</v>
      </c>
      <c r="G9" s="17" t="s">
        <v>19</v>
      </c>
      <c r="I9" s="27" t="s">
        <v>11</v>
      </c>
    </row>
    <row r="10" spans="1:9" x14ac:dyDescent="0.2">
      <c r="B10" s="26">
        <v>2026</v>
      </c>
      <c r="D10" s="215" t="s">
        <v>541</v>
      </c>
      <c r="E10" s="102" t="s">
        <v>541</v>
      </c>
      <c r="F10" s="174">
        <v>15</v>
      </c>
      <c r="G10" s="17" t="s">
        <v>19</v>
      </c>
      <c r="I10" s="27" t="s">
        <v>13</v>
      </c>
    </row>
    <row r="11" spans="1:9" x14ac:dyDescent="0.2">
      <c r="B11" s="26">
        <v>2027</v>
      </c>
      <c r="D11" s="215" t="s">
        <v>301</v>
      </c>
      <c r="E11" s="102" t="s">
        <v>301</v>
      </c>
      <c r="F11" s="174">
        <v>8</v>
      </c>
      <c r="G11" s="17" t="s">
        <v>19</v>
      </c>
      <c r="I11" s="27" t="s">
        <v>14</v>
      </c>
    </row>
    <row r="12" spans="1:9" x14ac:dyDescent="0.2">
      <c r="B12" s="26">
        <v>2028</v>
      </c>
      <c r="D12" s="215" t="s">
        <v>302</v>
      </c>
      <c r="E12" s="102" t="s">
        <v>302</v>
      </c>
      <c r="F12" s="216">
        <v>4</v>
      </c>
      <c r="G12" s="17" t="s">
        <v>19</v>
      </c>
      <c r="I12" s="27" t="s">
        <v>16</v>
      </c>
    </row>
    <row r="13" spans="1:9" x14ac:dyDescent="0.2">
      <c r="B13" s="26">
        <v>2029</v>
      </c>
      <c r="D13" s="15" t="s">
        <v>300</v>
      </c>
      <c r="E13" s="5" t="s">
        <v>300</v>
      </c>
      <c r="F13" s="174">
        <v>4</v>
      </c>
      <c r="G13" s="17" t="s">
        <v>38</v>
      </c>
      <c r="I13" s="27" t="s">
        <v>44</v>
      </c>
    </row>
    <row r="14" spans="1:9" ht="13.5" thickBot="1" x14ac:dyDescent="0.25">
      <c r="B14" s="31"/>
      <c r="D14" s="15" t="s">
        <v>305</v>
      </c>
      <c r="E14" s="5" t="s">
        <v>15</v>
      </c>
      <c r="F14" s="174">
        <v>5</v>
      </c>
      <c r="G14" s="17" t="s">
        <v>304</v>
      </c>
      <c r="I14" s="27" t="s">
        <v>45</v>
      </c>
    </row>
    <row r="15" spans="1:9" x14ac:dyDescent="0.2">
      <c r="D15" s="255" t="s">
        <v>359</v>
      </c>
      <c r="E15" s="102" t="s">
        <v>367</v>
      </c>
      <c r="F15" s="216">
        <v>0</v>
      </c>
      <c r="G15" s="17" t="s">
        <v>363</v>
      </c>
      <c r="I15" s="27" t="s">
        <v>46</v>
      </c>
    </row>
    <row r="16" spans="1:9" x14ac:dyDescent="0.2">
      <c r="D16" s="215" t="s">
        <v>360</v>
      </c>
      <c r="E16" s="102" t="s">
        <v>368</v>
      </c>
      <c r="F16" s="216">
        <v>0</v>
      </c>
      <c r="G16" s="17" t="s">
        <v>364</v>
      </c>
      <c r="I16" s="27" t="s">
        <v>47</v>
      </c>
    </row>
    <row r="17" spans="4:9" x14ac:dyDescent="0.2">
      <c r="D17" s="215" t="s">
        <v>361</v>
      </c>
      <c r="E17" s="102" t="s">
        <v>369</v>
      </c>
      <c r="F17" s="216">
        <v>0</v>
      </c>
      <c r="G17" s="17" t="s">
        <v>365</v>
      </c>
      <c r="I17" s="27" t="s">
        <v>48</v>
      </c>
    </row>
    <row r="18" spans="4:9" x14ac:dyDescent="0.2">
      <c r="D18" s="215" t="s">
        <v>362</v>
      </c>
      <c r="E18" s="102" t="s">
        <v>370</v>
      </c>
      <c r="F18" s="216">
        <v>0</v>
      </c>
      <c r="G18" s="17" t="s">
        <v>366</v>
      </c>
      <c r="I18" s="27" t="s">
        <v>49</v>
      </c>
    </row>
    <row r="19" spans="4:9" x14ac:dyDescent="0.2">
      <c r="D19" s="255"/>
      <c r="E19" s="4"/>
      <c r="F19" s="4"/>
      <c r="G19" s="14"/>
      <c r="I19" s="27" t="s">
        <v>50</v>
      </c>
    </row>
    <row r="20" spans="4:9" ht="13.5" thickBot="1" x14ac:dyDescent="0.25">
      <c r="D20" s="18"/>
      <c r="E20" s="19"/>
      <c r="F20" s="19"/>
      <c r="G20" s="20"/>
      <c r="I20" s="27" t="s">
        <v>51</v>
      </c>
    </row>
    <row r="21" spans="4:9" x14ac:dyDescent="0.2">
      <c r="I21" s="27" t="s">
        <v>52</v>
      </c>
    </row>
    <row r="22" spans="4:9" x14ac:dyDescent="0.2">
      <c r="I22" s="27" t="s">
        <v>53</v>
      </c>
    </row>
    <row r="23" spans="4:9" x14ac:dyDescent="0.2">
      <c r="I23" s="27" t="s">
        <v>54</v>
      </c>
    </row>
    <row r="24" spans="4:9" x14ac:dyDescent="0.2">
      <c r="I24" s="27" t="s">
        <v>55</v>
      </c>
    </row>
    <row r="25" spans="4:9" x14ac:dyDescent="0.2">
      <c r="I25" s="27" t="s">
        <v>56</v>
      </c>
    </row>
    <row r="26" spans="4:9" x14ac:dyDescent="0.2">
      <c r="I26" s="27" t="s">
        <v>57</v>
      </c>
    </row>
    <row r="27" spans="4:9" x14ac:dyDescent="0.2">
      <c r="I27" s="27" t="s">
        <v>58</v>
      </c>
    </row>
    <row r="28" spans="4:9" x14ac:dyDescent="0.2">
      <c r="I28" s="27" t="s">
        <v>59</v>
      </c>
    </row>
    <row r="29" spans="4:9" x14ac:dyDescent="0.2">
      <c r="I29" s="27" t="s">
        <v>60</v>
      </c>
    </row>
    <row r="30" spans="4:9" x14ac:dyDescent="0.2">
      <c r="I30" s="27" t="s">
        <v>61</v>
      </c>
    </row>
    <row r="31" spans="4:9" x14ac:dyDescent="0.2">
      <c r="I31" s="27" t="s">
        <v>62</v>
      </c>
    </row>
    <row r="32" spans="4:9" x14ac:dyDescent="0.2">
      <c r="I32" s="27" t="s">
        <v>63</v>
      </c>
    </row>
    <row r="33" spans="9:9" x14ac:dyDescent="0.2">
      <c r="I33" s="27" t="s">
        <v>64</v>
      </c>
    </row>
    <row r="34" spans="9:9" x14ac:dyDescent="0.2">
      <c r="I34" s="27" t="s">
        <v>65</v>
      </c>
    </row>
    <row r="35" spans="9:9" x14ac:dyDescent="0.2">
      <c r="I35" s="27" t="s">
        <v>66</v>
      </c>
    </row>
    <row r="36" spans="9:9" x14ac:dyDescent="0.2">
      <c r="I36" s="27" t="s">
        <v>67</v>
      </c>
    </row>
    <row r="37" spans="9:9" x14ac:dyDescent="0.2">
      <c r="I37" s="27" t="s">
        <v>68</v>
      </c>
    </row>
    <row r="38" spans="9:9" x14ac:dyDescent="0.2">
      <c r="I38" s="27" t="s">
        <v>69</v>
      </c>
    </row>
    <row r="39" spans="9:9" x14ac:dyDescent="0.2">
      <c r="I39" s="27" t="s">
        <v>70</v>
      </c>
    </row>
    <row r="40" spans="9:9" x14ac:dyDescent="0.2">
      <c r="I40" s="27" t="s">
        <v>71</v>
      </c>
    </row>
    <row r="41" spans="9:9" x14ac:dyDescent="0.2">
      <c r="I41" s="27" t="s">
        <v>72</v>
      </c>
    </row>
    <row r="42" spans="9:9" x14ac:dyDescent="0.2">
      <c r="I42" s="27" t="s">
        <v>73</v>
      </c>
    </row>
    <row r="43" spans="9:9" x14ac:dyDescent="0.2">
      <c r="I43" s="27" t="s">
        <v>74</v>
      </c>
    </row>
    <row r="44" spans="9:9" x14ac:dyDescent="0.2">
      <c r="I44" s="27" t="s">
        <v>75</v>
      </c>
    </row>
    <row r="45" spans="9:9" x14ac:dyDescent="0.2">
      <c r="I45" s="27" t="s">
        <v>76</v>
      </c>
    </row>
    <row r="46" spans="9:9" x14ac:dyDescent="0.2">
      <c r="I46" s="27" t="s">
        <v>77</v>
      </c>
    </row>
    <row r="47" spans="9:9" x14ac:dyDescent="0.2">
      <c r="I47" s="27" t="s">
        <v>78</v>
      </c>
    </row>
    <row r="48" spans="9:9" x14ac:dyDescent="0.2">
      <c r="I48" s="27" t="s">
        <v>79</v>
      </c>
    </row>
    <row r="49" spans="9:9" x14ac:dyDescent="0.2">
      <c r="I49" s="27" t="s">
        <v>80</v>
      </c>
    </row>
    <row r="50" spans="9:9" x14ac:dyDescent="0.2">
      <c r="I50" s="27" t="s">
        <v>81</v>
      </c>
    </row>
    <row r="51" spans="9:9" x14ac:dyDescent="0.2">
      <c r="I51" s="27" t="s">
        <v>82</v>
      </c>
    </row>
    <row r="52" spans="9:9" x14ac:dyDescent="0.2">
      <c r="I52" s="27" t="s">
        <v>83</v>
      </c>
    </row>
    <row r="53" spans="9:9" x14ac:dyDescent="0.2">
      <c r="I53" s="27" t="s">
        <v>84</v>
      </c>
    </row>
    <row r="54" spans="9:9" x14ac:dyDescent="0.2">
      <c r="I54" s="27" t="s">
        <v>85</v>
      </c>
    </row>
    <row r="55" spans="9:9" x14ac:dyDescent="0.2">
      <c r="I55" s="27" t="s">
        <v>86</v>
      </c>
    </row>
    <row r="56" spans="9:9" x14ac:dyDescent="0.2">
      <c r="I56" s="27" t="s">
        <v>87</v>
      </c>
    </row>
    <row r="57" spans="9:9" x14ac:dyDescent="0.2">
      <c r="I57" s="27" t="s">
        <v>88</v>
      </c>
    </row>
    <row r="58" spans="9:9" x14ac:dyDescent="0.2">
      <c r="I58" s="27" t="s">
        <v>89</v>
      </c>
    </row>
    <row r="59" spans="9:9" x14ac:dyDescent="0.2">
      <c r="I59" s="27" t="s">
        <v>90</v>
      </c>
    </row>
    <row r="60" spans="9:9" x14ac:dyDescent="0.2">
      <c r="I60" s="27" t="s">
        <v>91</v>
      </c>
    </row>
    <row r="61" spans="9:9" x14ac:dyDescent="0.2">
      <c r="I61" s="27" t="s">
        <v>92</v>
      </c>
    </row>
    <row r="62" spans="9:9" x14ac:dyDescent="0.2">
      <c r="I62" s="27" t="s">
        <v>93</v>
      </c>
    </row>
    <row r="63" spans="9:9" x14ac:dyDescent="0.2">
      <c r="I63" s="27" t="s">
        <v>94</v>
      </c>
    </row>
    <row r="64" spans="9:9" x14ac:dyDescent="0.2">
      <c r="I64" s="27" t="s">
        <v>95</v>
      </c>
    </row>
    <row r="65" spans="9:9" x14ac:dyDescent="0.2">
      <c r="I65" s="27" t="s">
        <v>96</v>
      </c>
    </row>
    <row r="66" spans="9:9" x14ac:dyDescent="0.2">
      <c r="I66" s="27" t="s">
        <v>97</v>
      </c>
    </row>
    <row r="67" spans="9:9" x14ac:dyDescent="0.2">
      <c r="I67" s="27" t="s">
        <v>98</v>
      </c>
    </row>
    <row r="68" spans="9:9" x14ac:dyDescent="0.2">
      <c r="I68" s="27" t="s">
        <v>99</v>
      </c>
    </row>
    <row r="69" spans="9:9" x14ac:dyDescent="0.2">
      <c r="I69" s="27" t="s">
        <v>100</v>
      </c>
    </row>
    <row r="70" spans="9:9" x14ac:dyDescent="0.2">
      <c r="I70" s="27" t="s">
        <v>101</v>
      </c>
    </row>
    <row r="71" spans="9:9" x14ac:dyDescent="0.2">
      <c r="I71" s="27" t="s">
        <v>102</v>
      </c>
    </row>
    <row r="72" spans="9:9" x14ac:dyDescent="0.2">
      <c r="I72" s="27" t="s">
        <v>103</v>
      </c>
    </row>
    <row r="73" spans="9:9" x14ac:dyDescent="0.2">
      <c r="I73" s="27" t="s">
        <v>104</v>
      </c>
    </row>
    <row r="74" spans="9:9" x14ac:dyDescent="0.2">
      <c r="I74" s="27" t="s">
        <v>105</v>
      </c>
    </row>
    <row r="75" spans="9:9" x14ac:dyDescent="0.2">
      <c r="I75" s="27" t="s">
        <v>106</v>
      </c>
    </row>
    <row r="76" spans="9:9" x14ac:dyDescent="0.2">
      <c r="I76" s="27" t="s">
        <v>107</v>
      </c>
    </row>
    <row r="77" spans="9:9" x14ac:dyDescent="0.2">
      <c r="I77" s="27" t="s">
        <v>108</v>
      </c>
    </row>
    <row r="78" spans="9:9" x14ac:dyDescent="0.2">
      <c r="I78" s="27" t="s">
        <v>109</v>
      </c>
    </row>
    <row r="79" spans="9:9" x14ac:dyDescent="0.2">
      <c r="I79" s="27" t="s">
        <v>110</v>
      </c>
    </row>
    <row r="80" spans="9:9" x14ac:dyDescent="0.2">
      <c r="I80" s="27" t="s">
        <v>111</v>
      </c>
    </row>
    <row r="81" spans="9:9" x14ac:dyDescent="0.2">
      <c r="I81" s="27" t="s">
        <v>112</v>
      </c>
    </row>
    <row r="82" spans="9:9" x14ac:dyDescent="0.2">
      <c r="I82" s="27" t="s">
        <v>113</v>
      </c>
    </row>
    <row r="83" spans="9:9" x14ac:dyDescent="0.2">
      <c r="I83" s="27" t="s">
        <v>114</v>
      </c>
    </row>
    <row r="84" spans="9:9" x14ac:dyDescent="0.2">
      <c r="I84" s="27" t="s">
        <v>115</v>
      </c>
    </row>
    <row r="85" spans="9:9" x14ac:dyDescent="0.2">
      <c r="I85" s="27" t="s">
        <v>116</v>
      </c>
    </row>
    <row r="86" spans="9:9" x14ac:dyDescent="0.2">
      <c r="I86" s="27" t="s">
        <v>117</v>
      </c>
    </row>
    <row r="87" spans="9:9" x14ac:dyDescent="0.2">
      <c r="I87" s="27" t="s">
        <v>118</v>
      </c>
    </row>
    <row r="88" spans="9:9" x14ac:dyDescent="0.2">
      <c r="I88" s="27" t="s">
        <v>119</v>
      </c>
    </row>
    <row r="89" spans="9:9" x14ac:dyDescent="0.2">
      <c r="I89" s="27" t="s">
        <v>120</v>
      </c>
    </row>
    <row r="90" spans="9:9" x14ac:dyDescent="0.2">
      <c r="I90" s="27" t="s">
        <v>121</v>
      </c>
    </row>
    <row r="91" spans="9:9" x14ac:dyDescent="0.2">
      <c r="I91" s="27" t="s">
        <v>122</v>
      </c>
    </row>
    <row r="92" spans="9:9" x14ac:dyDescent="0.2">
      <c r="I92" s="27" t="s">
        <v>123</v>
      </c>
    </row>
    <row r="93" spans="9:9" x14ac:dyDescent="0.2">
      <c r="I93" s="27" t="s">
        <v>124</v>
      </c>
    </row>
    <row r="94" spans="9:9" x14ac:dyDescent="0.2">
      <c r="I94" s="27" t="s">
        <v>125</v>
      </c>
    </row>
    <row r="95" spans="9:9" ht="13.5" thickBot="1" x14ac:dyDescent="0.25">
      <c r="I95" s="28" t="s">
        <v>126</v>
      </c>
    </row>
  </sheetData>
  <phoneticPr fontId="0" type="noConversion"/>
  <pageMargins left="0.59055118110236227" right="0.39370078740157483" top="1.1811023622047245" bottom="0.59055118110236227" header="0.31496062992125984" footer="0.31496062992125984"/>
  <pageSetup paperSize="9" orientation="portrait" r:id="rId1"/>
  <headerFooter scaleWithDoc="0">
    <oddHeader>&amp;L&amp;"Arial,Fett"Amt für Volksschule
&amp;"Arial,Standard"Finanzen&amp;R
&amp;G</oddHeader>
    <oddFooter>&amp;L&amp;8&amp;F&amp;C&amp;8&amp;P/&amp;N&amp;R&amp;8&amp;A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zoomScaleNormal="100" workbookViewId="0">
      <selection activeCell="A3" sqref="A3"/>
    </sheetView>
  </sheetViews>
  <sheetFormatPr baseColWidth="10" defaultRowHeight="12.75" outlineLevelRow="1" x14ac:dyDescent="0.2"/>
  <cols>
    <col min="1" max="1" width="1.7109375" customWidth="1"/>
    <col min="2" max="2" width="8.140625" customWidth="1"/>
    <col min="3" max="3" width="29.85546875" customWidth="1"/>
    <col min="4" max="4" width="10.7109375" bestFit="1" customWidth="1"/>
    <col min="5" max="6" width="9.7109375" customWidth="1"/>
    <col min="7" max="7" width="11" bestFit="1" customWidth="1"/>
    <col min="8" max="8" width="1.7109375" style="50" customWidth="1"/>
    <col min="9" max="10" width="9.7109375" customWidth="1"/>
    <col min="11" max="11" width="11.28515625" customWidth="1"/>
    <col min="12" max="12" width="1.7109375" style="50" customWidth="1"/>
    <col min="13" max="15" width="11.5703125" customWidth="1"/>
    <col min="16" max="16" width="1.7109375" style="50" customWidth="1"/>
    <col min="17" max="19" width="11.5703125" customWidth="1"/>
  </cols>
  <sheetData>
    <row r="1" spans="1:21" ht="20.25" x14ac:dyDescent="0.3">
      <c r="A1" s="9" t="s">
        <v>159</v>
      </c>
    </row>
    <row r="2" spans="1:21" x14ac:dyDescent="0.2">
      <c r="A2" t="str">
        <f>"01.01."&amp;Anlagenbuchhaltung!D4&amp;" - 31.12."&amp;Anlagenbuchhaltung!D4</f>
        <v>01.01.2023 - 31.12.2023</v>
      </c>
    </row>
    <row r="4" spans="1:21" x14ac:dyDescent="0.2">
      <c r="B4" s="572">
        <f>Anlagenbuchhaltung!D6</f>
        <v>0</v>
      </c>
      <c r="C4" s="572"/>
      <c r="D4" s="1"/>
    </row>
    <row r="5" spans="1:21" x14ac:dyDescent="0.2">
      <c r="C5" s="1"/>
    </row>
    <row r="7" spans="1:21" x14ac:dyDescent="0.2">
      <c r="B7" s="115" t="s">
        <v>4</v>
      </c>
      <c r="C7" s="116" t="s">
        <v>43</v>
      </c>
      <c r="D7" s="569" t="s">
        <v>180</v>
      </c>
      <c r="E7" s="570"/>
      <c r="F7" s="570"/>
      <c r="G7" s="571"/>
      <c r="H7" s="100"/>
      <c r="I7" s="569" t="str">
        <f>"Abschreibung "&amp;Anlagenbuchhaltung!D4</f>
        <v>Abschreibung 2023</v>
      </c>
      <c r="J7" s="570"/>
      <c r="K7" s="571"/>
      <c r="L7" s="104"/>
      <c r="M7" s="307" t="s">
        <v>376</v>
      </c>
      <c r="N7" s="308"/>
      <c r="O7" s="309" t="s">
        <v>136</v>
      </c>
      <c r="P7" s="104"/>
      <c r="Q7" s="307" t="s">
        <v>376</v>
      </c>
      <c r="R7" s="308"/>
      <c r="S7" s="309" t="s">
        <v>136</v>
      </c>
    </row>
    <row r="8" spans="1:21" x14ac:dyDescent="0.2">
      <c r="B8" s="98"/>
      <c r="C8" s="97"/>
      <c r="D8" s="99" t="s">
        <v>181</v>
      </c>
      <c r="E8" s="99" t="s">
        <v>29</v>
      </c>
      <c r="F8" s="99" t="s">
        <v>40</v>
      </c>
      <c r="G8" s="99" t="s">
        <v>181</v>
      </c>
      <c r="H8" s="100"/>
      <c r="I8" s="61" t="s">
        <v>219</v>
      </c>
      <c r="J8" s="99" t="s">
        <v>178</v>
      </c>
      <c r="K8" s="99" t="s">
        <v>128</v>
      </c>
      <c r="L8" s="100"/>
      <c r="M8" s="61" t="s">
        <v>219</v>
      </c>
      <c r="N8" s="267" t="s">
        <v>178</v>
      </c>
      <c r="O8" s="298" t="s">
        <v>481</v>
      </c>
      <c r="P8" s="100"/>
      <c r="Q8" s="298" t="s">
        <v>128</v>
      </c>
      <c r="R8" s="299" t="s">
        <v>377</v>
      </c>
      <c r="S8" s="298" t="s">
        <v>483</v>
      </c>
    </row>
    <row r="9" spans="1:21" x14ac:dyDescent="0.2">
      <c r="B9" s="98"/>
      <c r="C9" s="97"/>
      <c r="D9" s="266"/>
      <c r="E9" s="266"/>
      <c r="F9" s="266"/>
      <c r="G9" s="266"/>
      <c r="H9" s="100"/>
      <c r="I9" s="172" t="s">
        <v>220</v>
      </c>
      <c r="J9" s="266" t="s">
        <v>179</v>
      </c>
      <c r="K9" s="266"/>
      <c r="L9" s="100"/>
      <c r="M9" s="172" t="s">
        <v>220</v>
      </c>
      <c r="N9" s="267" t="s">
        <v>179</v>
      </c>
      <c r="O9" s="298" t="s">
        <v>482</v>
      </c>
      <c r="P9" s="100"/>
      <c r="Q9" s="298"/>
      <c r="R9" s="272"/>
      <c r="S9" s="298" t="s">
        <v>482</v>
      </c>
    </row>
    <row r="10" spans="1:21" x14ac:dyDescent="0.2">
      <c r="B10" s="98"/>
      <c r="C10" s="97"/>
      <c r="D10" s="298"/>
      <c r="E10" s="298"/>
      <c r="F10" s="298"/>
      <c r="G10" s="298"/>
      <c r="H10" s="100"/>
      <c r="I10" s="172"/>
      <c r="J10" s="298"/>
      <c r="K10" s="298"/>
      <c r="L10" s="100"/>
      <c r="M10" s="172"/>
      <c r="N10" s="299"/>
      <c r="O10" s="299" t="s">
        <v>377</v>
      </c>
      <c r="P10" s="100"/>
      <c r="Q10" s="299"/>
      <c r="R10" s="272"/>
      <c r="S10" s="298" t="s">
        <v>377</v>
      </c>
    </row>
    <row r="11" spans="1:21" x14ac:dyDescent="0.2">
      <c r="B11" s="98"/>
      <c r="C11" s="97"/>
      <c r="D11" s="114" t="str">
        <f>"01.01."&amp;Anlagenbuchhaltung!D4</f>
        <v>01.01.2023</v>
      </c>
      <c r="E11" s="97"/>
      <c r="F11" s="97"/>
      <c r="G11" s="99" t="str">
        <f>"31.12."&amp;Anlagenbuchhaltung!D4</f>
        <v>31.12.2023</v>
      </c>
      <c r="H11" s="100"/>
      <c r="I11" s="172"/>
      <c r="J11" s="99"/>
      <c r="K11" s="99"/>
      <c r="L11" s="100"/>
      <c r="M11" s="565" t="str">
        <f>"31.12."&amp;Anlagenbuchhaltung!D4</f>
        <v>31.12.2023</v>
      </c>
      <c r="N11" s="566"/>
      <c r="O11" s="567"/>
      <c r="P11" s="100"/>
      <c r="Q11" s="565" t="str">
        <f>"31.12."&amp;Anlagenbuchhaltung!D4</f>
        <v>31.12.2023</v>
      </c>
      <c r="R11" s="566"/>
      <c r="S11" s="567"/>
    </row>
    <row r="12" spans="1:21" s="50" customFormat="1" ht="6" customHeight="1" x14ac:dyDescent="0.2">
      <c r="D12" s="101"/>
      <c r="G12" s="102"/>
      <c r="H12" s="102"/>
      <c r="I12" s="102"/>
      <c r="J12" s="102"/>
      <c r="K12" s="102"/>
      <c r="L12" s="102"/>
      <c r="M12" s="103"/>
      <c r="N12" s="103"/>
      <c r="O12" s="103"/>
      <c r="P12" s="102"/>
      <c r="Q12" s="103"/>
      <c r="R12" s="103"/>
      <c r="S12" s="103"/>
    </row>
    <row r="13" spans="1:21" s="50" customFormat="1" x14ac:dyDescent="0.2">
      <c r="B13" s="202"/>
      <c r="C13" s="203"/>
      <c r="D13" s="204">
        <f>SUM(D14:D65)</f>
        <v>0</v>
      </c>
      <c r="E13" s="204">
        <f>SUM(E14:E65)</f>
        <v>0</v>
      </c>
      <c r="F13" s="204">
        <f>SUM(F14:F65)</f>
        <v>0</v>
      </c>
      <c r="G13" s="204">
        <f>SUM(G14:G65)</f>
        <v>0</v>
      </c>
      <c r="H13" s="201"/>
      <c r="I13" s="204">
        <f>SUM(I14:I65)</f>
        <v>0</v>
      </c>
      <c r="J13" s="204">
        <f>SUM(J14:J65)</f>
        <v>0</v>
      </c>
      <c r="K13" s="204">
        <f>SUM(K14:K65)</f>
        <v>0</v>
      </c>
      <c r="L13" s="201"/>
      <c r="M13" s="204">
        <f>SUM(M14:M65)</f>
        <v>0</v>
      </c>
      <c r="N13" s="204">
        <f>SUM(N14:N65)</f>
        <v>0</v>
      </c>
      <c r="O13" s="204">
        <f>SUM(O14:O65)</f>
        <v>0</v>
      </c>
      <c r="P13" s="201"/>
      <c r="Q13" s="204">
        <f>SUM(Q14:Q65)</f>
        <v>0</v>
      </c>
      <c r="R13" s="204">
        <f>SUM(R14:R65)</f>
        <v>0</v>
      </c>
      <c r="S13" s="204">
        <f>SUM(S14:S65)</f>
        <v>0</v>
      </c>
      <c r="U13" s="205"/>
    </row>
    <row r="14" spans="1:21" x14ac:dyDescent="0.2">
      <c r="B14" s="317" t="str">
        <f>Anlagenbuchhaltung!E37&amp;Anlagenbuchhaltung!F37</f>
        <v/>
      </c>
      <c r="C14" s="318" t="str">
        <f>IF(Anlagenbuchhaltung!C37="","",Anlagenbuchhaltung!C37)</f>
        <v/>
      </c>
      <c r="D14" s="319" t="str">
        <f>IF(C14="","",Anlagenbuchhaltung!K37)</f>
        <v/>
      </c>
      <c r="E14" s="319" t="str">
        <f>IF(C14="","",Anlagenbuchhaltung!Y37)</f>
        <v/>
      </c>
      <c r="F14" s="319" t="str">
        <f>IF(C14="","",Anlagenbuchhaltung!Z37)</f>
        <v/>
      </c>
      <c r="G14" s="319" t="str">
        <f>IF(C14="","",D14+E14-F14)</f>
        <v/>
      </c>
      <c r="H14" s="133"/>
      <c r="I14" s="319" t="str">
        <f>IF(C14="","",Anlagenbuchhaltung!AE37+Anlagenbuchhaltung!AF37)</f>
        <v/>
      </c>
      <c r="J14" s="319" t="str">
        <f>IF(C14="","",Anlagenbuchhaltung!AH37)</f>
        <v/>
      </c>
      <c r="K14" s="319" t="str">
        <f>IF(C14="","",Anlagenbuchhaltung!AI37)</f>
        <v/>
      </c>
      <c r="L14" s="133"/>
      <c r="M14" s="319" t="str">
        <f>IF(C14="","",Anlagenbuchhaltung!AM37)</f>
        <v/>
      </c>
      <c r="N14" s="320" t="str">
        <f>IF(C14="","",Anlagenbuchhaltung!AN37)</f>
        <v/>
      </c>
      <c r="O14" s="320" t="str">
        <f>IF(S14="","",S14+Q14+R14)</f>
        <v/>
      </c>
      <c r="P14" s="133"/>
      <c r="Q14" s="320" t="str">
        <f>IF(C14="","",Anlagenbuchhaltung!AO37)</f>
        <v/>
      </c>
      <c r="R14" s="320" t="str">
        <f>Anlagenbuchhaltung!AP37</f>
        <v/>
      </c>
      <c r="S14" s="320" t="str">
        <f>Anlagenbuchhaltung!AS37</f>
        <v/>
      </c>
    </row>
    <row r="15" spans="1:21" x14ac:dyDescent="0.2">
      <c r="B15" s="317" t="str">
        <f>Anlagenbuchhaltung!E38&amp;Anlagenbuchhaltung!F38</f>
        <v/>
      </c>
      <c r="C15" s="318" t="str">
        <f>IF(Anlagenbuchhaltung!C38="","",Anlagenbuchhaltung!C38)</f>
        <v/>
      </c>
      <c r="D15" s="319" t="str">
        <f>IF(C15="","",Anlagenbuchhaltung!K38)</f>
        <v/>
      </c>
      <c r="E15" s="319" t="str">
        <f>IF(C15="","",Anlagenbuchhaltung!Y38)</f>
        <v/>
      </c>
      <c r="F15" s="319" t="str">
        <f>IF(C15="","",Anlagenbuchhaltung!Z38)</f>
        <v/>
      </c>
      <c r="G15" s="319" t="str">
        <f t="shared" ref="G15:G65" si="0">IF(C15="","",D15+E15-F15)</f>
        <v/>
      </c>
      <c r="H15" s="133"/>
      <c r="I15" s="319" t="str">
        <f>IF(C15="","",Anlagenbuchhaltung!AE38+Anlagenbuchhaltung!AF38)</f>
        <v/>
      </c>
      <c r="J15" s="319" t="str">
        <f>IF(C15="","",Anlagenbuchhaltung!AH38)</f>
        <v/>
      </c>
      <c r="K15" s="319" t="str">
        <f>IF(C15="","",Anlagenbuchhaltung!AI38)</f>
        <v/>
      </c>
      <c r="L15" s="133"/>
      <c r="M15" s="319" t="str">
        <f>IF(C15="","",Anlagenbuchhaltung!AM38)</f>
        <v/>
      </c>
      <c r="N15" s="320" t="str">
        <f>IF(C15="","",Anlagenbuchhaltung!AN38)</f>
        <v/>
      </c>
      <c r="O15" s="320" t="str">
        <f t="shared" ref="O15:O65" si="1">IF(S15="","",S15+Q15+R15)</f>
        <v/>
      </c>
      <c r="P15" s="133"/>
      <c r="Q15" s="320" t="str">
        <f>IF(C15="","",Anlagenbuchhaltung!AO38)</f>
        <v/>
      </c>
      <c r="R15" s="320" t="str">
        <f>Anlagenbuchhaltung!AP38</f>
        <v/>
      </c>
      <c r="S15" s="320" t="str">
        <f>Anlagenbuchhaltung!AS38</f>
        <v/>
      </c>
    </row>
    <row r="16" spans="1:21" x14ac:dyDescent="0.2">
      <c r="B16" s="317" t="str">
        <f>Anlagenbuchhaltung!E39&amp;Anlagenbuchhaltung!F39</f>
        <v/>
      </c>
      <c r="C16" s="318" t="str">
        <f>IF(Anlagenbuchhaltung!C39="","",Anlagenbuchhaltung!C39)</f>
        <v/>
      </c>
      <c r="D16" s="319" t="str">
        <f>IF(C16="","",Anlagenbuchhaltung!K39)</f>
        <v/>
      </c>
      <c r="E16" s="319" t="str">
        <f>IF(C16="","",Anlagenbuchhaltung!Y39)</f>
        <v/>
      </c>
      <c r="F16" s="319" t="str">
        <f>IF(C16="","",Anlagenbuchhaltung!Z39)</f>
        <v/>
      </c>
      <c r="G16" s="319" t="str">
        <f t="shared" si="0"/>
        <v/>
      </c>
      <c r="H16" s="133"/>
      <c r="I16" s="319" t="str">
        <f>IF(C16="","",Anlagenbuchhaltung!AE39+Anlagenbuchhaltung!AF39)</f>
        <v/>
      </c>
      <c r="J16" s="319" t="str">
        <f>IF(C16="","",Anlagenbuchhaltung!AH39)</f>
        <v/>
      </c>
      <c r="K16" s="319" t="str">
        <f>IF(C16="","",Anlagenbuchhaltung!AI39)</f>
        <v/>
      </c>
      <c r="L16" s="133"/>
      <c r="M16" s="319" t="str">
        <f>IF(C16="","",Anlagenbuchhaltung!AM39)</f>
        <v/>
      </c>
      <c r="N16" s="320" t="str">
        <f>IF(C16="","",Anlagenbuchhaltung!AN39)</f>
        <v/>
      </c>
      <c r="O16" s="320" t="str">
        <f t="shared" si="1"/>
        <v/>
      </c>
      <c r="P16" s="133"/>
      <c r="Q16" s="320" t="str">
        <f>IF(C16="","",Anlagenbuchhaltung!AO39)</f>
        <v/>
      </c>
      <c r="R16" s="320" t="str">
        <f>Anlagenbuchhaltung!AP39</f>
        <v/>
      </c>
      <c r="S16" s="320" t="str">
        <f>Anlagenbuchhaltung!AS39</f>
        <v/>
      </c>
    </row>
    <row r="17" spans="2:19" x14ac:dyDescent="0.2">
      <c r="B17" s="317" t="str">
        <f>Anlagenbuchhaltung!E40&amp;Anlagenbuchhaltung!F40</f>
        <v/>
      </c>
      <c r="C17" s="318" t="str">
        <f>IF(Anlagenbuchhaltung!C40="","",Anlagenbuchhaltung!C40)</f>
        <v/>
      </c>
      <c r="D17" s="319" t="str">
        <f>IF(C17="","",Anlagenbuchhaltung!K40)</f>
        <v/>
      </c>
      <c r="E17" s="319" t="str">
        <f>IF(C17="","",Anlagenbuchhaltung!Y40)</f>
        <v/>
      </c>
      <c r="F17" s="319" t="str">
        <f>IF(C17="","",Anlagenbuchhaltung!Z40)</f>
        <v/>
      </c>
      <c r="G17" s="319" t="str">
        <f t="shared" si="0"/>
        <v/>
      </c>
      <c r="H17" s="133"/>
      <c r="I17" s="319" t="str">
        <f>IF(C17="","",Anlagenbuchhaltung!AE40+Anlagenbuchhaltung!AF40)</f>
        <v/>
      </c>
      <c r="J17" s="319" t="str">
        <f>IF(C17="","",Anlagenbuchhaltung!AH40)</f>
        <v/>
      </c>
      <c r="K17" s="319" t="str">
        <f>IF(C17="","",Anlagenbuchhaltung!AI40)</f>
        <v/>
      </c>
      <c r="L17" s="133"/>
      <c r="M17" s="319" t="str">
        <f>IF(C17="","",Anlagenbuchhaltung!AM40)</f>
        <v/>
      </c>
      <c r="N17" s="320" t="str">
        <f>IF(C17="","",Anlagenbuchhaltung!AN40)</f>
        <v/>
      </c>
      <c r="O17" s="320" t="str">
        <f t="shared" si="1"/>
        <v/>
      </c>
      <c r="P17" s="133"/>
      <c r="Q17" s="320" t="str">
        <f>IF(C17="","",Anlagenbuchhaltung!AO40)</f>
        <v/>
      </c>
      <c r="R17" s="320" t="str">
        <f>Anlagenbuchhaltung!AP40</f>
        <v/>
      </c>
      <c r="S17" s="320" t="str">
        <f>Anlagenbuchhaltung!AS40</f>
        <v/>
      </c>
    </row>
    <row r="18" spans="2:19" x14ac:dyDescent="0.2">
      <c r="B18" s="317" t="str">
        <f>Anlagenbuchhaltung!E41&amp;Anlagenbuchhaltung!F41</f>
        <v/>
      </c>
      <c r="C18" s="318" t="str">
        <f>IF(Anlagenbuchhaltung!C41="","",Anlagenbuchhaltung!C41)</f>
        <v/>
      </c>
      <c r="D18" s="319" t="str">
        <f>IF(C18="","",Anlagenbuchhaltung!K41)</f>
        <v/>
      </c>
      <c r="E18" s="319" t="str">
        <f>IF(C18="","",Anlagenbuchhaltung!Y41)</f>
        <v/>
      </c>
      <c r="F18" s="319" t="str">
        <f>IF(C18="","",Anlagenbuchhaltung!Z41)</f>
        <v/>
      </c>
      <c r="G18" s="319" t="str">
        <f t="shared" si="0"/>
        <v/>
      </c>
      <c r="H18" s="133"/>
      <c r="I18" s="319" t="str">
        <f>IF(C18="","",Anlagenbuchhaltung!AE41+Anlagenbuchhaltung!AF41)</f>
        <v/>
      </c>
      <c r="J18" s="319" t="str">
        <f>IF(C18="","",Anlagenbuchhaltung!AH41)</f>
        <v/>
      </c>
      <c r="K18" s="319" t="str">
        <f>IF(C18="","",Anlagenbuchhaltung!AI41)</f>
        <v/>
      </c>
      <c r="L18" s="133"/>
      <c r="M18" s="319" t="str">
        <f>IF(C18="","",Anlagenbuchhaltung!AM41)</f>
        <v/>
      </c>
      <c r="N18" s="320" t="str">
        <f>IF(C18="","",Anlagenbuchhaltung!AN41)</f>
        <v/>
      </c>
      <c r="O18" s="320" t="str">
        <f t="shared" si="1"/>
        <v/>
      </c>
      <c r="P18" s="133"/>
      <c r="Q18" s="320" t="str">
        <f>IF(C18="","",Anlagenbuchhaltung!AO41)</f>
        <v/>
      </c>
      <c r="R18" s="320" t="str">
        <f>Anlagenbuchhaltung!AP41</f>
        <v/>
      </c>
      <c r="S18" s="320" t="str">
        <f>Anlagenbuchhaltung!AS41</f>
        <v/>
      </c>
    </row>
    <row r="19" spans="2:19" x14ac:dyDescent="0.2">
      <c r="B19" s="317" t="str">
        <f>Anlagenbuchhaltung!E42&amp;Anlagenbuchhaltung!F42</f>
        <v/>
      </c>
      <c r="C19" s="318" t="str">
        <f>IF(Anlagenbuchhaltung!C42="","",Anlagenbuchhaltung!C42)</f>
        <v/>
      </c>
      <c r="D19" s="319" t="str">
        <f>IF(C19="","",Anlagenbuchhaltung!K42)</f>
        <v/>
      </c>
      <c r="E19" s="319" t="str">
        <f>IF(C19="","",Anlagenbuchhaltung!Y42)</f>
        <v/>
      </c>
      <c r="F19" s="319" t="str">
        <f>IF(C19="","",Anlagenbuchhaltung!Z42)</f>
        <v/>
      </c>
      <c r="G19" s="319" t="str">
        <f t="shared" si="0"/>
        <v/>
      </c>
      <c r="H19" s="133"/>
      <c r="I19" s="319" t="str">
        <f>IF(C19="","",Anlagenbuchhaltung!AE42+Anlagenbuchhaltung!AF42)</f>
        <v/>
      </c>
      <c r="J19" s="319" t="str">
        <f>IF(C19="","",Anlagenbuchhaltung!AH42)</f>
        <v/>
      </c>
      <c r="K19" s="319" t="str">
        <f>IF(C19="","",Anlagenbuchhaltung!AI42)</f>
        <v/>
      </c>
      <c r="L19" s="133"/>
      <c r="M19" s="319" t="str">
        <f>IF(C19="","",Anlagenbuchhaltung!AM42)</f>
        <v/>
      </c>
      <c r="N19" s="320" t="str">
        <f>IF(C19="","",Anlagenbuchhaltung!AN42)</f>
        <v/>
      </c>
      <c r="O19" s="320" t="str">
        <f t="shared" si="1"/>
        <v/>
      </c>
      <c r="P19" s="133"/>
      <c r="Q19" s="320" t="str">
        <f>IF(C19="","",Anlagenbuchhaltung!AO42)</f>
        <v/>
      </c>
      <c r="R19" s="320" t="str">
        <f>Anlagenbuchhaltung!AP42</f>
        <v/>
      </c>
      <c r="S19" s="320" t="str">
        <f>Anlagenbuchhaltung!AS42</f>
        <v/>
      </c>
    </row>
    <row r="20" spans="2:19" x14ac:dyDescent="0.2">
      <c r="B20" s="317" t="str">
        <f>Anlagenbuchhaltung!E43&amp;Anlagenbuchhaltung!F43</f>
        <v/>
      </c>
      <c r="C20" s="318" t="str">
        <f>IF(Anlagenbuchhaltung!C43="","",Anlagenbuchhaltung!C43)</f>
        <v/>
      </c>
      <c r="D20" s="319" t="str">
        <f>IF(C20="","",Anlagenbuchhaltung!K43)</f>
        <v/>
      </c>
      <c r="E20" s="319" t="str">
        <f>IF(C20="","",Anlagenbuchhaltung!Y43)</f>
        <v/>
      </c>
      <c r="F20" s="319" t="str">
        <f>IF(C20="","",Anlagenbuchhaltung!Z43)</f>
        <v/>
      </c>
      <c r="G20" s="319" t="str">
        <f t="shared" si="0"/>
        <v/>
      </c>
      <c r="H20" s="133"/>
      <c r="I20" s="319" t="str">
        <f>IF(C20="","",Anlagenbuchhaltung!AE43+Anlagenbuchhaltung!AF43)</f>
        <v/>
      </c>
      <c r="J20" s="319" t="str">
        <f>IF(C20="","",Anlagenbuchhaltung!AH43)</f>
        <v/>
      </c>
      <c r="K20" s="319" t="str">
        <f>IF(C20="","",Anlagenbuchhaltung!AI43)</f>
        <v/>
      </c>
      <c r="L20" s="133"/>
      <c r="M20" s="319" t="str">
        <f>IF(C20="","",Anlagenbuchhaltung!AM43)</f>
        <v/>
      </c>
      <c r="N20" s="320" t="str">
        <f>IF(C20="","",Anlagenbuchhaltung!AN43)</f>
        <v/>
      </c>
      <c r="O20" s="320" t="str">
        <f t="shared" si="1"/>
        <v/>
      </c>
      <c r="P20" s="133"/>
      <c r="Q20" s="320" t="str">
        <f>IF(C20="","",Anlagenbuchhaltung!AO43)</f>
        <v/>
      </c>
      <c r="R20" s="320" t="str">
        <f>Anlagenbuchhaltung!AP43</f>
        <v/>
      </c>
      <c r="S20" s="320" t="str">
        <f>Anlagenbuchhaltung!AS43</f>
        <v/>
      </c>
    </row>
    <row r="21" spans="2:19" x14ac:dyDescent="0.2">
      <c r="B21" s="317" t="str">
        <f>Anlagenbuchhaltung!E44&amp;Anlagenbuchhaltung!F44</f>
        <v/>
      </c>
      <c r="C21" s="318" t="str">
        <f>IF(Anlagenbuchhaltung!C44="","",Anlagenbuchhaltung!C44)</f>
        <v/>
      </c>
      <c r="D21" s="319" t="str">
        <f>IF(C21="","",Anlagenbuchhaltung!K44)</f>
        <v/>
      </c>
      <c r="E21" s="319" t="str">
        <f>IF(C21="","",Anlagenbuchhaltung!Y44)</f>
        <v/>
      </c>
      <c r="F21" s="319" t="str">
        <f>IF(C21="","",Anlagenbuchhaltung!Z44)</f>
        <v/>
      </c>
      <c r="G21" s="319" t="str">
        <f t="shared" si="0"/>
        <v/>
      </c>
      <c r="H21" s="133"/>
      <c r="I21" s="319" t="str">
        <f>IF(C21="","",Anlagenbuchhaltung!AE44+Anlagenbuchhaltung!AF44)</f>
        <v/>
      </c>
      <c r="J21" s="319" t="str">
        <f>IF(C21="","",Anlagenbuchhaltung!AH44)</f>
        <v/>
      </c>
      <c r="K21" s="319" t="str">
        <f>IF(C21="","",Anlagenbuchhaltung!AI44)</f>
        <v/>
      </c>
      <c r="L21" s="133"/>
      <c r="M21" s="319" t="str">
        <f>IF(C21="","",Anlagenbuchhaltung!AM44)</f>
        <v/>
      </c>
      <c r="N21" s="320" t="str">
        <f>IF(C21="","",Anlagenbuchhaltung!AN44)</f>
        <v/>
      </c>
      <c r="O21" s="320" t="str">
        <f t="shared" si="1"/>
        <v/>
      </c>
      <c r="P21" s="133"/>
      <c r="Q21" s="320" t="str">
        <f>IF(C21="","",Anlagenbuchhaltung!AO44)</f>
        <v/>
      </c>
      <c r="R21" s="320" t="str">
        <f>Anlagenbuchhaltung!AP44</f>
        <v/>
      </c>
      <c r="S21" s="320" t="str">
        <f>Anlagenbuchhaltung!AS44</f>
        <v/>
      </c>
    </row>
    <row r="22" spans="2:19" x14ac:dyDescent="0.2">
      <c r="B22" s="317" t="str">
        <f>Anlagenbuchhaltung!E45&amp;Anlagenbuchhaltung!F45</f>
        <v/>
      </c>
      <c r="C22" s="318" t="str">
        <f>IF(Anlagenbuchhaltung!C45="","",Anlagenbuchhaltung!C45)</f>
        <v/>
      </c>
      <c r="D22" s="319" t="str">
        <f>IF(C22="","",Anlagenbuchhaltung!K45)</f>
        <v/>
      </c>
      <c r="E22" s="319" t="str">
        <f>IF(C22="","",Anlagenbuchhaltung!Y45)</f>
        <v/>
      </c>
      <c r="F22" s="319" t="str">
        <f>IF(C22="","",Anlagenbuchhaltung!Z45)</f>
        <v/>
      </c>
      <c r="G22" s="319" t="str">
        <f t="shared" si="0"/>
        <v/>
      </c>
      <c r="H22" s="133"/>
      <c r="I22" s="319" t="str">
        <f>IF(C22="","",Anlagenbuchhaltung!AE45+Anlagenbuchhaltung!AF45)</f>
        <v/>
      </c>
      <c r="J22" s="319" t="str">
        <f>IF(C22="","",Anlagenbuchhaltung!AH45)</f>
        <v/>
      </c>
      <c r="K22" s="319" t="str">
        <f>IF(C22="","",Anlagenbuchhaltung!AI45)</f>
        <v/>
      </c>
      <c r="L22" s="133"/>
      <c r="M22" s="319" t="str">
        <f>IF(C22="","",Anlagenbuchhaltung!AM45)</f>
        <v/>
      </c>
      <c r="N22" s="320" t="str">
        <f>IF(C22="","",Anlagenbuchhaltung!AN45)</f>
        <v/>
      </c>
      <c r="O22" s="320" t="str">
        <f t="shared" si="1"/>
        <v/>
      </c>
      <c r="P22" s="133"/>
      <c r="Q22" s="320" t="str">
        <f>IF(C22="","",Anlagenbuchhaltung!AO45)</f>
        <v/>
      </c>
      <c r="R22" s="320" t="str">
        <f>Anlagenbuchhaltung!AP45</f>
        <v/>
      </c>
      <c r="S22" s="320" t="str">
        <f>Anlagenbuchhaltung!AS45</f>
        <v/>
      </c>
    </row>
    <row r="23" spans="2:19" x14ac:dyDescent="0.2">
      <c r="B23" s="317" t="str">
        <f>Anlagenbuchhaltung!E46&amp;Anlagenbuchhaltung!F46</f>
        <v/>
      </c>
      <c r="C23" s="318" t="str">
        <f>IF(Anlagenbuchhaltung!C46="","",Anlagenbuchhaltung!C46)</f>
        <v/>
      </c>
      <c r="D23" s="319" t="str">
        <f>IF(C23="","",Anlagenbuchhaltung!K46)</f>
        <v/>
      </c>
      <c r="E23" s="319" t="str">
        <f>IF(C23="","",Anlagenbuchhaltung!Y46)</f>
        <v/>
      </c>
      <c r="F23" s="319" t="str">
        <f>IF(C23="","",Anlagenbuchhaltung!Z46)</f>
        <v/>
      </c>
      <c r="G23" s="319" t="str">
        <f t="shared" si="0"/>
        <v/>
      </c>
      <c r="H23" s="133"/>
      <c r="I23" s="319" t="str">
        <f>IF(C23="","",Anlagenbuchhaltung!AE46+Anlagenbuchhaltung!AF46)</f>
        <v/>
      </c>
      <c r="J23" s="319" t="str">
        <f>IF(C23="","",Anlagenbuchhaltung!AH46)</f>
        <v/>
      </c>
      <c r="K23" s="319" t="str">
        <f>IF(C23="","",Anlagenbuchhaltung!AI46)</f>
        <v/>
      </c>
      <c r="L23" s="133"/>
      <c r="M23" s="319" t="str">
        <f>IF(C23="","",Anlagenbuchhaltung!AM46)</f>
        <v/>
      </c>
      <c r="N23" s="320" t="str">
        <f>IF(C23="","",Anlagenbuchhaltung!AN46)</f>
        <v/>
      </c>
      <c r="O23" s="320" t="str">
        <f t="shared" si="1"/>
        <v/>
      </c>
      <c r="P23" s="133"/>
      <c r="Q23" s="320" t="str">
        <f>IF(C23="","",Anlagenbuchhaltung!AO46)</f>
        <v/>
      </c>
      <c r="R23" s="320" t="str">
        <f>Anlagenbuchhaltung!AP46</f>
        <v/>
      </c>
      <c r="S23" s="320" t="str">
        <f>Anlagenbuchhaltung!AS46</f>
        <v/>
      </c>
    </row>
    <row r="24" spans="2:19" x14ac:dyDescent="0.2">
      <c r="B24" s="317" t="str">
        <f>Anlagenbuchhaltung!E47&amp;Anlagenbuchhaltung!F47</f>
        <v/>
      </c>
      <c r="C24" s="318" t="str">
        <f>IF(Anlagenbuchhaltung!C47="","",Anlagenbuchhaltung!C47)</f>
        <v/>
      </c>
      <c r="D24" s="319" t="str">
        <f>IF(C24="","",Anlagenbuchhaltung!K47)</f>
        <v/>
      </c>
      <c r="E24" s="319" t="str">
        <f>IF(C24="","",Anlagenbuchhaltung!Y47)</f>
        <v/>
      </c>
      <c r="F24" s="319" t="str">
        <f>IF(C24="","",Anlagenbuchhaltung!Z47)</f>
        <v/>
      </c>
      <c r="G24" s="319" t="str">
        <f t="shared" si="0"/>
        <v/>
      </c>
      <c r="H24" s="133"/>
      <c r="I24" s="319" t="str">
        <f>IF(C24="","",Anlagenbuchhaltung!AE47+Anlagenbuchhaltung!AF47)</f>
        <v/>
      </c>
      <c r="J24" s="319" t="str">
        <f>IF(C24="","",Anlagenbuchhaltung!AH47)</f>
        <v/>
      </c>
      <c r="K24" s="319" t="str">
        <f>IF(C24="","",Anlagenbuchhaltung!AI47)</f>
        <v/>
      </c>
      <c r="L24" s="133"/>
      <c r="M24" s="319" t="str">
        <f>IF(C24="","",Anlagenbuchhaltung!AM47)</f>
        <v/>
      </c>
      <c r="N24" s="320" t="str">
        <f>IF(C24="","",Anlagenbuchhaltung!AN47)</f>
        <v/>
      </c>
      <c r="O24" s="320" t="str">
        <f t="shared" si="1"/>
        <v/>
      </c>
      <c r="P24" s="133"/>
      <c r="Q24" s="320" t="str">
        <f>IF(C24="","",Anlagenbuchhaltung!AO47)</f>
        <v/>
      </c>
      <c r="R24" s="320" t="str">
        <f>Anlagenbuchhaltung!AP47</f>
        <v/>
      </c>
      <c r="S24" s="320" t="str">
        <f>Anlagenbuchhaltung!AS47</f>
        <v/>
      </c>
    </row>
    <row r="25" spans="2:19" x14ac:dyDescent="0.2">
      <c r="B25" s="317" t="str">
        <f>Anlagenbuchhaltung!E48&amp;Anlagenbuchhaltung!F48</f>
        <v/>
      </c>
      <c r="C25" s="318" t="str">
        <f>IF(Anlagenbuchhaltung!C48="","",Anlagenbuchhaltung!C48)</f>
        <v/>
      </c>
      <c r="D25" s="319" t="str">
        <f>IF(C25="","",Anlagenbuchhaltung!K48)</f>
        <v/>
      </c>
      <c r="E25" s="319" t="str">
        <f>IF(C25="","",Anlagenbuchhaltung!Y48)</f>
        <v/>
      </c>
      <c r="F25" s="319" t="str">
        <f>IF(C25="","",Anlagenbuchhaltung!Z48)</f>
        <v/>
      </c>
      <c r="G25" s="319" t="str">
        <f t="shared" si="0"/>
        <v/>
      </c>
      <c r="H25" s="133"/>
      <c r="I25" s="319" t="str">
        <f>IF(C25="","",Anlagenbuchhaltung!AE48+Anlagenbuchhaltung!AF48)</f>
        <v/>
      </c>
      <c r="J25" s="319" t="str">
        <f>IF(C25="","",Anlagenbuchhaltung!AH48)</f>
        <v/>
      </c>
      <c r="K25" s="319" t="str">
        <f>IF(C25="","",Anlagenbuchhaltung!AI48)</f>
        <v/>
      </c>
      <c r="L25" s="133"/>
      <c r="M25" s="319" t="str">
        <f>IF(C25="","",Anlagenbuchhaltung!AM48)</f>
        <v/>
      </c>
      <c r="N25" s="320" t="str">
        <f>IF(C25="","",Anlagenbuchhaltung!AN48)</f>
        <v/>
      </c>
      <c r="O25" s="320" t="str">
        <f t="shared" si="1"/>
        <v/>
      </c>
      <c r="P25" s="133"/>
      <c r="Q25" s="320" t="str">
        <f>IF(C25="","",Anlagenbuchhaltung!AO48)</f>
        <v/>
      </c>
      <c r="R25" s="320" t="str">
        <f>Anlagenbuchhaltung!AP48</f>
        <v/>
      </c>
      <c r="S25" s="320" t="str">
        <f>Anlagenbuchhaltung!AS48</f>
        <v/>
      </c>
    </row>
    <row r="26" spans="2:19" x14ac:dyDescent="0.2">
      <c r="B26" s="317" t="str">
        <f>Anlagenbuchhaltung!E49&amp;Anlagenbuchhaltung!F49</f>
        <v/>
      </c>
      <c r="C26" s="318" t="str">
        <f>IF(Anlagenbuchhaltung!C49="","",Anlagenbuchhaltung!C49)</f>
        <v/>
      </c>
      <c r="D26" s="319" t="str">
        <f>IF(C26="","",Anlagenbuchhaltung!K49)</f>
        <v/>
      </c>
      <c r="E26" s="319" t="str">
        <f>IF(C26="","",Anlagenbuchhaltung!Y49)</f>
        <v/>
      </c>
      <c r="F26" s="319" t="str">
        <f>IF(C26="","",Anlagenbuchhaltung!Z49)</f>
        <v/>
      </c>
      <c r="G26" s="319" t="str">
        <f t="shared" si="0"/>
        <v/>
      </c>
      <c r="H26" s="133"/>
      <c r="I26" s="319" t="str">
        <f>IF(C26="","",Anlagenbuchhaltung!AE49+Anlagenbuchhaltung!AF49)</f>
        <v/>
      </c>
      <c r="J26" s="319" t="str">
        <f>IF(C26="","",Anlagenbuchhaltung!AH49)</f>
        <v/>
      </c>
      <c r="K26" s="319" t="str">
        <f>IF(C26="","",Anlagenbuchhaltung!AI49)</f>
        <v/>
      </c>
      <c r="L26" s="133"/>
      <c r="M26" s="319" t="str">
        <f>IF(C26="","",Anlagenbuchhaltung!AM49)</f>
        <v/>
      </c>
      <c r="N26" s="320" t="str">
        <f>IF(C26="","",Anlagenbuchhaltung!AN49)</f>
        <v/>
      </c>
      <c r="O26" s="320" t="str">
        <f t="shared" si="1"/>
        <v/>
      </c>
      <c r="P26" s="133"/>
      <c r="Q26" s="320" t="str">
        <f>IF(C26="","",Anlagenbuchhaltung!AO49)</f>
        <v/>
      </c>
      <c r="R26" s="320" t="str">
        <f>Anlagenbuchhaltung!AP49</f>
        <v/>
      </c>
      <c r="S26" s="320" t="str">
        <f>Anlagenbuchhaltung!AS49</f>
        <v/>
      </c>
    </row>
    <row r="27" spans="2:19" x14ac:dyDescent="0.2">
      <c r="B27" s="317" t="str">
        <f>Anlagenbuchhaltung!E50&amp;Anlagenbuchhaltung!F50</f>
        <v/>
      </c>
      <c r="C27" s="318" t="str">
        <f>IF(Anlagenbuchhaltung!C50="","",Anlagenbuchhaltung!C50)</f>
        <v/>
      </c>
      <c r="D27" s="319" t="str">
        <f>IF(C27="","",Anlagenbuchhaltung!K50)</f>
        <v/>
      </c>
      <c r="E27" s="319" t="str">
        <f>IF(C27="","",Anlagenbuchhaltung!Y50)</f>
        <v/>
      </c>
      <c r="F27" s="319" t="str">
        <f>IF(C27="","",Anlagenbuchhaltung!Z50)</f>
        <v/>
      </c>
      <c r="G27" s="319" t="str">
        <f t="shared" si="0"/>
        <v/>
      </c>
      <c r="H27" s="133"/>
      <c r="I27" s="319" t="str">
        <f>IF(C27="","",Anlagenbuchhaltung!AE50+Anlagenbuchhaltung!AF50)</f>
        <v/>
      </c>
      <c r="J27" s="319" t="str">
        <f>IF(C27="","",Anlagenbuchhaltung!AH50)</f>
        <v/>
      </c>
      <c r="K27" s="319" t="str">
        <f>IF(C27="","",Anlagenbuchhaltung!AI50)</f>
        <v/>
      </c>
      <c r="L27" s="133"/>
      <c r="M27" s="319" t="str">
        <f>IF(C27="","",Anlagenbuchhaltung!AM50)</f>
        <v/>
      </c>
      <c r="N27" s="320" t="str">
        <f>IF(C27="","",Anlagenbuchhaltung!AN50)</f>
        <v/>
      </c>
      <c r="O27" s="320" t="str">
        <f t="shared" si="1"/>
        <v/>
      </c>
      <c r="P27" s="133"/>
      <c r="Q27" s="320" t="str">
        <f>IF(C27="","",Anlagenbuchhaltung!AO50)</f>
        <v/>
      </c>
      <c r="R27" s="320" t="str">
        <f>Anlagenbuchhaltung!AP50</f>
        <v/>
      </c>
      <c r="S27" s="320" t="str">
        <f>Anlagenbuchhaltung!AS50</f>
        <v/>
      </c>
    </row>
    <row r="28" spans="2:19" x14ac:dyDescent="0.2">
      <c r="B28" s="317" t="str">
        <f>Anlagenbuchhaltung!E51&amp;Anlagenbuchhaltung!F51</f>
        <v/>
      </c>
      <c r="C28" s="318" t="str">
        <f>IF(Anlagenbuchhaltung!C51="","",Anlagenbuchhaltung!C51)</f>
        <v/>
      </c>
      <c r="D28" s="319" t="str">
        <f>IF(C28="","",Anlagenbuchhaltung!K51)</f>
        <v/>
      </c>
      <c r="E28" s="319" t="str">
        <f>IF(C28="","",Anlagenbuchhaltung!Y51)</f>
        <v/>
      </c>
      <c r="F28" s="319" t="str">
        <f>IF(C28="","",Anlagenbuchhaltung!Z51)</f>
        <v/>
      </c>
      <c r="G28" s="319" t="str">
        <f t="shared" si="0"/>
        <v/>
      </c>
      <c r="H28" s="133"/>
      <c r="I28" s="319" t="str">
        <f>IF(C28="","",Anlagenbuchhaltung!AE51+Anlagenbuchhaltung!AF51)</f>
        <v/>
      </c>
      <c r="J28" s="319" t="str">
        <f>IF(C28="","",Anlagenbuchhaltung!AH51)</f>
        <v/>
      </c>
      <c r="K28" s="319" t="str">
        <f>IF(C28="","",Anlagenbuchhaltung!AI51)</f>
        <v/>
      </c>
      <c r="L28" s="133"/>
      <c r="M28" s="319" t="str">
        <f>IF(C28="","",Anlagenbuchhaltung!AM51)</f>
        <v/>
      </c>
      <c r="N28" s="320" t="str">
        <f>IF(C28="","",Anlagenbuchhaltung!AN51)</f>
        <v/>
      </c>
      <c r="O28" s="320" t="str">
        <f t="shared" si="1"/>
        <v/>
      </c>
      <c r="P28" s="133"/>
      <c r="Q28" s="320" t="str">
        <f>IF(C28="","",Anlagenbuchhaltung!AO51)</f>
        <v/>
      </c>
      <c r="R28" s="320" t="str">
        <f>Anlagenbuchhaltung!AP51</f>
        <v/>
      </c>
      <c r="S28" s="320" t="str">
        <f>Anlagenbuchhaltung!AS51</f>
        <v/>
      </c>
    </row>
    <row r="29" spans="2:19" x14ac:dyDescent="0.2">
      <c r="B29" s="317" t="str">
        <f>Anlagenbuchhaltung!E52&amp;Anlagenbuchhaltung!F52</f>
        <v/>
      </c>
      <c r="C29" s="318" t="str">
        <f>IF(Anlagenbuchhaltung!C52="","",Anlagenbuchhaltung!C52)</f>
        <v/>
      </c>
      <c r="D29" s="319" t="str">
        <f>IF(C29="","",Anlagenbuchhaltung!K52)</f>
        <v/>
      </c>
      <c r="E29" s="319" t="str">
        <f>IF(C29="","",Anlagenbuchhaltung!Y52)</f>
        <v/>
      </c>
      <c r="F29" s="319" t="str">
        <f>IF(C29="","",Anlagenbuchhaltung!Z52)</f>
        <v/>
      </c>
      <c r="G29" s="319" t="str">
        <f t="shared" si="0"/>
        <v/>
      </c>
      <c r="H29" s="133"/>
      <c r="I29" s="319" t="str">
        <f>IF(C29="","",Anlagenbuchhaltung!AE52+Anlagenbuchhaltung!AF52)</f>
        <v/>
      </c>
      <c r="J29" s="319" t="str">
        <f>IF(C29="","",Anlagenbuchhaltung!AH52)</f>
        <v/>
      </c>
      <c r="K29" s="319" t="str">
        <f>IF(C29="","",Anlagenbuchhaltung!AI52)</f>
        <v/>
      </c>
      <c r="L29" s="133"/>
      <c r="M29" s="319" t="str">
        <f>IF(C29="","",Anlagenbuchhaltung!AM52)</f>
        <v/>
      </c>
      <c r="N29" s="320" t="str">
        <f>IF(C29="","",Anlagenbuchhaltung!AN52)</f>
        <v/>
      </c>
      <c r="O29" s="320" t="str">
        <f t="shared" si="1"/>
        <v/>
      </c>
      <c r="P29" s="133"/>
      <c r="Q29" s="320" t="str">
        <f>IF(C29="","",Anlagenbuchhaltung!AO52)</f>
        <v/>
      </c>
      <c r="R29" s="320" t="str">
        <f>Anlagenbuchhaltung!AP52</f>
        <v/>
      </c>
      <c r="S29" s="320" t="str">
        <f>Anlagenbuchhaltung!AS52</f>
        <v/>
      </c>
    </row>
    <row r="30" spans="2:19" x14ac:dyDescent="0.2">
      <c r="B30" s="317" t="str">
        <f>Anlagenbuchhaltung!E53&amp;Anlagenbuchhaltung!F53</f>
        <v/>
      </c>
      <c r="C30" s="318" t="str">
        <f>IF(Anlagenbuchhaltung!C53="","",Anlagenbuchhaltung!C53)</f>
        <v/>
      </c>
      <c r="D30" s="319" t="str">
        <f>IF(C30="","",Anlagenbuchhaltung!K53)</f>
        <v/>
      </c>
      <c r="E30" s="319" t="str">
        <f>IF(C30="","",Anlagenbuchhaltung!Y53)</f>
        <v/>
      </c>
      <c r="F30" s="319" t="str">
        <f>IF(C30="","",Anlagenbuchhaltung!Z53)</f>
        <v/>
      </c>
      <c r="G30" s="319" t="str">
        <f t="shared" si="0"/>
        <v/>
      </c>
      <c r="H30" s="133"/>
      <c r="I30" s="319" t="str">
        <f>IF(C30="","",Anlagenbuchhaltung!AE53+Anlagenbuchhaltung!AF53)</f>
        <v/>
      </c>
      <c r="J30" s="319" t="str">
        <f>IF(C30="","",Anlagenbuchhaltung!AH53)</f>
        <v/>
      </c>
      <c r="K30" s="319" t="str">
        <f>IF(C30="","",Anlagenbuchhaltung!AI53)</f>
        <v/>
      </c>
      <c r="L30" s="133"/>
      <c r="M30" s="319" t="str">
        <f>IF(C30="","",Anlagenbuchhaltung!AM53)</f>
        <v/>
      </c>
      <c r="N30" s="320" t="str">
        <f>IF(C30="","",Anlagenbuchhaltung!AN53)</f>
        <v/>
      </c>
      <c r="O30" s="320" t="str">
        <f t="shared" si="1"/>
        <v/>
      </c>
      <c r="P30" s="133"/>
      <c r="Q30" s="320" t="str">
        <f>IF(C30="","",Anlagenbuchhaltung!AO53)</f>
        <v/>
      </c>
      <c r="R30" s="320" t="str">
        <f>Anlagenbuchhaltung!AP53</f>
        <v/>
      </c>
      <c r="S30" s="320" t="str">
        <f>Anlagenbuchhaltung!AS53</f>
        <v/>
      </c>
    </row>
    <row r="31" spans="2:19" x14ac:dyDescent="0.2">
      <c r="B31" s="317" t="str">
        <f>Anlagenbuchhaltung!E54&amp;Anlagenbuchhaltung!F54</f>
        <v/>
      </c>
      <c r="C31" s="318" t="str">
        <f>IF(Anlagenbuchhaltung!C54="","",Anlagenbuchhaltung!C54)</f>
        <v/>
      </c>
      <c r="D31" s="319" t="str">
        <f>IF(C31="","",Anlagenbuchhaltung!K54)</f>
        <v/>
      </c>
      <c r="E31" s="319" t="str">
        <f>IF(C31="","",Anlagenbuchhaltung!Y54)</f>
        <v/>
      </c>
      <c r="F31" s="319" t="str">
        <f>IF(C31="","",Anlagenbuchhaltung!Z54)</f>
        <v/>
      </c>
      <c r="G31" s="319" t="str">
        <f t="shared" si="0"/>
        <v/>
      </c>
      <c r="H31" s="133"/>
      <c r="I31" s="319" t="str">
        <f>IF(C31="","",Anlagenbuchhaltung!AE54+Anlagenbuchhaltung!AF54)</f>
        <v/>
      </c>
      <c r="J31" s="319" t="str">
        <f>IF(C31="","",Anlagenbuchhaltung!AH54)</f>
        <v/>
      </c>
      <c r="K31" s="319" t="str">
        <f>IF(C31="","",Anlagenbuchhaltung!AI54)</f>
        <v/>
      </c>
      <c r="L31" s="133"/>
      <c r="M31" s="319" t="str">
        <f>IF(C31="","",Anlagenbuchhaltung!AM54)</f>
        <v/>
      </c>
      <c r="N31" s="320" t="str">
        <f>IF(C31="","",Anlagenbuchhaltung!AN54)</f>
        <v/>
      </c>
      <c r="O31" s="320" t="str">
        <f t="shared" si="1"/>
        <v/>
      </c>
      <c r="P31" s="133"/>
      <c r="Q31" s="320" t="str">
        <f>IF(C31="","",Anlagenbuchhaltung!AO54)</f>
        <v/>
      </c>
      <c r="R31" s="320" t="str">
        <f>Anlagenbuchhaltung!AP54</f>
        <v/>
      </c>
      <c r="S31" s="320" t="str">
        <f>Anlagenbuchhaltung!AS54</f>
        <v/>
      </c>
    </row>
    <row r="32" spans="2:19" x14ac:dyDescent="0.2">
      <c r="B32" s="317" t="str">
        <f>Anlagenbuchhaltung!E55&amp;Anlagenbuchhaltung!F55</f>
        <v/>
      </c>
      <c r="C32" s="318" t="str">
        <f>IF(Anlagenbuchhaltung!C55="","",Anlagenbuchhaltung!C55)</f>
        <v/>
      </c>
      <c r="D32" s="319" t="str">
        <f>IF(C32="","",Anlagenbuchhaltung!K55)</f>
        <v/>
      </c>
      <c r="E32" s="319" t="str">
        <f>IF(C32="","",Anlagenbuchhaltung!Y55)</f>
        <v/>
      </c>
      <c r="F32" s="319" t="str">
        <f>IF(C32="","",Anlagenbuchhaltung!Z55)</f>
        <v/>
      </c>
      <c r="G32" s="319" t="str">
        <f t="shared" si="0"/>
        <v/>
      </c>
      <c r="H32" s="133"/>
      <c r="I32" s="319" t="str">
        <f>IF(C32="","",Anlagenbuchhaltung!AE55+Anlagenbuchhaltung!AF55)</f>
        <v/>
      </c>
      <c r="J32" s="319" t="str">
        <f>IF(C32="","",Anlagenbuchhaltung!AH55)</f>
        <v/>
      </c>
      <c r="K32" s="319" t="str">
        <f>IF(C32="","",Anlagenbuchhaltung!AI55)</f>
        <v/>
      </c>
      <c r="L32" s="133"/>
      <c r="M32" s="319" t="str">
        <f>IF(C32="","",Anlagenbuchhaltung!AM55)</f>
        <v/>
      </c>
      <c r="N32" s="320" t="str">
        <f>IF(C32="","",Anlagenbuchhaltung!AN55)</f>
        <v/>
      </c>
      <c r="O32" s="320" t="str">
        <f t="shared" si="1"/>
        <v/>
      </c>
      <c r="P32" s="133"/>
      <c r="Q32" s="320" t="str">
        <f>IF(C32="","",Anlagenbuchhaltung!AO55)</f>
        <v/>
      </c>
      <c r="R32" s="320" t="str">
        <f>Anlagenbuchhaltung!AP55</f>
        <v/>
      </c>
      <c r="S32" s="320" t="str">
        <f>Anlagenbuchhaltung!AS55</f>
        <v/>
      </c>
    </row>
    <row r="33" spans="2:19" x14ac:dyDescent="0.2">
      <c r="B33" s="317" t="str">
        <f>Anlagenbuchhaltung!E56&amp;Anlagenbuchhaltung!F56</f>
        <v/>
      </c>
      <c r="C33" s="318" t="str">
        <f>IF(Anlagenbuchhaltung!C56="","",Anlagenbuchhaltung!C56)</f>
        <v/>
      </c>
      <c r="D33" s="319" t="str">
        <f>IF(C33="","",Anlagenbuchhaltung!K56)</f>
        <v/>
      </c>
      <c r="E33" s="319" t="str">
        <f>IF(C33="","",Anlagenbuchhaltung!Y56)</f>
        <v/>
      </c>
      <c r="F33" s="319" t="str">
        <f>IF(C33="","",Anlagenbuchhaltung!Z56)</f>
        <v/>
      </c>
      <c r="G33" s="319" t="str">
        <f t="shared" si="0"/>
        <v/>
      </c>
      <c r="H33" s="133"/>
      <c r="I33" s="319" t="str">
        <f>IF(C33="","",Anlagenbuchhaltung!AE56+Anlagenbuchhaltung!AF56)</f>
        <v/>
      </c>
      <c r="J33" s="319" t="str">
        <f>IF(C33="","",Anlagenbuchhaltung!AH56)</f>
        <v/>
      </c>
      <c r="K33" s="319" t="str">
        <f>IF(C33="","",Anlagenbuchhaltung!AI56)</f>
        <v/>
      </c>
      <c r="L33" s="133"/>
      <c r="M33" s="319" t="str">
        <f>IF(C33="","",Anlagenbuchhaltung!AM56)</f>
        <v/>
      </c>
      <c r="N33" s="320" t="str">
        <f>IF(C33="","",Anlagenbuchhaltung!AN56)</f>
        <v/>
      </c>
      <c r="O33" s="320" t="str">
        <f t="shared" si="1"/>
        <v/>
      </c>
      <c r="P33" s="133"/>
      <c r="Q33" s="320" t="str">
        <f>IF(C33="","",Anlagenbuchhaltung!AO56)</f>
        <v/>
      </c>
      <c r="R33" s="320" t="str">
        <f>Anlagenbuchhaltung!AP56</f>
        <v/>
      </c>
      <c r="S33" s="320" t="str">
        <f>Anlagenbuchhaltung!AS56</f>
        <v/>
      </c>
    </row>
    <row r="34" spans="2:19" x14ac:dyDescent="0.2">
      <c r="B34" s="317" t="str">
        <f>Anlagenbuchhaltung!E57&amp;Anlagenbuchhaltung!F57</f>
        <v/>
      </c>
      <c r="C34" s="318" t="str">
        <f>IF(Anlagenbuchhaltung!C57="","",Anlagenbuchhaltung!C57)</f>
        <v/>
      </c>
      <c r="D34" s="319" t="str">
        <f>IF(C34="","",Anlagenbuchhaltung!K57)</f>
        <v/>
      </c>
      <c r="E34" s="319" t="str">
        <f>IF(C34="","",Anlagenbuchhaltung!Y57)</f>
        <v/>
      </c>
      <c r="F34" s="319" t="str">
        <f>IF(C34="","",Anlagenbuchhaltung!Z57)</f>
        <v/>
      </c>
      <c r="G34" s="319" t="str">
        <f t="shared" si="0"/>
        <v/>
      </c>
      <c r="H34" s="133"/>
      <c r="I34" s="319" t="str">
        <f>IF(C34="","",Anlagenbuchhaltung!AE57+Anlagenbuchhaltung!AF57)</f>
        <v/>
      </c>
      <c r="J34" s="319" t="str">
        <f>IF(C34="","",Anlagenbuchhaltung!AH57)</f>
        <v/>
      </c>
      <c r="K34" s="319" t="str">
        <f>IF(C34="","",Anlagenbuchhaltung!AI57)</f>
        <v/>
      </c>
      <c r="L34" s="133"/>
      <c r="M34" s="319" t="str">
        <f>IF(C34="","",Anlagenbuchhaltung!AM57)</f>
        <v/>
      </c>
      <c r="N34" s="320" t="str">
        <f>IF(C34="","",Anlagenbuchhaltung!AN57)</f>
        <v/>
      </c>
      <c r="O34" s="320" t="str">
        <f t="shared" si="1"/>
        <v/>
      </c>
      <c r="P34" s="133"/>
      <c r="Q34" s="320" t="str">
        <f>IF(C34="","",Anlagenbuchhaltung!AO57)</f>
        <v/>
      </c>
      <c r="R34" s="320" t="str">
        <f>Anlagenbuchhaltung!AP57</f>
        <v/>
      </c>
      <c r="S34" s="320" t="str">
        <f>Anlagenbuchhaltung!AS57</f>
        <v/>
      </c>
    </row>
    <row r="35" spans="2:19" x14ac:dyDescent="0.2">
      <c r="B35" s="317" t="str">
        <f>Anlagenbuchhaltung!E58&amp;Anlagenbuchhaltung!F58</f>
        <v/>
      </c>
      <c r="C35" s="318" t="str">
        <f>IF(Anlagenbuchhaltung!C58="","",Anlagenbuchhaltung!C58)</f>
        <v/>
      </c>
      <c r="D35" s="319" t="str">
        <f>IF(C35="","",Anlagenbuchhaltung!K58)</f>
        <v/>
      </c>
      <c r="E35" s="319" t="str">
        <f>IF(C35="","",Anlagenbuchhaltung!Y58)</f>
        <v/>
      </c>
      <c r="F35" s="319" t="str">
        <f>IF(C35="","",Anlagenbuchhaltung!Z58)</f>
        <v/>
      </c>
      <c r="G35" s="319" t="str">
        <f t="shared" si="0"/>
        <v/>
      </c>
      <c r="H35" s="133"/>
      <c r="I35" s="319" t="str">
        <f>IF(C35="","",Anlagenbuchhaltung!AE58+Anlagenbuchhaltung!AF58)</f>
        <v/>
      </c>
      <c r="J35" s="319" t="str">
        <f>IF(C35="","",Anlagenbuchhaltung!AH58)</f>
        <v/>
      </c>
      <c r="K35" s="319" t="str">
        <f>IF(C35="","",Anlagenbuchhaltung!AI58)</f>
        <v/>
      </c>
      <c r="L35" s="133"/>
      <c r="M35" s="319" t="str">
        <f>IF(C35="","",Anlagenbuchhaltung!AM58)</f>
        <v/>
      </c>
      <c r="N35" s="320" t="str">
        <f>IF(C35="","",Anlagenbuchhaltung!AN58)</f>
        <v/>
      </c>
      <c r="O35" s="320" t="str">
        <f t="shared" si="1"/>
        <v/>
      </c>
      <c r="P35" s="133"/>
      <c r="Q35" s="320" t="str">
        <f>IF(C35="","",Anlagenbuchhaltung!AO58)</f>
        <v/>
      </c>
      <c r="R35" s="320" t="str">
        <f>Anlagenbuchhaltung!AP58</f>
        <v/>
      </c>
      <c r="S35" s="320" t="str">
        <f>Anlagenbuchhaltung!AS58</f>
        <v/>
      </c>
    </row>
    <row r="36" spans="2:19" x14ac:dyDescent="0.2">
      <c r="B36" s="317" t="str">
        <f>Anlagenbuchhaltung!E59&amp;Anlagenbuchhaltung!F59</f>
        <v/>
      </c>
      <c r="C36" s="318" t="str">
        <f>IF(Anlagenbuchhaltung!C59="","",Anlagenbuchhaltung!C59)</f>
        <v/>
      </c>
      <c r="D36" s="319" t="str">
        <f>IF(C36="","",Anlagenbuchhaltung!K59)</f>
        <v/>
      </c>
      <c r="E36" s="319" t="str">
        <f>IF(C36="","",Anlagenbuchhaltung!Y59)</f>
        <v/>
      </c>
      <c r="F36" s="319" t="str">
        <f>IF(C36="","",Anlagenbuchhaltung!Z59)</f>
        <v/>
      </c>
      <c r="G36" s="319" t="str">
        <f t="shared" si="0"/>
        <v/>
      </c>
      <c r="H36" s="133"/>
      <c r="I36" s="319" t="str">
        <f>IF(C36="","",Anlagenbuchhaltung!AE59+Anlagenbuchhaltung!AF59)</f>
        <v/>
      </c>
      <c r="J36" s="319" t="str">
        <f>IF(C36="","",Anlagenbuchhaltung!AH59)</f>
        <v/>
      </c>
      <c r="K36" s="319" t="str">
        <f>IF(C36="","",Anlagenbuchhaltung!AI59)</f>
        <v/>
      </c>
      <c r="L36" s="133"/>
      <c r="M36" s="319" t="str">
        <f>IF(C36="","",Anlagenbuchhaltung!AM59)</f>
        <v/>
      </c>
      <c r="N36" s="320" t="str">
        <f>IF(C36="","",Anlagenbuchhaltung!AN59)</f>
        <v/>
      </c>
      <c r="O36" s="320" t="str">
        <f t="shared" si="1"/>
        <v/>
      </c>
      <c r="P36" s="133"/>
      <c r="Q36" s="320" t="str">
        <f>IF(C36="","",Anlagenbuchhaltung!AO59)</f>
        <v/>
      </c>
      <c r="R36" s="320" t="str">
        <f>Anlagenbuchhaltung!AP59</f>
        <v/>
      </c>
      <c r="S36" s="320" t="str">
        <f>Anlagenbuchhaltung!AS59</f>
        <v/>
      </c>
    </row>
    <row r="37" spans="2:19" x14ac:dyDescent="0.2">
      <c r="B37" s="317" t="str">
        <f>Anlagenbuchhaltung!E60&amp;Anlagenbuchhaltung!F60</f>
        <v/>
      </c>
      <c r="C37" s="318" t="str">
        <f>IF(Anlagenbuchhaltung!C60="","",Anlagenbuchhaltung!C60)</f>
        <v/>
      </c>
      <c r="D37" s="319" t="str">
        <f>IF(C37="","",Anlagenbuchhaltung!K60)</f>
        <v/>
      </c>
      <c r="E37" s="319" t="str">
        <f>IF(C37="","",Anlagenbuchhaltung!Y60)</f>
        <v/>
      </c>
      <c r="F37" s="319" t="str">
        <f>IF(C37="","",Anlagenbuchhaltung!Z60)</f>
        <v/>
      </c>
      <c r="G37" s="319" t="str">
        <f t="shared" si="0"/>
        <v/>
      </c>
      <c r="H37" s="133"/>
      <c r="I37" s="319" t="str">
        <f>IF(C37="","",Anlagenbuchhaltung!AE60+Anlagenbuchhaltung!AF60)</f>
        <v/>
      </c>
      <c r="J37" s="319" t="str">
        <f>IF(C37="","",Anlagenbuchhaltung!AH60)</f>
        <v/>
      </c>
      <c r="K37" s="319" t="str">
        <f>IF(C37="","",Anlagenbuchhaltung!AI60)</f>
        <v/>
      </c>
      <c r="L37" s="133"/>
      <c r="M37" s="319" t="str">
        <f>IF(C37="","",Anlagenbuchhaltung!AM60)</f>
        <v/>
      </c>
      <c r="N37" s="320" t="str">
        <f>IF(C37="","",Anlagenbuchhaltung!AN60)</f>
        <v/>
      </c>
      <c r="O37" s="320" t="str">
        <f t="shared" si="1"/>
        <v/>
      </c>
      <c r="P37" s="133"/>
      <c r="Q37" s="320" t="str">
        <f>IF(C37="","",Anlagenbuchhaltung!AO60)</f>
        <v/>
      </c>
      <c r="R37" s="320" t="str">
        <f>Anlagenbuchhaltung!AP60</f>
        <v/>
      </c>
      <c r="S37" s="320" t="str">
        <f>Anlagenbuchhaltung!AS60</f>
        <v/>
      </c>
    </row>
    <row r="38" spans="2:19" x14ac:dyDescent="0.2">
      <c r="B38" s="317" t="str">
        <f>Anlagenbuchhaltung!E61&amp;Anlagenbuchhaltung!F61</f>
        <v/>
      </c>
      <c r="C38" s="318" t="str">
        <f>IF(Anlagenbuchhaltung!C61="","",Anlagenbuchhaltung!C61)</f>
        <v/>
      </c>
      <c r="D38" s="319" t="str">
        <f>IF(C38="","",Anlagenbuchhaltung!K61)</f>
        <v/>
      </c>
      <c r="E38" s="319" t="str">
        <f>IF(C38="","",Anlagenbuchhaltung!Y61)</f>
        <v/>
      </c>
      <c r="F38" s="319" t="str">
        <f>IF(C38="","",Anlagenbuchhaltung!Z61)</f>
        <v/>
      </c>
      <c r="G38" s="319" t="str">
        <f t="shared" si="0"/>
        <v/>
      </c>
      <c r="H38" s="133"/>
      <c r="I38" s="319" t="str">
        <f>IF(C38="","",Anlagenbuchhaltung!AE61+Anlagenbuchhaltung!AF61)</f>
        <v/>
      </c>
      <c r="J38" s="319" t="str">
        <f>IF(C38="","",Anlagenbuchhaltung!AH61)</f>
        <v/>
      </c>
      <c r="K38" s="319" t="str">
        <f>IF(C38="","",Anlagenbuchhaltung!AI61)</f>
        <v/>
      </c>
      <c r="L38" s="133"/>
      <c r="M38" s="319" t="str">
        <f>IF(C38="","",Anlagenbuchhaltung!AM61)</f>
        <v/>
      </c>
      <c r="N38" s="320" t="str">
        <f>IF(C38="","",Anlagenbuchhaltung!AN61)</f>
        <v/>
      </c>
      <c r="O38" s="320" t="str">
        <f t="shared" si="1"/>
        <v/>
      </c>
      <c r="P38" s="133"/>
      <c r="Q38" s="320" t="str">
        <f>IF(C38="","",Anlagenbuchhaltung!AO61)</f>
        <v/>
      </c>
      <c r="R38" s="320" t="str">
        <f>Anlagenbuchhaltung!AP61</f>
        <v/>
      </c>
      <c r="S38" s="320" t="str">
        <f>Anlagenbuchhaltung!AS61</f>
        <v/>
      </c>
    </row>
    <row r="39" spans="2:19" x14ac:dyDescent="0.2">
      <c r="B39" s="317" t="str">
        <f>Anlagenbuchhaltung!E62&amp;Anlagenbuchhaltung!F62</f>
        <v/>
      </c>
      <c r="C39" s="318" t="str">
        <f>IF(Anlagenbuchhaltung!C62="","",Anlagenbuchhaltung!C62)</f>
        <v/>
      </c>
      <c r="D39" s="319" t="str">
        <f>IF(C39="","",Anlagenbuchhaltung!K62)</f>
        <v/>
      </c>
      <c r="E39" s="319" t="str">
        <f>IF(C39="","",Anlagenbuchhaltung!Y62)</f>
        <v/>
      </c>
      <c r="F39" s="319" t="str">
        <f>IF(C39="","",Anlagenbuchhaltung!Z62)</f>
        <v/>
      </c>
      <c r="G39" s="319" t="str">
        <f t="shared" si="0"/>
        <v/>
      </c>
      <c r="H39" s="133"/>
      <c r="I39" s="319" t="str">
        <f>IF(C39="","",Anlagenbuchhaltung!AE62+Anlagenbuchhaltung!AF62)</f>
        <v/>
      </c>
      <c r="J39" s="319" t="str">
        <f>IF(C39="","",Anlagenbuchhaltung!AH62)</f>
        <v/>
      </c>
      <c r="K39" s="319" t="str">
        <f>IF(C39="","",Anlagenbuchhaltung!AI62)</f>
        <v/>
      </c>
      <c r="L39" s="133"/>
      <c r="M39" s="319" t="str">
        <f>IF(C39="","",Anlagenbuchhaltung!AM62)</f>
        <v/>
      </c>
      <c r="N39" s="320" t="str">
        <f>IF(C39="","",Anlagenbuchhaltung!AN62)</f>
        <v/>
      </c>
      <c r="O39" s="320" t="str">
        <f t="shared" si="1"/>
        <v/>
      </c>
      <c r="P39" s="133"/>
      <c r="Q39" s="320" t="str">
        <f>IF(C39="","",Anlagenbuchhaltung!AO62)</f>
        <v/>
      </c>
      <c r="R39" s="320" t="str">
        <f>Anlagenbuchhaltung!AP62</f>
        <v/>
      </c>
      <c r="S39" s="320" t="str">
        <f>Anlagenbuchhaltung!AS62</f>
        <v/>
      </c>
    </row>
    <row r="40" spans="2:19" hidden="1" outlineLevel="1" x14ac:dyDescent="0.2">
      <c r="B40" s="317" t="str">
        <f>Anlagenbuchhaltung!E63&amp;Anlagenbuchhaltung!F63</f>
        <v/>
      </c>
      <c r="C40" s="318" t="str">
        <f>IF(Anlagenbuchhaltung!C63="","",Anlagenbuchhaltung!C63)</f>
        <v/>
      </c>
      <c r="D40" s="319" t="str">
        <f>IF(C40="","",Anlagenbuchhaltung!K63)</f>
        <v/>
      </c>
      <c r="E40" s="319" t="str">
        <f>IF(C40="","",Anlagenbuchhaltung!Y63)</f>
        <v/>
      </c>
      <c r="F40" s="319" t="str">
        <f>IF(C40="","",Anlagenbuchhaltung!Z63)</f>
        <v/>
      </c>
      <c r="G40" s="319" t="str">
        <f t="shared" si="0"/>
        <v/>
      </c>
      <c r="H40" s="133"/>
      <c r="I40" s="319" t="str">
        <f>IF(C40="","",Anlagenbuchhaltung!AE63+Anlagenbuchhaltung!AF63)</f>
        <v/>
      </c>
      <c r="J40" s="319" t="str">
        <f>IF(C40="","",Anlagenbuchhaltung!AH63)</f>
        <v/>
      </c>
      <c r="K40" s="319" t="str">
        <f>IF(C40="","",Anlagenbuchhaltung!AI63)</f>
        <v/>
      </c>
      <c r="L40" s="133"/>
      <c r="M40" s="319" t="str">
        <f>IF(C40="","",Anlagenbuchhaltung!AM63)</f>
        <v/>
      </c>
      <c r="N40" s="320" t="str">
        <f>IF(C40="","",Anlagenbuchhaltung!AN63)</f>
        <v/>
      </c>
      <c r="O40" s="320" t="str">
        <f t="shared" si="1"/>
        <v/>
      </c>
      <c r="P40" s="133"/>
      <c r="Q40" s="320" t="str">
        <f>IF(C40="","",Anlagenbuchhaltung!AO63)</f>
        <v/>
      </c>
      <c r="R40" s="320" t="str">
        <f>Anlagenbuchhaltung!AP63</f>
        <v/>
      </c>
      <c r="S40" s="320" t="str">
        <f>Anlagenbuchhaltung!AS63</f>
        <v/>
      </c>
    </row>
    <row r="41" spans="2:19" hidden="1" outlineLevel="1" x14ac:dyDescent="0.2">
      <c r="B41" s="317" t="str">
        <f>Anlagenbuchhaltung!E64&amp;Anlagenbuchhaltung!F64</f>
        <v/>
      </c>
      <c r="C41" s="318" t="str">
        <f>IF(Anlagenbuchhaltung!C64="","",Anlagenbuchhaltung!C64)</f>
        <v/>
      </c>
      <c r="D41" s="319" t="str">
        <f>IF(C41="","",Anlagenbuchhaltung!K64)</f>
        <v/>
      </c>
      <c r="E41" s="319" t="str">
        <f>IF(C41="","",Anlagenbuchhaltung!Y64)</f>
        <v/>
      </c>
      <c r="F41" s="319" t="str">
        <f>IF(C41="","",Anlagenbuchhaltung!Z64)</f>
        <v/>
      </c>
      <c r="G41" s="319" t="str">
        <f t="shared" si="0"/>
        <v/>
      </c>
      <c r="H41" s="133"/>
      <c r="I41" s="319" t="str">
        <f>IF(C41="","",Anlagenbuchhaltung!AE64+Anlagenbuchhaltung!AF64)</f>
        <v/>
      </c>
      <c r="J41" s="319" t="str">
        <f>IF(C41="","",Anlagenbuchhaltung!AH64)</f>
        <v/>
      </c>
      <c r="K41" s="319" t="str">
        <f>IF(C41="","",Anlagenbuchhaltung!AI64)</f>
        <v/>
      </c>
      <c r="L41" s="133"/>
      <c r="M41" s="319" t="str">
        <f>IF(C41="","",Anlagenbuchhaltung!AM64)</f>
        <v/>
      </c>
      <c r="N41" s="320" t="str">
        <f>IF(C41="","",Anlagenbuchhaltung!AN64)</f>
        <v/>
      </c>
      <c r="O41" s="320" t="str">
        <f t="shared" si="1"/>
        <v/>
      </c>
      <c r="P41" s="133"/>
      <c r="Q41" s="320" t="str">
        <f>IF(C41="","",Anlagenbuchhaltung!AO64)</f>
        <v/>
      </c>
      <c r="R41" s="320" t="str">
        <f>Anlagenbuchhaltung!AP64</f>
        <v/>
      </c>
      <c r="S41" s="320" t="str">
        <f>Anlagenbuchhaltung!AS64</f>
        <v/>
      </c>
    </row>
    <row r="42" spans="2:19" hidden="1" outlineLevel="1" x14ac:dyDescent="0.2">
      <c r="B42" s="317" t="str">
        <f>Anlagenbuchhaltung!E65&amp;Anlagenbuchhaltung!F65</f>
        <v/>
      </c>
      <c r="C42" s="318" t="str">
        <f>IF(Anlagenbuchhaltung!C65="","",Anlagenbuchhaltung!C65)</f>
        <v/>
      </c>
      <c r="D42" s="319" t="str">
        <f>IF(C42="","",Anlagenbuchhaltung!K65)</f>
        <v/>
      </c>
      <c r="E42" s="319" t="str">
        <f>IF(C42="","",Anlagenbuchhaltung!Y65)</f>
        <v/>
      </c>
      <c r="F42" s="319" t="str">
        <f>IF(C42="","",Anlagenbuchhaltung!Z65)</f>
        <v/>
      </c>
      <c r="G42" s="319" t="str">
        <f t="shared" si="0"/>
        <v/>
      </c>
      <c r="H42" s="133"/>
      <c r="I42" s="319" t="str">
        <f>IF(C42="","",Anlagenbuchhaltung!AE65+Anlagenbuchhaltung!AF65)</f>
        <v/>
      </c>
      <c r="J42" s="319" t="str">
        <f>IF(C42="","",Anlagenbuchhaltung!AH65)</f>
        <v/>
      </c>
      <c r="K42" s="319" t="str">
        <f>IF(C42="","",Anlagenbuchhaltung!AI65)</f>
        <v/>
      </c>
      <c r="L42" s="133"/>
      <c r="M42" s="319" t="str">
        <f>IF(C42="","",Anlagenbuchhaltung!AM65)</f>
        <v/>
      </c>
      <c r="N42" s="320" t="str">
        <f>IF(C42="","",Anlagenbuchhaltung!AN65)</f>
        <v/>
      </c>
      <c r="O42" s="320" t="str">
        <f t="shared" si="1"/>
        <v/>
      </c>
      <c r="P42" s="133"/>
      <c r="Q42" s="320" t="str">
        <f>IF(C42="","",Anlagenbuchhaltung!AO65)</f>
        <v/>
      </c>
      <c r="R42" s="320" t="str">
        <f>Anlagenbuchhaltung!AP65</f>
        <v/>
      </c>
      <c r="S42" s="320" t="str">
        <f>Anlagenbuchhaltung!AS65</f>
        <v/>
      </c>
    </row>
    <row r="43" spans="2:19" hidden="1" outlineLevel="1" x14ac:dyDescent="0.2">
      <c r="B43" s="317" t="str">
        <f>Anlagenbuchhaltung!E66&amp;Anlagenbuchhaltung!F66</f>
        <v/>
      </c>
      <c r="C43" s="318" t="str">
        <f>IF(Anlagenbuchhaltung!C66="","",Anlagenbuchhaltung!C66)</f>
        <v/>
      </c>
      <c r="D43" s="319" t="str">
        <f>IF(C43="","",Anlagenbuchhaltung!K66)</f>
        <v/>
      </c>
      <c r="E43" s="319" t="str">
        <f>IF(C43="","",Anlagenbuchhaltung!Y66)</f>
        <v/>
      </c>
      <c r="F43" s="319" t="str">
        <f>IF(C43="","",Anlagenbuchhaltung!Z66)</f>
        <v/>
      </c>
      <c r="G43" s="319" t="str">
        <f t="shared" si="0"/>
        <v/>
      </c>
      <c r="H43" s="133"/>
      <c r="I43" s="319" t="str">
        <f>IF(C43="","",Anlagenbuchhaltung!AE66+Anlagenbuchhaltung!AF66)</f>
        <v/>
      </c>
      <c r="J43" s="319" t="str">
        <f>IF(C43="","",Anlagenbuchhaltung!AH66)</f>
        <v/>
      </c>
      <c r="K43" s="319" t="str">
        <f>IF(C43="","",Anlagenbuchhaltung!AI66)</f>
        <v/>
      </c>
      <c r="L43" s="133"/>
      <c r="M43" s="319" t="str">
        <f>IF(C43="","",Anlagenbuchhaltung!AM66)</f>
        <v/>
      </c>
      <c r="N43" s="320" t="str">
        <f>IF(C43="","",Anlagenbuchhaltung!AN66)</f>
        <v/>
      </c>
      <c r="O43" s="320" t="str">
        <f t="shared" si="1"/>
        <v/>
      </c>
      <c r="P43" s="133"/>
      <c r="Q43" s="320" t="str">
        <f>IF(C43="","",Anlagenbuchhaltung!AO66)</f>
        <v/>
      </c>
      <c r="R43" s="320" t="str">
        <f>Anlagenbuchhaltung!AP66</f>
        <v/>
      </c>
      <c r="S43" s="320" t="str">
        <f>Anlagenbuchhaltung!AS66</f>
        <v/>
      </c>
    </row>
    <row r="44" spans="2:19" hidden="1" outlineLevel="1" x14ac:dyDescent="0.2">
      <c r="B44" s="317" t="str">
        <f>Anlagenbuchhaltung!E67&amp;Anlagenbuchhaltung!F67</f>
        <v/>
      </c>
      <c r="C44" s="318" t="str">
        <f>IF(Anlagenbuchhaltung!C67="","",Anlagenbuchhaltung!C67)</f>
        <v/>
      </c>
      <c r="D44" s="319" t="str">
        <f>IF(C44="","",Anlagenbuchhaltung!K67)</f>
        <v/>
      </c>
      <c r="E44" s="319" t="str">
        <f>IF(C44="","",Anlagenbuchhaltung!Y67)</f>
        <v/>
      </c>
      <c r="F44" s="319" t="str">
        <f>IF(C44="","",Anlagenbuchhaltung!Z67)</f>
        <v/>
      </c>
      <c r="G44" s="319" t="str">
        <f t="shared" si="0"/>
        <v/>
      </c>
      <c r="H44" s="133"/>
      <c r="I44" s="319" t="str">
        <f>IF(C44="","",Anlagenbuchhaltung!AE67+Anlagenbuchhaltung!AF67)</f>
        <v/>
      </c>
      <c r="J44" s="319" t="str">
        <f>IF(C44="","",Anlagenbuchhaltung!AH67)</f>
        <v/>
      </c>
      <c r="K44" s="319" t="str">
        <f>IF(C44="","",Anlagenbuchhaltung!AI67)</f>
        <v/>
      </c>
      <c r="L44" s="133"/>
      <c r="M44" s="319" t="str">
        <f>IF(C44="","",Anlagenbuchhaltung!AM67)</f>
        <v/>
      </c>
      <c r="N44" s="320" t="str">
        <f>IF(C44="","",Anlagenbuchhaltung!AN67)</f>
        <v/>
      </c>
      <c r="O44" s="320" t="str">
        <f t="shared" si="1"/>
        <v/>
      </c>
      <c r="P44" s="133"/>
      <c r="Q44" s="320" t="str">
        <f>IF(C44="","",Anlagenbuchhaltung!AO67)</f>
        <v/>
      </c>
      <c r="R44" s="320" t="str">
        <f>Anlagenbuchhaltung!AP67</f>
        <v/>
      </c>
      <c r="S44" s="320" t="str">
        <f>Anlagenbuchhaltung!AS67</f>
        <v/>
      </c>
    </row>
    <row r="45" spans="2:19" hidden="1" outlineLevel="1" x14ac:dyDescent="0.2">
      <c r="B45" s="317" t="str">
        <f>Anlagenbuchhaltung!E68&amp;Anlagenbuchhaltung!F68</f>
        <v/>
      </c>
      <c r="C45" s="318" t="str">
        <f>IF(Anlagenbuchhaltung!C68="","",Anlagenbuchhaltung!C68)</f>
        <v/>
      </c>
      <c r="D45" s="319" t="str">
        <f>IF(C45="","",Anlagenbuchhaltung!K68)</f>
        <v/>
      </c>
      <c r="E45" s="319" t="str">
        <f>IF(C45="","",Anlagenbuchhaltung!Y68)</f>
        <v/>
      </c>
      <c r="F45" s="319" t="str">
        <f>IF(C45="","",Anlagenbuchhaltung!Z68)</f>
        <v/>
      </c>
      <c r="G45" s="319" t="str">
        <f t="shared" si="0"/>
        <v/>
      </c>
      <c r="H45" s="133"/>
      <c r="I45" s="319" t="str">
        <f>IF(C45="","",Anlagenbuchhaltung!AE68+Anlagenbuchhaltung!AF68)</f>
        <v/>
      </c>
      <c r="J45" s="319" t="str">
        <f>IF(C45="","",Anlagenbuchhaltung!AH68)</f>
        <v/>
      </c>
      <c r="K45" s="319" t="str">
        <f>IF(C45="","",Anlagenbuchhaltung!AI68)</f>
        <v/>
      </c>
      <c r="L45" s="133"/>
      <c r="M45" s="319" t="str">
        <f>IF(C45="","",Anlagenbuchhaltung!AM68)</f>
        <v/>
      </c>
      <c r="N45" s="320" t="str">
        <f>IF(C45="","",Anlagenbuchhaltung!AN68)</f>
        <v/>
      </c>
      <c r="O45" s="320" t="str">
        <f t="shared" si="1"/>
        <v/>
      </c>
      <c r="P45" s="133"/>
      <c r="Q45" s="320" t="str">
        <f>IF(C45="","",Anlagenbuchhaltung!AO68)</f>
        <v/>
      </c>
      <c r="R45" s="320" t="str">
        <f>Anlagenbuchhaltung!AP68</f>
        <v/>
      </c>
      <c r="S45" s="320" t="str">
        <f>Anlagenbuchhaltung!AS68</f>
        <v/>
      </c>
    </row>
    <row r="46" spans="2:19" hidden="1" outlineLevel="1" x14ac:dyDescent="0.2">
      <c r="B46" s="317" t="str">
        <f>Anlagenbuchhaltung!E69&amp;Anlagenbuchhaltung!F69</f>
        <v/>
      </c>
      <c r="C46" s="318" t="str">
        <f>IF(Anlagenbuchhaltung!C69="","",Anlagenbuchhaltung!C69)</f>
        <v/>
      </c>
      <c r="D46" s="319" t="str">
        <f>IF(C46="","",Anlagenbuchhaltung!K69)</f>
        <v/>
      </c>
      <c r="E46" s="319" t="str">
        <f>IF(C46="","",Anlagenbuchhaltung!Y69)</f>
        <v/>
      </c>
      <c r="F46" s="319" t="str">
        <f>IF(C46="","",Anlagenbuchhaltung!Z69)</f>
        <v/>
      </c>
      <c r="G46" s="319" t="str">
        <f t="shared" si="0"/>
        <v/>
      </c>
      <c r="H46" s="133"/>
      <c r="I46" s="319" t="str">
        <f>IF(C46="","",Anlagenbuchhaltung!AE69+Anlagenbuchhaltung!AF69)</f>
        <v/>
      </c>
      <c r="J46" s="319" t="str">
        <f>IF(C46="","",Anlagenbuchhaltung!AH69)</f>
        <v/>
      </c>
      <c r="K46" s="319" t="str">
        <f>IF(C46="","",Anlagenbuchhaltung!AI69)</f>
        <v/>
      </c>
      <c r="L46" s="133"/>
      <c r="M46" s="319" t="str">
        <f>IF(C46="","",Anlagenbuchhaltung!AM69)</f>
        <v/>
      </c>
      <c r="N46" s="320" t="str">
        <f>IF(C46="","",Anlagenbuchhaltung!AN69)</f>
        <v/>
      </c>
      <c r="O46" s="320" t="str">
        <f t="shared" si="1"/>
        <v/>
      </c>
      <c r="P46" s="133"/>
      <c r="Q46" s="320" t="str">
        <f>IF(C46="","",Anlagenbuchhaltung!AO69)</f>
        <v/>
      </c>
      <c r="R46" s="320" t="str">
        <f>Anlagenbuchhaltung!AP69</f>
        <v/>
      </c>
      <c r="S46" s="320" t="str">
        <f>Anlagenbuchhaltung!AS69</f>
        <v/>
      </c>
    </row>
    <row r="47" spans="2:19" hidden="1" outlineLevel="1" x14ac:dyDescent="0.2">
      <c r="B47" s="317" t="str">
        <f>Anlagenbuchhaltung!E70&amp;Anlagenbuchhaltung!F70</f>
        <v/>
      </c>
      <c r="C47" s="318" t="str">
        <f>IF(Anlagenbuchhaltung!C70="","",Anlagenbuchhaltung!C70)</f>
        <v/>
      </c>
      <c r="D47" s="319" t="str">
        <f>IF(C47="","",Anlagenbuchhaltung!K70)</f>
        <v/>
      </c>
      <c r="E47" s="319" t="str">
        <f>IF(C47="","",Anlagenbuchhaltung!Y70)</f>
        <v/>
      </c>
      <c r="F47" s="319" t="str">
        <f>IF(C47="","",Anlagenbuchhaltung!Z70)</f>
        <v/>
      </c>
      <c r="G47" s="319" t="str">
        <f t="shared" si="0"/>
        <v/>
      </c>
      <c r="H47" s="133"/>
      <c r="I47" s="319" t="str">
        <f>IF(C47="","",Anlagenbuchhaltung!AE70+Anlagenbuchhaltung!AF70)</f>
        <v/>
      </c>
      <c r="J47" s="319" t="str">
        <f>IF(C47="","",Anlagenbuchhaltung!AH70)</f>
        <v/>
      </c>
      <c r="K47" s="319" t="str">
        <f>IF(C47="","",Anlagenbuchhaltung!AI70)</f>
        <v/>
      </c>
      <c r="L47" s="133"/>
      <c r="M47" s="319" t="str">
        <f>IF(C47="","",Anlagenbuchhaltung!AM70)</f>
        <v/>
      </c>
      <c r="N47" s="320" t="str">
        <f>IF(C47="","",Anlagenbuchhaltung!AN70)</f>
        <v/>
      </c>
      <c r="O47" s="320" t="str">
        <f t="shared" si="1"/>
        <v/>
      </c>
      <c r="P47" s="133"/>
      <c r="Q47" s="320" t="str">
        <f>IF(C47="","",Anlagenbuchhaltung!AO70)</f>
        <v/>
      </c>
      <c r="R47" s="320" t="str">
        <f>Anlagenbuchhaltung!AP70</f>
        <v/>
      </c>
      <c r="S47" s="320" t="str">
        <f>Anlagenbuchhaltung!AS70</f>
        <v/>
      </c>
    </row>
    <row r="48" spans="2:19" hidden="1" outlineLevel="1" x14ac:dyDescent="0.2">
      <c r="B48" s="317" t="str">
        <f>Anlagenbuchhaltung!E71&amp;Anlagenbuchhaltung!F71</f>
        <v/>
      </c>
      <c r="C48" s="318" t="str">
        <f>IF(Anlagenbuchhaltung!C71="","",Anlagenbuchhaltung!C71)</f>
        <v/>
      </c>
      <c r="D48" s="319" t="str">
        <f>IF(C48="","",Anlagenbuchhaltung!K71)</f>
        <v/>
      </c>
      <c r="E48" s="319" t="str">
        <f>IF(C48="","",Anlagenbuchhaltung!Y71)</f>
        <v/>
      </c>
      <c r="F48" s="319" t="str">
        <f>IF(C48="","",Anlagenbuchhaltung!Z71)</f>
        <v/>
      </c>
      <c r="G48" s="319" t="str">
        <f t="shared" si="0"/>
        <v/>
      </c>
      <c r="H48" s="133"/>
      <c r="I48" s="319" t="str">
        <f>IF(C48="","",Anlagenbuchhaltung!AE71+Anlagenbuchhaltung!AF71)</f>
        <v/>
      </c>
      <c r="J48" s="319" t="str">
        <f>IF(C48="","",Anlagenbuchhaltung!AH71)</f>
        <v/>
      </c>
      <c r="K48" s="319" t="str">
        <f>IF(C48="","",Anlagenbuchhaltung!AI71)</f>
        <v/>
      </c>
      <c r="L48" s="133"/>
      <c r="M48" s="319" t="str">
        <f>IF(C48="","",Anlagenbuchhaltung!AM71)</f>
        <v/>
      </c>
      <c r="N48" s="320" t="str">
        <f>IF(C48="","",Anlagenbuchhaltung!AN71)</f>
        <v/>
      </c>
      <c r="O48" s="320" t="str">
        <f t="shared" si="1"/>
        <v/>
      </c>
      <c r="P48" s="133"/>
      <c r="Q48" s="320" t="str">
        <f>IF(C48="","",Anlagenbuchhaltung!AO71)</f>
        <v/>
      </c>
      <c r="R48" s="320" t="str">
        <f>Anlagenbuchhaltung!AP71</f>
        <v/>
      </c>
      <c r="S48" s="320" t="str">
        <f>Anlagenbuchhaltung!AS71</f>
        <v/>
      </c>
    </row>
    <row r="49" spans="2:19" hidden="1" outlineLevel="1" x14ac:dyDescent="0.2">
      <c r="B49" s="317" t="str">
        <f>Anlagenbuchhaltung!E72&amp;Anlagenbuchhaltung!F72</f>
        <v/>
      </c>
      <c r="C49" s="318" t="str">
        <f>IF(Anlagenbuchhaltung!C72="","",Anlagenbuchhaltung!C72)</f>
        <v/>
      </c>
      <c r="D49" s="319" t="str">
        <f>IF(C49="","",Anlagenbuchhaltung!K72)</f>
        <v/>
      </c>
      <c r="E49" s="319" t="str">
        <f>IF(C49="","",Anlagenbuchhaltung!Y72)</f>
        <v/>
      </c>
      <c r="F49" s="319" t="str">
        <f>IF(C49="","",Anlagenbuchhaltung!Z72)</f>
        <v/>
      </c>
      <c r="G49" s="319" t="str">
        <f t="shared" si="0"/>
        <v/>
      </c>
      <c r="H49" s="133"/>
      <c r="I49" s="319" t="str">
        <f>IF(C49="","",Anlagenbuchhaltung!AE72+Anlagenbuchhaltung!AF72)</f>
        <v/>
      </c>
      <c r="J49" s="319" t="str">
        <f>IF(C49="","",Anlagenbuchhaltung!AH72)</f>
        <v/>
      </c>
      <c r="K49" s="319" t="str">
        <f>IF(C49="","",Anlagenbuchhaltung!AI72)</f>
        <v/>
      </c>
      <c r="L49" s="133"/>
      <c r="M49" s="319" t="str">
        <f>IF(C49="","",Anlagenbuchhaltung!AM72)</f>
        <v/>
      </c>
      <c r="N49" s="320" t="str">
        <f>IF(C49="","",Anlagenbuchhaltung!AN72)</f>
        <v/>
      </c>
      <c r="O49" s="320" t="str">
        <f t="shared" si="1"/>
        <v/>
      </c>
      <c r="P49" s="133"/>
      <c r="Q49" s="320" t="str">
        <f>IF(C49="","",Anlagenbuchhaltung!AO72)</f>
        <v/>
      </c>
      <c r="R49" s="320" t="str">
        <f>Anlagenbuchhaltung!AP72</f>
        <v/>
      </c>
      <c r="S49" s="320" t="str">
        <f>Anlagenbuchhaltung!AS72</f>
        <v/>
      </c>
    </row>
    <row r="50" spans="2:19" hidden="1" outlineLevel="1" x14ac:dyDescent="0.2">
      <c r="B50" s="317" t="str">
        <f>Anlagenbuchhaltung!E73&amp;Anlagenbuchhaltung!F73</f>
        <v/>
      </c>
      <c r="C50" s="318" t="str">
        <f>IF(Anlagenbuchhaltung!C73="","",Anlagenbuchhaltung!C73)</f>
        <v/>
      </c>
      <c r="D50" s="319" t="str">
        <f>IF(C50="","",Anlagenbuchhaltung!K73)</f>
        <v/>
      </c>
      <c r="E50" s="319" t="str">
        <f>IF(C50="","",Anlagenbuchhaltung!Y73)</f>
        <v/>
      </c>
      <c r="F50" s="319" t="str">
        <f>IF(C50="","",Anlagenbuchhaltung!Z73)</f>
        <v/>
      </c>
      <c r="G50" s="319" t="str">
        <f t="shared" si="0"/>
        <v/>
      </c>
      <c r="H50" s="133"/>
      <c r="I50" s="319" t="str">
        <f>IF(C50="","",Anlagenbuchhaltung!AE73+Anlagenbuchhaltung!AF73)</f>
        <v/>
      </c>
      <c r="J50" s="319" t="str">
        <f>IF(C50="","",Anlagenbuchhaltung!AH73)</f>
        <v/>
      </c>
      <c r="K50" s="319" t="str">
        <f>IF(C50="","",Anlagenbuchhaltung!AI73)</f>
        <v/>
      </c>
      <c r="L50" s="133"/>
      <c r="M50" s="319" t="str">
        <f>IF(C50="","",Anlagenbuchhaltung!AM73)</f>
        <v/>
      </c>
      <c r="N50" s="320" t="str">
        <f>IF(C50="","",Anlagenbuchhaltung!AN73)</f>
        <v/>
      </c>
      <c r="O50" s="320" t="str">
        <f t="shared" si="1"/>
        <v/>
      </c>
      <c r="P50" s="133"/>
      <c r="Q50" s="320" t="str">
        <f>IF(C50="","",Anlagenbuchhaltung!AO73)</f>
        <v/>
      </c>
      <c r="R50" s="320" t="str">
        <f>Anlagenbuchhaltung!AP73</f>
        <v/>
      </c>
      <c r="S50" s="320" t="str">
        <f>Anlagenbuchhaltung!AS73</f>
        <v/>
      </c>
    </row>
    <row r="51" spans="2:19" hidden="1" outlineLevel="1" x14ac:dyDescent="0.2">
      <c r="B51" s="317" t="str">
        <f>Anlagenbuchhaltung!E74&amp;Anlagenbuchhaltung!F74</f>
        <v/>
      </c>
      <c r="C51" s="318" t="str">
        <f>IF(Anlagenbuchhaltung!C74="","",Anlagenbuchhaltung!C74)</f>
        <v/>
      </c>
      <c r="D51" s="319" t="str">
        <f>IF(C51="","",Anlagenbuchhaltung!K74)</f>
        <v/>
      </c>
      <c r="E51" s="319" t="str">
        <f>IF(C51="","",Anlagenbuchhaltung!Y74)</f>
        <v/>
      </c>
      <c r="F51" s="319" t="str">
        <f>IF(C51="","",Anlagenbuchhaltung!Z74)</f>
        <v/>
      </c>
      <c r="G51" s="319" t="str">
        <f t="shared" si="0"/>
        <v/>
      </c>
      <c r="H51" s="133"/>
      <c r="I51" s="319" t="str">
        <f>IF(C51="","",Anlagenbuchhaltung!AE74+Anlagenbuchhaltung!AF74)</f>
        <v/>
      </c>
      <c r="J51" s="319" t="str">
        <f>IF(C51="","",Anlagenbuchhaltung!AH74)</f>
        <v/>
      </c>
      <c r="K51" s="319" t="str">
        <f>IF(C51="","",Anlagenbuchhaltung!AI74)</f>
        <v/>
      </c>
      <c r="L51" s="133"/>
      <c r="M51" s="319" t="str">
        <f>IF(C51="","",Anlagenbuchhaltung!AM74)</f>
        <v/>
      </c>
      <c r="N51" s="320" t="str">
        <f>IF(C51="","",Anlagenbuchhaltung!AN74)</f>
        <v/>
      </c>
      <c r="O51" s="320" t="str">
        <f t="shared" si="1"/>
        <v/>
      </c>
      <c r="P51" s="133"/>
      <c r="Q51" s="320" t="str">
        <f>IF(C51="","",Anlagenbuchhaltung!AO74)</f>
        <v/>
      </c>
      <c r="R51" s="320" t="str">
        <f>Anlagenbuchhaltung!AP74</f>
        <v/>
      </c>
      <c r="S51" s="320" t="str">
        <f>Anlagenbuchhaltung!AS74</f>
        <v/>
      </c>
    </row>
    <row r="52" spans="2:19" hidden="1" outlineLevel="1" x14ac:dyDescent="0.2">
      <c r="B52" s="317" t="str">
        <f>Anlagenbuchhaltung!E75&amp;Anlagenbuchhaltung!F75</f>
        <v/>
      </c>
      <c r="C52" s="318" t="str">
        <f>IF(Anlagenbuchhaltung!C75="","",Anlagenbuchhaltung!C75)</f>
        <v/>
      </c>
      <c r="D52" s="319" t="str">
        <f>IF(C52="","",Anlagenbuchhaltung!K75)</f>
        <v/>
      </c>
      <c r="E52" s="319" t="str">
        <f>IF(C52="","",Anlagenbuchhaltung!Y75)</f>
        <v/>
      </c>
      <c r="F52" s="319" t="str">
        <f>IF(C52="","",Anlagenbuchhaltung!Z75)</f>
        <v/>
      </c>
      <c r="G52" s="319" t="str">
        <f t="shared" si="0"/>
        <v/>
      </c>
      <c r="H52" s="133"/>
      <c r="I52" s="319" t="str">
        <f>IF(C52="","",Anlagenbuchhaltung!AE75+Anlagenbuchhaltung!AF75)</f>
        <v/>
      </c>
      <c r="J52" s="319" t="str">
        <f>IF(C52="","",Anlagenbuchhaltung!AH75)</f>
        <v/>
      </c>
      <c r="K52" s="319" t="str">
        <f>IF(C52="","",Anlagenbuchhaltung!AI75)</f>
        <v/>
      </c>
      <c r="L52" s="133"/>
      <c r="M52" s="319" t="str">
        <f>IF(C52="","",Anlagenbuchhaltung!AM75)</f>
        <v/>
      </c>
      <c r="N52" s="320" t="str">
        <f>IF(C52="","",Anlagenbuchhaltung!AN75)</f>
        <v/>
      </c>
      <c r="O52" s="320" t="str">
        <f t="shared" si="1"/>
        <v/>
      </c>
      <c r="P52" s="133"/>
      <c r="Q52" s="320" t="str">
        <f>IF(C52="","",Anlagenbuchhaltung!AO75)</f>
        <v/>
      </c>
      <c r="R52" s="320" t="str">
        <f>Anlagenbuchhaltung!AP75</f>
        <v/>
      </c>
      <c r="S52" s="320" t="str">
        <f>Anlagenbuchhaltung!AS75</f>
        <v/>
      </c>
    </row>
    <row r="53" spans="2:19" hidden="1" outlineLevel="1" x14ac:dyDescent="0.2">
      <c r="B53" s="317" t="str">
        <f>Anlagenbuchhaltung!E76&amp;Anlagenbuchhaltung!F76</f>
        <v/>
      </c>
      <c r="C53" s="318" t="str">
        <f>IF(Anlagenbuchhaltung!C76="","",Anlagenbuchhaltung!C76)</f>
        <v/>
      </c>
      <c r="D53" s="319" t="str">
        <f>IF(C53="","",Anlagenbuchhaltung!K76)</f>
        <v/>
      </c>
      <c r="E53" s="319" t="str">
        <f>IF(C53="","",Anlagenbuchhaltung!Y76)</f>
        <v/>
      </c>
      <c r="F53" s="319" t="str">
        <f>IF(C53="","",Anlagenbuchhaltung!Z76)</f>
        <v/>
      </c>
      <c r="G53" s="319" t="str">
        <f t="shared" si="0"/>
        <v/>
      </c>
      <c r="H53" s="133"/>
      <c r="I53" s="319" t="str">
        <f>IF(C53="","",Anlagenbuchhaltung!AE76+Anlagenbuchhaltung!AF76)</f>
        <v/>
      </c>
      <c r="J53" s="319" t="str">
        <f>IF(C53="","",Anlagenbuchhaltung!AH76)</f>
        <v/>
      </c>
      <c r="K53" s="319" t="str">
        <f>IF(C53="","",Anlagenbuchhaltung!AI76)</f>
        <v/>
      </c>
      <c r="L53" s="133"/>
      <c r="M53" s="319" t="str">
        <f>IF(C53="","",Anlagenbuchhaltung!AM76)</f>
        <v/>
      </c>
      <c r="N53" s="320" t="str">
        <f>IF(C53="","",Anlagenbuchhaltung!AN76)</f>
        <v/>
      </c>
      <c r="O53" s="320" t="str">
        <f t="shared" si="1"/>
        <v/>
      </c>
      <c r="P53" s="133"/>
      <c r="Q53" s="320" t="str">
        <f>IF(C53="","",Anlagenbuchhaltung!AO76)</f>
        <v/>
      </c>
      <c r="R53" s="320" t="str">
        <f>Anlagenbuchhaltung!AP76</f>
        <v/>
      </c>
      <c r="S53" s="320" t="str">
        <f>Anlagenbuchhaltung!AS76</f>
        <v/>
      </c>
    </row>
    <row r="54" spans="2:19" hidden="1" outlineLevel="1" x14ac:dyDescent="0.2">
      <c r="B54" s="317" t="str">
        <f>Anlagenbuchhaltung!E77&amp;Anlagenbuchhaltung!F77</f>
        <v/>
      </c>
      <c r="C54" s="318" t="str">
        <f>IF(Anlagenbuchhaltung!C77="","",Anlagenbuchhaltung!C77)</f>
        <v/>
      </c>
      <c r="D54" s="319" t="str">
        <f>IF(C54="","",Anlagenbuchhaltung!K77)</f>
        <v/>
      </c>
      <c r="E54" s="319" t="str">
        <f>IF(C54="","",Anlagenbuchhaltung!Y77)</f>
        <v/>
      </c>
      <c r="F54" s="319" t="str">
        <f>IF(C54="","",Anlagenbuchhaltung!Z77)</f>
        <v/>
      </c>
      <c r="G54" s="319" t="str">
        <f t="shared" si="0"/>
        <v/>
      </c>
      <c r="H54" s="133"/>
      <c r="I54" s="319" t="str">
        <f>IF(C54="","",Anlagenbuchhaltung!AE77+Anlagenbuchhaltung!AF77)</f>
        <v/>
      </c>
      <c r="J54" s="319" t="str">
        <f>IF(C54="","",Anlagenbuchhaltung!AH77)</f>
        <v/>
      </c>
      <c r="K54" s="319" t="str">
        <f>IF(C54="","",Anlagenbuchhaltung!AI77)</f>
        <v/>
      </c>
      <c r="L54" s="133"/>
      <c r="M54" s="319" t="str">
        <f>IF(C54="","",Anlagenbuchhaltung!AM77)</f>
        <v/>
      </c>
      <c r="N54" s="320" t="str">
        <f>IF(C54="","",Anlagenbuchhaltung!AN77)</f>
        <v/>
      </c>
      <c r="O54" s="320" t="str">
        <f t="shared" si="1"/>
        <v/>
      </c>
      <c r="P54" s="133"/>
      <c r="Q54" s="320" t="str">
        <f>IF(C54="","",Anlagenbuchhaltung!AO77)</f>
        <v/>
      </c>
      <c r="R54" s="320" t="str">
        <f>Anlagenbuchhaltung!AP77</f>
        <v/>
      </c>
      <c r="S54" s="320" t="str">
        <f>Anlagenbuchhaltung!AS77</f>
        <v/>
      </c>
    </row>
    <row r="55" spans="2:19" hidden="1" outlineLevel="1" x14ac:dyDescent="0.2">
      <c r="B55" s="317" t="str">
        <f>Anlagenbuchhaltung!E78&amp;Anlagenbuchhaltung!F78</f>
        <v/>
      </c>
      <c r="C55" s="318" t="str">
        <f>IF(Anlagenbuchhaltung!C78="","",Anlagenbuchhaltung!C78)</f>
        <v/>
      </c>
      <c r="D55" s="319" t="str">
        <f>IF(C55="","",Anlagenbuchhaltung!K78)</f>
        <v/>
      </c>
      <c r="E55" s="319" t="str">
        <f>IF(C55="","",Anlagenbuchhaltung!Y78)</f>
        <v/>
      </c>
      <c r="F55" s="319" t="str">
        <f>IF(C55="","",Anlagenbuchhaltung!Z78)</f>
        <v/>
      </c>
      <c r="G55" s="319" t="str">
        <f t="shared" si="0"/>
        <v/>
      </c>
      <c r="H55" s="133"/>
      <c r="I55" s="319" t="str">
        <f>IF(C55="","",Anlagenbuchhaltung!AE78+Anlagenbuchhaltung!AF78)</f>
        <v/>
      </c>
      <c r="J55" s="319" t="str">
        <f>IF(C55="","",Anlagenbuchhaltung!AH78)</f>
        <v/>
      </c>
      <c r="K55" s="319" t="str">
        <f>IF(C55="","",Anlagenbuchhaltung!AI78)</f>
        <v/>
      </c>
      <c r="L55" s="133"/>
      <c r="M55" s="319" t="str">
        <f>IF(C55="","",Anlagenbuchhaltung!AM78)</f>
        <v/>
      </c>
      <c r="N55" s="320" t="str">
        <f>IF(C55="","",Anlagenbuchhaltung!AN78)</f>
        <v/>
      </c>
      <c r="O55" s="320" t="str">
        <f t="shared" si="1"/>
        <v/>
      </c>
      <c r="P55" s="133"/>
      <c r="Q55" s="320" t="str">
        <f>IF(C55="","",Anlagenbuchhaltung!AO78)</f>
        <v/>
      </c>
      <c r="R55" s="320" t="str">
        <f>Anlagenbuchhaltung!AP78</f>
        <v/>
      </c>
      <c r="S55" s="320" t="str">
        <f>Anlagenbuchhaltung!AS78</f>
        <v/>
      </c>
    </row>
    <row r="56" spans="2:19" hidden="1" outlineLevel="1" x14ac:dyDescent="0.2">
      <c r="B56" s="317" t="str">
        <f>Anlagenbuchhaltung!E79&amp;Anlagenbuchhaltung!F79</f>
        <v/>
      </c>
      <c r="C56" s="318" t="str">
        <f>IF(Anlagenbuchhaltung!C79="","",Anlagenbuchhaltung!C79)</f>
        <v/>
      </c>
      <c r="D56" s="319" t="str">
        <f>IF(C56="","",Anlagenbuchhaltung!K79)</f>
        <v/>
      </c>
      <c r="E56" s="319" t="str">
        <f>IF(C56="","",Anlagenbuchhaltung!Y79)</f>
        <v/>
      </c>
      <c r="F56" s="319" t="str">
        <f>IF(C56="","",Anlagenbuchhaltung!Z79)</f>
        <v/>
      </c>
      <c r="G56" s="319" t="str">
        <f t="shared" si="0"/>
        <v/>
      </c>
      <c r="H56" s="133"/>
      <c r="I56" s="319" t="str">
        <f>IF(C56="","",Anlagenbuchhaltung!AE79+Anlagenbuchhaltung!AF79)</f>
        <v/>
      </c>
      <c r="J56" s="319" t="str">
        <f>IF(C56="","",Anlagenbuchhaltung!AH79)</f>
        <v/>
      </c>
      <c r="K56" s="319" t="str">
        <f>IF(C56="","",Anlagenbuchhaltung!AI79)</f>
        <v/>
      </c>
      <c r="L56" s="133"/>
      <c r="M56" s="319" t="str">
        <f>IF(C56="","",Anlagenbuchhaltung!AM79)</f>
        <v/>
      </c>
      <c r="N56" s="320" t="str">
        <f>IF(C56="","",Anlagenbuchhaltung!AN79)</f>
        <v/>
      </c>
      <c r="O56" s="320" t="str">
        <f t="shared" si="1"/>
        <v/>
      </c>
      <c r="P56" s="133"/>
      <c r="Q56" s="320" t="str">
        <f>IF(C56="","",Anlagenbuchhaltung!AO79)</f>
        <v/>
      </c>
      <c r="R56" s="320" t="str">
        <f>Anlagenbuchhaltung!AP79</f>
        <v/>
      </c>
      <c r="S56" s="320" t="str">
        <f>Anlagenbuchhaltung!AS79</f>
        <v/>
      </c>
    </row>
    <row r="57" spans="2:19" hidden="1" outlineLevel="1" x14ac:dyDescent="0.2">
      <c r="B57" s="317" t="str">
        <f>Anlagenbuchhaltung!E80&amp;Anlagenbuchhaltung!F80</f>
        <v/>
      </c>
      <c r="C57" s="318" t="str">
        <f>IF(Anlagenbuchhaltung!C80="","",Anlagenbuchhaltung!C80)</f>
        <v/>
      </c>
      <c r="D57" s="319" t="str">
        <f>IF(C57="","",Anlagenbuchhaltung!K80)</f>
        <v/>
      </c>
      <c r="E57" s="319" t="str">
        <f>IF(C57="","",Anlagenbuchhaltung!Y80)</f>
        <v/>
      </c>
      <c r="F57" s="319" t="str">
        <f>IF(C57="","",Anlagenbuchhaltung!Z80)</f>
        <v/>
      </c>
      <c r="G57" s="319" t="str">
        <f t="shared" si="0"/>
        <v/>
      </c>
      <c r="H57" s="133"/>
      <c r="I57" s="319" t="str">
        <f>IF(C57="","",Anlagenbuchhaltung!AE80+Anlagenbuchhaltung!AF80)</f>
        <v/>
      </c>
      <c r="J57" s="319" t="str">
        <f>IF(C57="","",Anlagenbuchhaltung!AH80)</f>
        <v/>
      </c>
      <c r="K57" s="319" t="str">
        <f>IF(C57="","",Anlagenbuchhaltung!AI80)</f>
        <v/>
      </c>
      <c r="L57" s="133"/>
      <c r="M57" s="319" t="str">
        <f>IF(C57="","",Anlagenbuchhaltung!AM80)</f>
        <v/>
      </c>
      <c r="N57" s="320" t="str">
        <f>IF(C57="","",Anlagenbuchhaltung!AN80)</f>
        <v/>
      </c>
      <c r="O57" s="320" t="str">
        <f t="shared" si="1"/>
        <v/>
      </c>
      <c r="P57" s="133"/>
      <c r="Q57" s="320" t="str">
        <f>IF(C57="","",Anlagenbuchhaltung!AO80)</f>
        <v/>
      </c>
      <c r="R57" s="320" t="str">
        <f>Anlagenbuchhaltung!AP80</f>
        <v/>
      </c>
      <c r="S57" s="320" t="str">
        <f>Anlagenbuchhaltung!AS80</f>
        <v/>
      </c>
    </row>
    <row r="58" spans="2:19" hidden="1" outlineLevel="1" x14ac:dyDescent="0.2">
      <c r="B58" s="317" t="str">
        <f>Anlagenbuchhaltung!E81&amp;Anlagenbuchhaltung!F81</f>
        <v/>
      </c>
      <c r="C58" s="318" t="str">
        <f>IF(Anlagenbuchhaltung!C81="","",Anlagenbuchhaltung!C81)</f>
        <v/>
      </c>
      <c r="D58" s="319" t="str">
        <f>IF(C58="","",Anlagenbuchhaltung!K81)</f>
        <v/>
      </c>
      <c r="E58" s="319" t="str">
        <f>IF(C58="","",Anlagenbuchhaltung!Y81)</f>
        <v/>
      </c>
      <c r="F58" s="319" t="str">
        <f>IF(C58="","",Anlagenbuchhaltung!Z81)</f>
        <v/>
      </c>
      <c r="G58" s="319" t="str">
        <f t="shared" si="0"/>
        <v/>
      </c>
      <c r="H58" s="133"/>
      <c r="I58" s="319" t="str">
        <f>IF(C58="","",Anlagenbuchhaltung!AE81+Anlagenbuchhaltung!AF81)</f>
        <v/>
      </c>
      <c r="J58" s="319" t="str">
        <f>IF(C58="","",Anlagenbuchhaltung!AH81)</f>
        <v/>
      </c>
      <c r="K58" s="319" t="str">
        <f>IF(C58="","",Anlagenbuchhaltung!AI81)</f>
        <v/>
      </c>
      <c r="L58" s="133"/>
      <c r="M58" s="319" t="str">
        <f>IF(C58="","",Anlagenbuchhaltung!AM81)</f>
        <v/>
      </c>
      <c r="N58" s="320" t="str">
        <f>IF(C58="","",Anlagenbuchhaltung!AN81)</f>
        <v/>
      </c>
      <c r="O58" s="320" t="str">
        <f t="shared" si="1"/>
        <v/>
      </c>
      <c r="P58" s="133"/>
      <c r="Q58" s="320" t="str">
        <f>IF(C58="","",Anlagenbuchhaltung!AO81)</f>
        <v/>
      </c>
      <c r="R58" s="320" t="str">
        <f>Anlagenbuchhaltung!AP81</f>
        <v/>
      </c>
      <c r="S58" s="320" t="str">
        <f>Anlagenbuchhaltung!AS81</f>
        <v/>
      </c>
    </row>
    <row r="59" spans="2:19" hidden="1" outlineLevel="1" x14ac:dyDescent="0.2">
      <c r="B59" s="317" t="str">
        <f>Anlagenbuchhaltung!E82&amp;Anlagenbuchhaltung!F82</f>
        <v/>
      </c>
      <c r="C59" s="318" t="str">
        <f>IF(Anlagenbuchhaltung!C82="","",Anlagenbuchhaltung!C82)</f>
        <v/>
      </c>
      <c r="D59" s="319" t="str">
        <f>IF(C59="","",Anlagenbuchhaltung!K82)</f>
        <v/>
      </c>
      <c r="E59" s="319" t="str">
        <f>IF(C59="","",Anlagenbuchhaltung!Y82)</f>
        <v/>
      </c>
      <c r="F59" s="319" t="str">
        <f>IF(C59="","",Anlagenbuchhaltung!Z82)</f>
        <v/>
      </c>
      <c r="G59" s="319" t="str">
        <f t="shared" si="0"/>
        <v/>
      </c>
      <c r="H59" s="133"/>
      <c r="I59" s="319" t="str">
        <f>IF(C59="","",Anlagenbuchhaltung!AE82+Anlagenbuchhaltung!AF82)</f>
        <v/>
      </c>
      <c r="J59" s="319" t="str">
        <f>IF(C59="","",Anlagenbuchhaltung!AH82)</f>
        <v/>
      </c>
      <c r="K59" s="319" t="str">
        <f>IF(C59="","",Anlagenbuchhaltung!AI82)</f>
        <v/>
      </c>
      <c r="L59" s="133"/>
      <c r="M59" s="319" t="str">
        <f>IF(C59="","",Anlagenbuchhaltung!AM82)</f>
        <v/>
      </c>
      <c r="N59" s="320" t="str">
        <f>IF(C59="","",Anlagenbuchhaltung!AN82)</f>
        <v/>
      </c>
      <c r="O59" s="320" t="str">
        <f t="shared" si="1"/>
        <v/>
      </c>
      <c r="P59" s="133"/>
      <c r="Q59" s="320" t="str">
        <f>IF(C59="","",Anlagenbuchhaltung!AO82)</f>
        <v/>
      </c>
      <c r="R59" s="320" t="str">
        <f>Anlagenbuchhaltung!AP82</f>
        <v/>
      </c>
      <c r="S59" s="320" t="str">
        <f>Anlagenbuchhaltung!AS82</f>
        <v/>
      </c>
    </row>
    <row r="60" spans="2:19" hidden="1" outlineLevel="1" x14ac:dyDescent="0.2">
      <c r="B60" s="317" t="str">
        <f>Anlagenbuchhaltung!E83&amp;Anlagenbuchhaltung!F83</f>
        <v/>
      </c>
      <c r="C60" s="318" t="str">
        <f>IF(Anlagenbuchhaltung!C83="","",Anlagenbuchhaltung!C83)</f>
        <v/>
      </c>
      <c r="D60" s="319" t="str">
        <f>IF(C60="","",Anlagenbuchhaltung!K83)</f>
        <v/>
      </c>
      <c r="E60" s="319" t="str">
        <f>IF(C60="","",Anlagenbuchhaltung!Y83)</f>
        <v/>
      </c>
      <c r="F60" s="319" t="str">
        <f>IF(C60="","",Anlagenbuchhaltung!Z83)</f>
        <v/>
      </c>
      <c r="G60" s="319" t="str">
        <f t="shared" si="0"/>
        <v/>
      </c>
      <c r="H60" s="133"/>
      <c r="I60" s="319" t="str">
        <f>IF(C60="","",Anlagenbuchhaltung!AE83+Anlagenbuchhaltung!AF83)</f>
        <v/>
      </c>
      <c r="J60" s="319" t="str">
        <f>IF(C60="","",Anlagenbuchhaltung!AH83)</f>
        <v/>
      </c>
      <c r="K60" s="319" t="str">
        <f>IF(C60="","",Anlagenbuchhaltung!AI83)</f>
        <v/>
      </c>
      <c r="L60" s="133"/>
      <c r="M60" s="319" t="str">
        <f>IF(C60="","",Anlagenbuchhaltung!AM83)</f>
        <v/>
      </c>
      <c r="N60" s="320" t="str">
        <f>IF(C60="","",Anlagenbuchhaltung!AN83)</f>
        <v/>
      </c>
      <c r="O60" s="320" t="str">
        <f t="shared" si="1"/>
        <v/>
      </c>
      <c r="P60" s="133"/>
      <c r="Q60" s="320" t="str">
        <f>IF(C60="","",Anlagenbuchhaltung!AO83)</f>
        <v/>
      </c>
      <c r="R60" s="320" t="str">
        <f>Anlagenbuchhaltung!AP83</f>
        <v/>
      </c>
      <c r="S60" s="320" t="str">
        <f>Anlagenbuchhaltung!AS83</f>
        <v/>
      </c>
    </row>
    <row r="61" spans="2:19" hidden="1" outlineLevel="1" x14ac:dyDescent="0.2">
      <c r="B61" s="317" t="str">
        <f>Anlagenbuchhaltung!E84&amp;Anlagenbuchhaltung!F84</f>
        <v/>
      </c>
      <c r="C61" s="318" t="str">
        <f>IF(Anlagenbuchhaltung!C84="","",Anlagenbuchhaltung!C84)</f>
        <v/>
      </c>
      <c r="D61" s="319" t="str">
        <f>IF(C61="","",Anlagenbuchhaltung!K84)</f>
        <v/>
      </c>
      <c r="E61" s="319" t="str">
        <f>IF(C61="","",Anlagenbuchhaltung!Y84)</f>
        <v/>
      </c>
      <c r="F61" s="319" t="str">
        <f>IF(C61="","",Anlagenbuchhaltung!Z84)</f>
        <v/>
      </c>
      <c r="G61" s="319" t="str">
        <f t="shared" si="0"/>
        <v/>
      </c>
      <c r="H61" s="133"/>
      <c r="I61" s="319" t="str">
        <f>IF(C61="","",Anlagenbuchhaltung!AE84+Anlagenbuchhaltung!AF84)</f>
        <v/>
      </c>
      <c r="J61" s="319" t="str">
        <f>IF(C61="","",Anlagenbuchhaltung!AH84)</f>
        <v/>
      </c>
      <c r="K61" s="319" t="str">
        <f>IF(C61="","",Anlagenbuchhaltung!AI84)</f>
        <v/>
      </c>
      <c r="L61" s="133"/>
      <c r="M61" s="319" t="str">
        <f>IF(C61="","",Anlagenbuchhaltung!AM84)</f>
        <v/>
      </c>
      <c r="N61" s="320" t="str">
        <f>IF(C61="","",Anlagenbuchhaltung!AN84)</f>
        <v/>
      </c>
      <c r="O61" s="320" t="str">
        <f t="shared" si="1"/>
        <v/>
      </c>
      <c r="P61" s="133"/>
      <c r="Q61" s="320" t="str">
        <f>IF(C61="","",Anlagenbuchhaltung!AO84)</f>
        <v/>
      </c>
      <c r="R61" s="320" t="str">
        <f>Anlagenbuchhaltung!AP84</f>
        <v/>
      </c>
      <c r="S61" s="320" t="str">
        <f>Anlagenbuchhaltung!AS84</f>
        <v/>
      </c>
    </row>
    <row r="62" spans="2:19" hidden="1" outlineLevel="1" x14ac:dyDescent="0.2">
      <c r="B62" s="317" t="str">
        <f>Anlagenbuchhaltung!E85&amp;Anlagenbuchhaltung!F85</f>
        <v/>
      </c>
      <c r="C62" s="318" t="str">
        <f>IF(Anlagenbuchhaltung!C85="","",Anlagenbuchhaltung!C85)</f>
        <v/>
      </c>
      <c r="D62" s="319" t="str">
        <f>IF(C62="","",Anlagenbuchhaltung!K85)</f>
        <v/>
      </c>
      <c r="E62" s="319" t="str">
        <f>IF(C62="","",Anlagenbuchhaltung!Y85)</f>
        <v/>
      </c>
      <c r="F62" s="319" t="str">
        <f>IF(C62="","",Anlagenbuchhaltung!Z85)</f>
        <v/>
      </c>
      <c r="G62" s="319" t="str">
        <f t="shared" si="0"/>
        <v/>
      </c>
      <c r="H62" s="133"/>
      <c r="I62" s="319" t="str">
        <f>IF(C62="","",Anlagenbuchhaltung!AE85+Anlagenbuchhaltung!AF85)</f>
        <v/>
      </c>
      <c r="J62" s="319" t="str">
        <f>IF(C62="","",Anlagenbuchhaltung!AH85)</f>
        <v/>
      </c>
      <c r="K62" s="319" t="str">
        <f>IF(C62="","",Anlagenbuchhaltung!AI85)</f>
        <v/>
      </c>
      <c r="L62" s="133"/>
      <c r="M62" s="319" t="str">
        <f>IF(C62="","",Anlagenbuchhaltung!AM85)</f>
        <v/>
      </c>
      <c r="N62" s="320" t="str">
        <f>IF(C62="","",Anlagenbuchhaltung!AN85)</f>
        <v/>
      </c>
      <c r="O62" s="320" t="str">
        <f t="shared" si="1"/>
        <v/>
      </c>
      <c r="P62" s="133"/>
      <c r="Q62" s="320" t="str">
        <f>IF(C62="","",Anlagenbuchhaltung!AO85)</f>
        <v/>
      </c>
      <c r="R62" s="320" t="str">
        <f>Anlagenbuchhaltung!AP85</f>
        <v/>
      </c>
      <c r="S62" s="320" t="str">
        <f>Anlagenbuchhaltung!AS85</f>
        <v/>
      </c>
    </row>
    <row r="63" spans="2:19" hidden="1" outlineLevel="1" x14ac:dyDescent="0.2">
      <c r="B63" s="317" t="str">
        <f>Anlagenbuchhaltung!E86&amp;Anlagenbuchhaltung!F86</f>
        <v/>
      </c>
      <c r="C63" s="318" t="str">
        <f>IF(Anlagenbuchhaltung!C86="","",Anlagenbuchhaltung!C86)</f>
        <v/>
      </c>
      <c r="D63" s="319" t="str">
        <f>IF(C63="","",Anlagenbuchhaltung!K86)</f>
        <v/>
      </c>
      <c r="E63" s="319" t="str">
        <f>IF(C63="","",Anlagenbuchhaltung!Y86)</f>
        <v/>
      </c>
      <c r="F63" s="319" t="str">
        <f>IF(C63="","",Anlagenbuchhaltung!Z86)</f>
        <v/>
      </c>
      <c r="G63" s="319" t="str">
        <f t="shared" si="0"/>
        <v/>
      </c>
      <c r="H63" s="133"/>
      <c r="I63" s="319" t="str">
        <f>IF(C63="","",Anlagenbuchhaltung!AE86+Anlagenbuchhaltung!AF86)</f>
        <v/>
      </c>
      <c r="J63" s="319" t="str">
        <f>IF(C63="","",Anlagenbuchhaltung!AH86)</f>
        <v/>
      </c>
      <c r="K63" s="319" t="str">
        <f>IF(C63="","",Anlagenbuchhaltung!AI86)</f>
        <v/>
      </c>
      <c r="L63" s="133"/>
      <c r="M63" s="319" t="str">
        <f>IF(C63="","",Anlagenbuchhaltung!AM86)</f>
        <v/>
      </c>
      <c r="N63" s="320" t="str">
        <f>IF(C63="","",Anlagenbuchhaltung!AN86)</f>
        <v/>
      </c>
      <c r="O63" s="320" t="str">
        <f t="shared" si="1"/>
        <v/>
      </c>
      <c r="P63" s="133"/>
      <c r="Q63" s="320" t="str">
        <f>IF(C63="","",Anlagenbuchhaltung!AO86)</f>
        <v/>
      </c>
      <c r="R63" s="320" t="str">
        <f>Anlagenbuchhaltung!AP86</f>
        <v/>
      </c>
      <c r="S63" s="320" t="str">
        <f>Anlagenbuchhaltung!AS86</f>
        <v/>
      </c>
    </row>
    <row r="64" spans="2:19" hidden="1" outlineLevel="1" x14ac:dyDescent="0.2">
      <c r="B64" s="317" t="str">
        <f>Anlagenbuchhaltung!E87&amp;Anlagenbuchhaltung!F87</f>
        <v/>
      </c>
      <c r="C64" s="318" t="str">
        <f>IF(Anlagenbuchhaltung!C87="","",Anlagenbuchhaltung!C87)</f>
        <v/>
      </c>
      <c r="D64" s="319" t="str">
        <f>IF(C64="","",Anlagenbuchhaltung!K87)</f>
        <v/>
      </c>
      <c r="E64" s="319" t="str">
        <f>IF(C64="","",Anlagenbuchhaltung!Y87)</f>
        <v/>
      </c>
      <c r="F64" s="319" t="str">
        <f>IF(C64="","",Anlagenbuchhaltung!Z87)</f>
        <v/>
      </c>
      <c r="G64" s="319" t="str">
        <f t="shared" si="0"/>
        <v/>
      </c>
      <c r="H64" s="133"/>
      <c r="I64" s="319" t="str">
        <f>IF(C64="","",Anlagenbuchhaltung!AE87+Anlagenbuchhaltung!AF87)</f>
        <v/>
      </c>
      <c r="J64" s="319" t="str">
        <f>IF(C64="","",Anlagenbuchhaltung!AH87)</f>
        <v/>
      </c>
      <c r="K64" s="319" t="str">
        <f>IF(C64="","",Anlagenbuchhaltung!AI87)</f>
        <v/>
      </c>
      <c r="L64" s="133"/>
      <c r="M64" s="319" t="str">
        <f>IF(C64="","",Anlagenbuchhaltung!AM87)</f>
        <v/>
      </c>
      <c r="N64" s="320" t="str">
        <f>IF(C64="","",Anlagenbuchhaltung!AN87)</f>
        <v/>
      </c>
      <c r="O64" s="320" t="str">
        <f t="shared" si="1"/>
        <v/>
      </c>
      <c r="P64" s="133"/>
      <c r="Q64" s="320" t="str">
        <f>IF(C64="","",Anlagenbuchhaltung!AO87)</f>
        <v/>
      </c>
      <c r="R64" s="320" t="str">
        <f>Anlagenbuchhaltung!AP87</f>
        <v/>
      </c>
      <c r="S64" s="320" t="str">
        <f>Anlagenbuchhaltung!AS87</f>
        <v/>
      </c>
    </row>
    <row r="65" spans="2:19" hidden="1" outlineLevel="1" x14ac:dyDescent="0.2">
      <c r="B65" s="317" t="str">
        <f>Anlagenbuchhaltung!E88&amp;Anlagenbuchhaltung!F88</f>
        <v/>
      </c>
      <c r="C65" s="318" t="str">
        <f>IF(Anlagenbuchhaltung!C88="","",Anlagenbuchhaltung!C88)</f>
        <v/>
      </c>
      <c r="D65" s="319" t="str">
        <f>IF(C65="","",Anlagenbuchhaltung!K88)</f>
        <v/>
      </c>
      <c r="E65" s="319" t="str">
        <f>IF(C65="","",Anlagenbuchhaltung!Y88)</f>
        <v/>
      </c>
      <c r="F65" s="319" t="str">
        <f>IF(C65="","",Anlagenbuchhaltung!Z88)</f>
        <v/>
      </c>
      <c r="G65" s="319" t="str">
        <f t="shared" si="0"/>
        <v/>
      </c>
      <c r="H65" s="133"/>
      <c r="I65" s="319" t="str">
        <f>IF(C65="","",Anlagenbuchhaltung!AE88+Anlagenbuchhaltung!AF88)</f>
        <v/>
      </c>
      <c r="J65" s="319" t="str">
        <f>IF(C65="","",Anlagenbuchhaltung!AH88)</f>
        <v/>
      </c>
      <c r="K65" s="319" t="str">
        <f>IF(C65="","",Anlagenbuchhaltung!AI88)</f>
        <v/>
      </c>
      <c r="L65" s="133"/>
      <c r="M65" s="319" t="str">
        <f>IF(C65="","",Anlagenbuchhaltung!AM88)</f>
        <v/>
      </c>
      <c r="N65" s="320" t="str">
        <f>IF(C65="","",Anlagenbuchhaltung!AN88)</f>
        <v/>
      </c>
      <c r="O65" s="320" t="str">
        <f t="shared" si="1"/>
        <v/>
      </c>
      <c r="P65" s="133"/>
      <c r="Q65" s="320" t="str">
        <f>IF(C65="","",Anlagenbuchhaltung!AO88)</f>
        <v/>
      </c>
      <c r="R65" s="320" t="str">
        <f>Anlagenbuchhaltung!AP88</f>
        <v/>
      </c>
      <c r="S65" s="320" t="str">
        <f>Anlagenbuchhaltung!AS88</f>
        <v/>
      </c>
    </row>
    <row r="66" spans="2:19" collapsed="1" x14ac:dyDescent="0.2">
      <c r="B66" s="218"/>
      <c r="C66" s="218"/>
      <c r="I66" s="163"/>
    </row>
    <row r="67" spans="2:19" x14ac:dyDescent="0.2">
      <c r="B67" s="568">
        <f>Anlagenbuchhaltung!D8</f>
        <v>0</v>
      </c>
      <c r="C67" s="568"/>
    </row>
  </sheetData>
  <sheetProtection sheet="1" objects="1" scenarios="1" formatCells="0" formatColumns="0" formatRows="0"/>
  <mergeCells count="6">
    <mergeCell ref="M11:O11"/>
    <mergeCell ref="Q11:S11"/>
    <mergeCell ref="B67:C67"/>
    <mergeCell ref="I7:K7"/>
    <mergeCell ref="B4:C4"/>
    <mergeCell ref="D7:G7"/>
  </mergeCells>
  <conditionalFormatting sqref="I66 F14:G65 I14:K65 Q13:S65 M13:O65 B14:D65">
    <cfRule type="expression" dxfId="105" priority="158">
      <formula>ISEVEN(ROW())</formula>
    </cfRule>
  </conditionalFormatting>
  <conditionalFormatting sqref="I66 F14:G65 I14:K65 Q13:S65 M13:O65 B14:D65">
    <cfRule type="expression" dxfId="104" priority="157">
      <formula>$C13=""</formula>
    </cfRule>
  </conditionalFormatting>
  <conditionalFormatting sqref="B16:D16 F16:G16">
    <cfRule type="expression" dxfId="103" priority="104">
      <formula>ISEVEN(ROW())</formula>
    </cfRule>
  </conditionalFormatting>
  <conditionalFormatting sqref="B15:D15 F15:G15">
    <cfRule type="expression" dxfId="102" priority="106">
      <formula>ISEVEN(ROW())</formula>
    </cfRule>
  </conditionalFormatting>
  <conditionalFormatting sqref="B15:D15 F15:G15">
    <cfRule type="expression" dxfId="101" priority="105">
      <formula>$C15=""</formula>
    </cfRule>
  </conditionalFormatting>
  <conditionalFormatting sqref="B16:D16 F16:G16">
    <cfRule type="expression" dxfId="100" priority="103">
      <formula>$C16=""</formula>
    </cfRule>
  </conditionalFormatting>
  <conditionalFormatting sqref="B17:D17 F17:G17">
    <cfRule type="expression" dxfId="99" priority="102">
      <formula>ISEVEN(ROW())</formula>
    </cfRule>
  </conditionalFormatting>
  <conditionalFormatting sqref="B17:D17 F17:G17">
    <cfRule type="expression" dxfId="98" priority="101">
      <formula>$C17=""</formula>
    </cfRule>
  </conditionalFormatting>
  <conditionalFormatting sqref="B18:D18 F18:G18">
    <cfRule type="expression" dxfId="97" priority="100">
      <formula>ISEVEN(ROW())</formula>
    </cfRule>
  </conditionalFormatting>
  <conditionalFormatting sqref="B18:D18 F18:G18">
    <cfRule type="expression" dxfId="96" priority="99">
      <formula>$C18=""</formula>
    </cfRule>
  </conditionalFormatting>
  <conditionalFormatting sqref="B19:D19 F19:G19">
    <cfRule type="expression" dxfId="95" priority="98">
      <formula>ISEVEN(ROW())</formula>
    </cfRule>
  </conditionalFormatting>
  <conditionalFormatting sqref="B19:D19 F19:G19">
    <cfRule type="expression" dxfId="94" priority="97">
      <formula>$C19=""</formula>
    </cfRule>
  </conditionalFormatting>
  <conditionalFormatting sqref="B20:D20 F20:G20">
    <cfRule type="expression" dxfId="93" priority="96">
      <formula>ISEVEN(ROW())</formula>
    </cfRule>
  </conditionalFormatting>
  <conditionalFormatting sqref="B20:D20 F20:G20">
    <cfRule type="expression" dxfId="92" priority="95">
      <formula>$C20=""</formula>
    </cfRule>
  </conditionalFormatting>
  <conditionalFormatting sqref="B21:D21 F21:G21">
    <cfRule type="expression" dxfId="91" priority="94">
      <formula>ISEVEN(ROW())</formula>
    </cfRule>
  </conditionalFormatting>
  <conditionalFormatting sqref="B21:D21 F21:G21">
    <cfRule type="expression" dxfId="90" priority="93">
      <formula>$C21=""</formula>
    </cfRule>
  </conditionalFormatting>
  <conditionalFormatting sqref="B22:D22 F22:G22">
    <cfRule type="expression" dxfId="89" priority="92">
      <formula>ISEVEN(ROW())</formula>
    </cfRule>
  </conditionalFormatting>
  <conditionalFormatting sqref="B22:D22 F22:G22">
    <cfRule type="expression" dxfId="88" priority="91">
      <formula>$C22=""</formula>
    </cfRule>
  </conditionalFormatting>
  <conditionalFormatting sqref="B23:D23 F23:G23">
    <cfRule type="expression" dxfId="87" priority="90">
      <formula>ISEVEN(ROW())</formula>
    </cfRule>
  </conditionalFormatting>
  <conditionalFormatting sqref="B23:D23 F23:G23">
    <cfRule type="expression" dxfId="86" priority="89">
      <formula>$C23=""</formula>
    </cfRule>
  </conditionalFormatting>
  <conditionalFormatting sqref="B24:D24 F24:G24">
    <cfRule type="expression" dxfId="85" priority="88">
      <formula>ISEVEN(ROW())</formula>
    </cfRule>
  </conditionalFormatting>
  <conditionalFormatting sqref="B24:D24 F24:G24">
    <cfRule type="expression" dxfId="84" priority="87">
      <formula>$C24=""</formula>
    </cfRule>
  </conditionalFormatting>
  <conditionalFormatting sqref="B25:D25 F25:G25">
    <cfRule type="expression" dxfId="83" priority="86">
      <formula>ISEVEN(ROW())</formula>
    </cfRule>
  </conditionalFormatting>
  <conditionalFormatting sqref="B25:D25 F25:G25">
    <cfRule type="expression" dxfId="82" priority="85">
      <formula>$C25=""</formula>
    </cfRule>
  </conditionalFormatting>
  <conditionalFormatting sqref="B26:D26 F26:G26">
    <cfRule type="expression" dxfId="81" priority="84">
      <formula>ISEVEN(ROW())</formula>
    </cfRule>
  </conditionalFormatting>
  <conditionalFormatting sqref="B26:D26 F26:G26">
    <cfRule type="expression" dxfId="80" priority="83">
      <formula>$C26=""</formula>
    </cfRule>
  </conditionalFormatting>
  <conditionalFormatting sqref="B27:D27 F27:G27">
    <cfRule type="expression" dxfId="79" priority="82">
      <formula>ISEVEN(ROW())</formula>
    </cfRule>
  </conditionalFormatting>
  <conditionalFormatting sqref="B27:D27 F27:G27">
    <cfRule type="expression" dxfId="78" priority="81">
      <formula>$C27=""</formula>
    </cfRule>
  </conditionalFormatting>
  <conditionalFormatting sqref="B28:G28">
    <cfRule type="expression" dxfId="77" priority="80">
      <formula>ISEVEN(ROW())</formula>
    </cfRule>
  </conditionalFormatting>
  <conditionalFormatting sqref="B28:G28">
    <cfRule type="expression" dxfId="76" priority="79">
      <formula>$C28=""</formula>
    </cfRule>
  </conditionalFormatting>
  <conditionalFormatting sqref="B29:G29">
    <cfRule type="expression" dxfId="75" priority="78">
      <formula>ISEVEN(ROW())</formula>
    </cfRule>
  </conditionalFormatting>
  <conditionalFormatting sqref="B29:G29">
    <cfRule type="expression" dxfId="74" priority="77">
      <formula>$C29=""</formula>
    </cfRule>
  </conditionalFormatting>
  <conditionalFormatting sqref="B30:D30 F30:G30">
    <cfRule type="expression" dxfId="73" priority="76">
      <formula>ISEVEN(ROW())</formula>
    </cfRule>
  </conditionalFormatting>
  <conditionalFormatting sqref="B30:D30 F30:G30">
    <cfRule type="expression" dxfId="72" priority="75">
      <formula>$C30=""</formula>
    </cfRule>
  </conditionalFormatting>
  <conditionalFormatting sqref="B31:D31 F31:G31">
    <cfRule type="expression" dxfId="71" priority="74">
      <formula>ISEVEN(ROW())</formula>
    </cfRule>
  </conditionalFormatting>
  <conditionalFormatting sqref="B31:D31 F31:G31">
    <cfRule type="expression" dxfId="70" priority="73">
      <formula>$C31=""</formula>
    </cfRule>
  </conditionalFormatting>
  <conditionalFormatting sqref="B32:D32 F32:G32">
    <cfRule type="expression" dxfId="69" priority="72">
      <formula>ISEVEN(ROW())</formula>
    </cfRule>
  </conditionalFormatting>
  <conditionalFormatting sqref="B32:D32 F32:G32">
    <cfRule type="expression" dxfId="68" priority="71">
      <formula>$C32=""</formula>
    </cfRule>
  </conditionalFormatting>
  <conditionalFormatting sqref="B33:D33 F33:G33">
    <cfRule type="expression" dxfId="67" priority="70">
      <formula>ISEVEN(ROW())</formula>
    </cfRule>
  </conditionalFormatting>
  <conditionalFormatting sqref="B33:D33 F33:G33">
    <cfRule type="expression" dxfId="66" priority="69">
      <formula>$C33=""</formula>
    </cfRule>
  </conditionalFormatting>
  <conditionalFormatting sqref="B34:D34 F34:G34">
    <cfRule type="expression" dxfId="65" priority="68">
      <formula>ISEVEN(ROW())</formula>
    </cfRule>
  </conditionalFormatting>
  <conditionalFormatting sqref="B34:D34 F34:G34">
    <cfRule type="expression" dxfId="64" priority="67">
      <formula>$C34=""</formula>
    </cfRule>
  </conditionalFormatting>
  <conditionalFormatting sqref="B35:D35 F35:G35">
    <cfRule type="expression" dxfId="63" priority="66">
      <formula>ISEVEN(ROW())</formula>
    </cfRule>
  </conditionalFormatting>
  <conditionalFormatting sqref="B35:D35 F35:G35">
    <cfRule type="expression" dxfId="62" priority="65">
      <formula>$C35=""</formula>
    </cfRule>
  </conditionalFormatting>
  <conditionalFormatting sqref="B36:D36 F36:G36">
    <cfRule type="expression" dxfId="61" priority="64">
      <formula>ISEVEN(ROW())</formula>
    </cfRule>
  </conditionalFormatting>
  <conditionalFormatting sqref="B36:D36 F36:G36">
    <cfRule type="expression" dxfId="60" priority="63">
      <formula>$C36=""</formula>
    </cfRule>
  </conditionalFormatting>
  <conditionalFormatting sqref="B37:D37 F37:G37">
    <cfRule type="expression" dxfId="59" priority="62">
      <formula>ISEVEN(ROW())</formula>
    </cfRule>
  </conditionalFormatting>
  <conditionalFormatting sqref="B37:D37 F37:G37">
    <cfRule type="expression" dxfId="58" priority="61">
      <formula>$C37=""</formula>
    </cfRule>
  </conditionalFormatting>
  <conditionalFormatting sqref="B38:D38 F38:G38">
    <cfRule type="expression" dxfId="57" priority="60">
      <formula>ISEVEN(ROW())</formula>
    </cfRule>
  </conditionalFormatting>
  <conditionalFormatting sqref="B38:D38 F38:G38">
    <cfRule type="expression" dxfId="56" priority="59">
      <formula>$C38=""</formula>
    </cfRule>
  </conditionalFormatting>
  <conditionalFormatting sqref="B39:D65 F39:G65">
    <cfRule type="expression" dxfId="55" priority="58">
      <formula>ISEVEN(ROW())</formula>
    </cfRule>
  </conditionalFormatting>
  <conditionalFormatting sqref="B39:D65 F39:G65">
    <cfRule type="expression" dxfId="54" priority="57">
      <formula>$C39=""</formula>
    </cfRule>
  </conditionalFormatting>
  <conditionalFormatting sqref="E30">
    <cfRule type="expression" dxfId="53" priority="54">
      <formula>ISEVEN(ROW())</formula>
    </cfRule>
  </conditionalFormatting>
  <conditionalFormatting sqref="E30">
    <cfRule type="expression" dxfId="52" priority="53">
      <formula>$C30=""</formula>
    </cfRule>
  </conditionalFormatting>
  <conditionalFormatting sqref="E31">
    <cfRule type="expression" dxfId="51" priority="52">
      <formula>ISEVEN(ROW())</formula>
    </cfRule>
  </conditionalFormatting>
  <conditionalFormatting sqref="E31">
    <cfRule type="expression" dxfId="50" priority="51">
      <formula>$C31=""</formula>
    </cfRule>
  </conditionalFormatting>
  <conditionalFormatting sqref="E27">
    <cfRule type="expression" dxfId="49" priority="50">
      <formula>ISEVEN(ROW())</formula>
    </cfRule>
  </conditionalFormatting>
  <conditionalFormatting sqref="E27">
    <cfRule type="expression" dxfId="48" priority="49">
      <formula>$C27=""</formula>
    </cfRule>
  </conditionalFormatting>
  <conditionalFormatting sqref="E26">
    <cfRule type="expression" dxfId="47" priority="48">
      <formula>ISEVEN(ROW())</formula>
    </cfRule>
  </conditionalFormatting>
  <conditionalFormatting sqref="E26">
    <cfRule type="expression" dxfId="46" priority="47">
      <formula>$C26=""</formula>
    </cfRule>
  </conditionalFormatting>
  <conditionalFormatting sqref="E25">
    <cfRule type="expression" dxfId="45" priority="46">
      <formula>ISEVEN(ROW())</formula>
    </cfRule>
  </conditionalFormatting>
  <conditionalFormatting sqref="E25">
    <cfRule type="expression" dxfId="44" priority="45">
      <formula>$C25=""</formula>
    </cfRule>
  </conditionalFormatting>
  <conditionalFormatting sqref="E24">
    <cfRule type="expression" dxfId="43" priority="44">
      <formula>ISEVEN(ROW())</formula>
    </cfRule>
  </conditionalFormatting>
  <conditionalFormatting sqref="E24">
    <cfRule type="expression" dxfId="42" priority="43">
      <formula>$C24=""</formula>
    </cfRule>
  </conditionalFormatting>
  <conditionalFormatting sqref="E23">
    <cfRule type="expression" dxfId="41" priority="42">
      <formula>ISEVEN(ROW())</formula>
    </cfRule>
  </conditionalFormatting>
  <conditionalFormatting sqref="E23">
    <cfRule type="expression" dxfId="40" priority="41">
      <formula>$C23=""</formula>
    </cfRule>
  </conditionalFormatting>
  <conditionalFormatting sqref="E22">
    <cfRule type="expression" dxfId="39" priority="40">
      <formula>ISEVEN(ROW())</formula>
    </cfRule>
  </conditionalFormatting>
  <conditionalFormatting sqref="E22">
    <cfRule type="expression" dxfId="38" priority="39">
      <formula>$C22=""</formula>
    </cfRule>
  </conditionalFormatting>
  <conditionalFormatting sqref="E21">
    <cfRule type="expression" dxfId="37" priority="38">
      <formula>ISEVEN(ROW())</formula>
    </cfRule>
  </conditionalFormatting>
  <conditionalFormatting sqref="E21">
    <cfRule type="expression" dxfId="36" priority="37">
      <formula>$C21=""</formula>
    </cfRule>
  </conditionalFormatting>
  <conditionalFormatting sqref="E20">
    <cfRule type="expression" dxfId="35" priority="36">
      <formula>ISEVEN(ROW())</formula>
    </cfRule>
  </conditionalFormatting>
  <conditionalFormatting sqref="E20">
    <cfRule type="expression" dxfId="34" priority="35">
      <formula>$C20=""</formula>
    </cfRule>
  </conditionalFormatting>
  <conditionalFormatting sqref="E19">
    <cfRule type="expression" dxfId="33" priority="34">
      <formula>ISEVEN(ROW())</formula>
    </cfRule>
  </conditionalFormatting>
  <conditionalFormatting sqref="E19">
    <cfRule type="expression" dxfId="32" priority="33">
      <formula>$C19=""</formula>
    </cfRule>
  </conditionalFormatting>
  <conditionalFormatting sqref="E18">
    <cfRule type="expression" dxfId="31" priority="32">
      <formula>ISEVEN(ROW())</formula>
    </cfRule>
  </conditionalFormatting>
  <conditionalFormatting sqref="E18">
    <cfRule type="expression" dxfId="30" priority="31">
      <formula>$C18=""</formula>
    </cfRule>
  </conditionalFormatting>
  <conditionalFormatting sqref="E17">
    <cfRule type="expression" dxfId="29" priority="30">
      <formula>ISEVEN(ROW())</formula>
    </cfRule>
  </conditionalFormatting>
  <conditionalFormatting sqref="E17">
    <cfRule type="expression" dxfId="28" priority="29">
      <formula>$C17=""</formula>
    </cfRule>
  </conditionalFormatting>
  <conditionalFormatting sqref="E16">
    <cfRule type="expression" dxfId="27" priority="28">
      <formula>ISEVEN(ROW())</formula>
    </cfRule>
  </conditionalFormatting>
  <conditionalFormatting sqref="E16">
    <cfRule type="expression" dxfId="26" priority="27">
      <formula>$C16=""</formula>
    </cfRule>
  </conditionalFormatting>
  <conditionalFormatting sqref="E15">
    <cfRule type="expression" dxfId="25" priority="26">
      <formula>ISEVEN(ROW())</formula>
    </cfRule>
  </conditionalFormatting>
  <conditionalFormatting sqref="E15">
    <cfRule type="expression" dxfId="24" priority="25">
      <formula>$C15=""</formula>
    </cfRule>
  </conditionalFormatting>
  <conditionalFormatting sqref="E14:E65">
    <cfRule type="expression" dxfId="23" priority="24">
      <formula>ISEVEN(ROW())</formula>
    </cfRule>
  </conditionalFormatting>
  <conditionalFormatting sqref="E14:E65">
    <cfRule type="expression" dxfId="22" priority="23">
      <formula>$C14=""</formula>
    </cfRule>
  </conditionalFormatting>
  <conditionalFormatting sqref="E32">
    <cfRule type="expression" dxfId="21" priority="22">
      <formula>ISEVEN(ROW())</formula>
    </cfRule>
  </conditionalFormatting>
  <conditionalFormatting sqref="E32">
    <cfRule type="expression" dxfId="20" priority="21">
      <formula>$C32=""</formula>
    </cfRule>
  </conditionalFormatting>
  <conditionalFormatting sqref="E33">
    <cfRule type="expression" dxfId="19" priority="20">
      <formula>ISEVEN(ROW())</formula>
    </cfRule>
  </conditionalFormatting>
  <conditionalFormatting sqref="E33">
    <cfRule type="expression" dxfId="18" priority="19">
      <formula>$C33=""</formula>
    </cfRule>
  </conditionalFormatting>
  <conditionalFormatting sqref="E34">
    <cfRule type="expression" dxfId="17" priority="18">
      <formula>ISEVEN(ROW())</formula>
    </cfRule>
  </conditionalFormatting>
  <conditionalFormatting sqref="E34">
    <cfRule type="expression" dxfId="16" priority="17">
      <formula>$C34=""</formula>
    </cfRule>
  </conditionalFormatting>
  <conditionalFormatting sqref="E35">
    <cfRule type="expression" dxfId="15" priority="16">
      <formula>ISEVEN(ROW())</formula>
    </cfRule>
  </conditionalFormatting>
  <conditionalFormatting sqref="E35">
    <cfRule type="expression" dxfId="14" priority="15">
      <formula>$C35=""</formula>
    </cfRule>
  </conditionalFormatting>
  <conditionalFormatting sqref="E36">
    <cfRule type="expression" dxfId="13" priority="14">
      <formula>ISEVEN(ROW())</formula>
    </cfRule>
  </conditionalFormatting>
  <conditionalFormatting sqref="E36">
    <cfRule type="expression" dxfId="12" priority="13">
      <formula>$C36=""</formula>
    </cfRule>
  </conditionalFormatting>
  <conditionalFormatting sqref="E37">
    <cfRule type="expression" dxfId="11" priority="12">
      <formula>ISEVEN(ROW())</formula>
    </cfRule>
  </conditionalFormatting>
  <conditionalFormatting sqref="E37">
    <cfRule type="expression" dxfId="10" priority="11">
      <formula>$C37=""</formula>
    </cfRule>
  </conditionalFormatting>
  <conditionalFormatting sqref="E38">
    <cfRule type="expression" dxfId="9" priority="10">
      <formula>ISEVEN(ROW())</formula>
    </cfRule>
  </conditionalFormatting>
  <conditionalFormatting sqref="E38">
    <cfRule type="expression" dxfId="8" priority="9">
      <formula>$C38=""</formula>
    </cfRule>
  </conditionalFormatting>
  <conditionalFormatting sqref="E39:E65">
    <cfRule type="expression" dxfId="7" priority="8">
      <formula>ISEVEN(ROW())</formula>
    </cfRule>
  </conditionalFormatting>
  <conditionalFormatting sqref="E39:E65">
    <cfRule type="expression" dxfId="6" priority="7">
      <formula>$C39=""</formula>
    </cfRule>
  </conditionalFormatting>
  <conditionalFormatting sqref="D13 I13:K13">
    <cfRule type="expression" dxfId="5" priority="6">
      <formula>ISEVEN(ROW())</formula>
    </cfRule>
  </conditionalFormatting>
  <conditionalFormatting sqref="D13 I13:K13">
    <cfRule type="expression" dxfId="4" priority="5">
      <formula>$C13=""</formula>
    </cfRule>
  </conditionalFormatting>
  <conditionalFormatting sqref="B13:D13 F13:G13">
    <cfRule type="expression" dxfId="3" priority="4">
      <formula>ISEVEN(ROW())</formula>
    </cfRule>
  </conditionalFormatting>
  <conditionalFormatting sqref="B13:D13 F13:G13">
    <cfRule type="expression" dxfId="2" priority="3">
      <formula>$C13=""</formula>
    </cfRule>
  </conditionalFormatting>
  <conditionalFormatting sqref="E13">
    <cfRule type="expression" dxfId="1" priority="2">
      <formula>ISEVEN(ROW())</formula>
    </cfRule>
  </conditionalFormatting>
  <conditionalFormatting sqref="E13">
    <cfRule type="expression" dxfId="0" priority="1">
      <formula>$C13=""</formula>
    </cfRule>
  </conditionalFormatting>
  <pageMargins left="0.59055118110236227" right="0.39370078740157483" top="0.59055118110236227" bottom="0.59055118110236227" header="0.31496062992125984" footer="0.31496062992125984"/>
  <pageSetup paperSize="9" scale="74" fitToHeight="0" orientation="landscape" r:id="rId1"/>
  <headerFooter scaleWithDoc="0">
    <oddHeader xml:space="preserve">&amp;R
</oddHeader>
    <oddFooter>&amp;L&amp;8&amp;F&amp;C&amp;8&amp;P/&amp;N&amp;R&amp;8&amp;A/Druck: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I35"/>
  <sheetViews>
    <sheetView workbookViewId="0">
      <selection activeCell="G37" sqref="G37"/>
    </sheetView>
  </sheetViews>
  <sheetFormatPr baseColWidth="10" defaultRowHeight="12.75" x14ac:dyDescent="0.2"/>
  <cols>
    <col min="4" max="4" width="11.42578125" style="67"/>
  </cols>
  <sheetData>
    <row r="3" spans="4:9" x14ac:dyDescent="0.2">
      <c r="G3" s="1" t="s">
        <v>31</v>
      </c>
    </row>
    <row r="4" spans="4:9" x14ac:dyDescent="0.2">
      <c r="G4" s="3" t="s">
        <v>32</v>
      </c>
      <c r="H4" s="1" t="s">
        <v>42</v>
      </c>
    </row>
    <row r="5" spans="4:9" x14ac:dyDescent="0.2">
      <c r="G5" s="3">
        <v>1404.01</v>
      </c>
      <c r="H5" s="1" t="s">
        <v>33</v>
      </c>
    </row>
    <row r="6" spans="4:9" x14ac:dyDescent="0.2">
      <c r="G6" s="3" t="s">
        <v>34</v>
      </c>
      <c r="H6" s="1" t="s">
        <v>35</v>
      </c>
    </row>
    <row r="7" spans="4:9" x14ac:dyDescent="0.2">
      <c r="G7" s="3"/>
    </row>
    <row r="8" spans="4:9" x14ac:dyDescent="0.2">
      <c r="G8" s="3" t="s">
        <v>36</v>
      </c>
      <c r="H8" s="1" t="s">
        <v>37</v>
      </c>
    </row>
    <row r="13" spans="4:9" x14ac:dyDescent="0.2">
      <c r="D13" s="67" t="s">
        <v>4</v>
      </c>
      <c r="E13" s="1"/>
      <c r="F13" s="1" t="s">
        <v>39</v>
      </c>
      <c r="G13" s="1" t="s">
        <v>29</v>
      </c>
      <c r="H13" s="1" t="s">
        <v>40</v>
      </c>
      <c r="I13" s="1" t="s">
        <v>41</v>
      </c>
    </row>
    <row r="14" spans="4:9" x14ac:dyDescent="0.2">
      <c r="D14" s="67">
        <v>140</v>
      </c>
    </row>
    <row r="15" spans="4:9" x14ac:dyDescent="0.2">
      <c r="D15" s="67" t="s">
        <v>141</v>
      </c>
    </row>
    <row r="16" spans="4:9" x14ac:dyDescent="0.2">
      <c r="D16" s="69" t="s">
        <v>142</v>
      </c>
      <c r="E16">
        <v>1400</v>
      </c>
    </row>
    <row r="17" spans="4:5" x14ac:dyDescent="0.2">
      <c r="D17" s="69" t="s">
        <v>143</v>
      </c>
      <c r="E17">
        <v>1400</v>
      </c>
    </row>
    <row r="18" spans="4:5" x14ac:dyDescent="0.2">
      <c r="D18" s="67" t="s">
        <v>144</v>
      </c>
    </row>
    <row r="19" spans="4:5" x14ac:dyDescent="0.2">
      <c r="D19" s="69" t="s">
        <v>145</v>
      </c>
      <c r="E19">
        <v>1404</v>
      </c>
    </row>
    <row r="20" spans="4:5" x14ac:dyDescent="0.2">
      <c r="D20" s="69" t="s">
        <v>146</v>
      </c>
      <c r="E20">
        <v>1404</v>
      </c>
    </row>
    <row r="21" spans="4:5" x14ac:dyDescent="0.2">
      <c r="D21" s="67" t="s">
        <v>147</v>
      </c>
    </row>
    <row r="22" spans="4:5" x14ac:dyDescent="0.2">
      <c r="D22" s="69" t="s">
        <v>148</v>
      </c>
      <c r="E22">
        <v>1406</v>
      </c>
    </row>
    <row r="23" spans="4:5" x14ac:dyDescent="0.2">
      <c r="D23" s="69" t="s">
        <v>149</v>
      </c>
      <c r="E23">
        <v>1406</v>
      </c>
    </row>
    <row r="25" spans="4:5" x14ac:dyDescent="0.2">
      <c r="D25" s="67">
        <v>142</v>
      </c>
    </row>
    <row r="26" spans="4:5" x14ac:dyDescent="0.2">
      <c r="D26" s="3" t="s">
        <v>150</v>
      </c>
    </row>
    <row r="27" spans="4:5" x14ac:dyDescent="0.2">
      <c r="D27" s="68" t="s">
        <v>151</v>
      </c>
      <c r="E27">
        <v>1420</v>
      </c>
    </row>
    <row r="28" spans="4:5" x14ac:dyDescent="0.2">
      <c r="D28" s="68" t="s">
        <v>152</v>
      </c>
      <c r="E28">
        <v>1420</v>
      </c>
    </row>
    <row r="30" spans="4:5" x14ac:dyDescent="0.2">
      <c r="D30" s="3" t="s">
        <v>153</v>
      </c>
    </row>
    <row r="31" spans="4:5" x14ac:dyDescent="0.2">
      <c r="D31" s="3" t="s">
        <v>154</v>
      </c>
    </row>
    <row r="32" spans="4:5" x14ac:dyDescent="0.2">
      <c r="D32" s="68" t="s">
        <v>155</v>
      </c>
      <c r="E32">
        <v>1404</v>
      </c>
    </row>
    <row r="33" spans="4:4" x14ac:dyDescent="0.2">
      <c r="D33" s="68" t="s">
        <v>156</v>
      </c>
    </row>
    <row r="34" spans="4:4" x14ac:dyDescent="0.2">
      <c r="D34" s="3" t="s">
        <v>157</v>
      </c>
    </row>
    <row r="35" spans="4:4" x14ac:dyDescent="0.2">
      <c r="D35" s="68" t="s">
        <v>158</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showGridLines="0" workbookViewId="0">
      <selection activeCell="A34" sqref="A34"/>
    </sheetView>
  </sheetViews>
  <sheetFormatPr baseColWidth="10" defaultRowHeight="12.75" x14ac:dyDescent="0.2"/>
  <cols>
    <col min="1" max="1" width="11.28515625" style="8" customWidth="1"/>
    <col min="2" max="2" width="26.5703125" style="8" customWidth="1"/>
    <col min="3" max="3" width="52.85546875" style="190" customWidth="1"/>
    <col min="4" max="16384" width="11.42578125" style="8"/>
  </cols>
  <sheetData>
    <row r="1" spans="1:3" ht="19.5" x14ac:dyDescent="0.2">
      <c r="A1" s="219" t="s">
        <v>342</v>
      </c>
      <c r="B1" s="220"/>
      <c r="C1" s="231"/>
    </row>
    <row r="2" spans="1:3" ht="19.5" x14ac:dyDescent="0.2">
      <c r="A2" s="219" t="s">
        <v>345</v>
      </c>
      <c r="B2" s="220"/>
      <c r="C2" s="231"/>
    </row>
    <row r="3" spans="1:3" x14ac:dyDescent="0.2">
      <c r="A3" s="221"/>
      <c r="B3" s="220"/>
      <c r="C3" s="231"/>
    </row>
    <row r="4" spans="1:3" x14ac:dyDescent="0.2">
      <c r="A4" s="221"/>
      <c r="B4" s="220"/>
      <c r="C4" s="231"/>
    </row>
    <row r="5" spans="1:3" ht="15.75" x14ac:dyDescent="0.2">
      <c r="A5" s="222" t="s">
        <v>343</v>
      </c>
      <c r="B5" s="223" t="s">
        <v>344</v>
      </c>
      <c r="C5" s="232"/>
    </row>
    <row r="6" spans="1:3" ht="15.75" x14ac:dyDescent="0.2">
      <c r="A6" s="224"/>
      <c r="B6" s="225"/>
      <c r="C6" s="233"/>
    </row>
    <row r="7" spans="1:3" ht="25.5" x14ac:dyDescent="0.2">
      <c r="A7" s="226">
        <v>41974</v>
      </c>
      <c r="B7" s="227" t="s">
        <v>346</v>
      </c>
      <c r="C7" s="82" t="s">
        <v>291</v>
      </c>
    </row>
    <row r="8" spans="1:3" ht="25.5" x14ac:dyDescent="0.2">
      <c r="A8" s="226"/>
      <c r="B8" s="227" t="s">
        <v>347</v>
      </c>
      <c r="C8" s="82" t="s">
        <v>292</v>
      </c>
    </row>
    <row r="9" spans="1:3" ht="25.5" x14ac:dyDescent="0.2">
      <c r="A9" s="226"/>
      <c r="B9" s="227" t="s">
        <v>346</v>
      </c>
      <c r="C9" s="82" t="s">
        <v>293</v>
      </c>
    </row>
    <row r="10" spans="1:3" x14ac:dyDescent="0.2">
      <c r="A10" s="228"/>
      <c r="B10" s="229"/>
      <c r="C10" s="234"/>
    </row>
    <row r="11" spans="1:3" x14ac:dyDescent="0.2">
      <c r="A11" s="230"/>
      <c r="B11" s="220"/>
      <c r="C11" s="231"/>
    </row>
    <row r="12" spans="1:3" ht="25.5" x14ac:dyDescent="0.2">
      <c r="A12" s="226">
        <v>41981</v>
      </c>
      <c r="B12" s="227" t="s">
        <v>348</v>
      </c>
      <c r="C12" s="82" t="s">
        <v>306</v>
      </c>
    </row>
    <row r="13" spans="1:3" x14ac:dyDescent="0.2">
      <c r="A13" s="228"/>
      <c r="B13" s="229"/>
      <c r="C13" s="234"/>
    </row>
    <row r="14" spans="1:3" x14ac:dyDescent="0.2">
      <c r="A14" s="230"/>
      <c r="B14" s="220"/>
      <c r="C14" s="231"/>
    </row>
    <row r="15" spans="1:3" ht="27" customHeight="1" x14ac:dyDescent="0.2">
      <c r="A15" s="226">
        <v>41981</v>
      </c>
      <c r="B15" s="573" t="s">
        <v>349</v>
      </c>
      <c r="C15" s="573"/>
    </row>
    <row r="16" spans="1:3" x14ac:dyDescent="0.2">
      <c r="A16" s="228"/>
      <c r="B16" s="229"/>
      <c r="C16" s="234"/>
    </row>
    <row r="18" spans="1:3" x14ac:dyDescent="0.2">
      <c r="A18" s="226">
        <v>42437</v>
      </c>
      <c r="B18" s="227" t="s">
        <v>352</v>
      </c>
    </row>
    <row r="19" spans="1:3" x14ac:dyDescent="0.2">
      <c r="B19" s="227" t="s">
        <v>353</v>
      </c>
    </row>
    <row r="20" spans="1:3" x14ac:dyDescent="0.2">
      <c r="A20" s="248"/>
      <c r="B20" s="248"/>
      <c r="C20" s="249"/>
    </row>
    <row r="22" spans="1:3" x14ac:dyDescent="0.2">
      <c r="A22" s="287">
        <v>43285</v>
      </c>
      <c r="B22" s="227" t="s">
        <v>416</v>
      </c>
    </row>
    <row r="23" spans="1:3" x14ac:dyDescent="0.2">
      <c r="A23" s="287"/>
      <c r="B23" s="227" t="s">
        <v>371</v>
      </c>
    </row>
    <row r="24" spans="1:3" s="291" customFormat="1" x14ac:dyDescent="0.2">
      <c r="B24" s="292" t="s">
        <v>418</v>
      </c>
      <c r="C24" s="33"/>
    </row>
    <row r="25" spans="1:3" x14ac:dyDescent="0.2">
      <c r="A25" s="291"/>
      <c r="B25" s="227" t="s">
        <v>417</v>
      </c>
      <c r="C25" s="33"/>
    </row>
    <row r="26" spans="1:3" x14ac:dyDescent="0.2">
      <c r="A26" s="291"/>
      <c r="B26" s="227" t="s">
        <v>475</v>
      </c>
      <c r="C26" s="33"/>
    </row>
    <row r="27" spans="1:3" x14ac:dyDescent="0.2">
      <c r="A27" s="248"/>
      <c r="B27" s="248"/>
      <c r="C27" s="249"/>
    </row>
    <row r="29" spans="1:3" x14ac:dyDescent="0.2">
      <c r="A29" s="287">
        <v>44704</v>
      </c>
      <c r="B29" s="494" t="s">
        <v>540</v>
      </c>
    </row>
    <row r="30" spans="1:3" x14ac:dyDescent="0.2">
      <c r="A30" s="248"/>
      <c r="B30" s="248"/>
      <c r="C30" s="249"/>
    </row>
    <row r="32" spans="1:3" x14ac:dyDescent="0.2">
      <c r="A32" s="287">
        <v>45260</v>
      </c>
      <c r="B32" s="227" t="s">
        <v>548</v>
      </c>
    </row>
    <row r="33" spans="1:3" x14ac:dyDescent="0.2">
      <c r="A33" s="248"/>
      <c r="B33" s="248"/>
      <c r="C33" s="249"/>
    </row>
  </sheetData>
  <sheetProtection algorithmName="SHA-512" hashValue="NOIqubQwLtj5WvYh+uATsAW9DwEMIXWYrq3iZ9j1Rg6zi+zhiCSnu7k4aebWvzsEedHf/+HyAgyVHPvEyfvp4g==" saltValue="bt7AhCkXtwdTsBiGW275Wg==" spinCount="100000" sheet="1" objects="1" scenarios="1"/>
  <mergeCells count="1">
    <mergeCell ref="B15:C15"/>
  </mergeCells>
  <pageMargins left="0.59055118110236227" right="0.39370078740157483" top="1.1811023622047245" bottom="0.59055118110236227" header="0.31496062992125984" footer="0.31496062992125984"/>
  <pageSetup paperSize="9" orientation="portrait" r:id="rId1"/>
  <headerFooter scaleWithDoc="0">
    <oddHeader>&amp;L&amp;"Arial,Fett"Amt für Volksschule
&amp;"Arial,Standard"Finanzen&amp;R
&amp;G</oddHeader>
    <oddFooter>&amp;L&amp;8&amp;F&amp;C&amp;8&amp;P/&amp;N&amp;R&amp;8&amp;A/Druck: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Roberto Tropea AVK"/>
    <f:field ref="FSCFOLIO_1_1001_FieldCurrentDate" text="13.12.2023 15:40"/>
    <f:field ref="CCAPRECONFIG_15_1001_Objektname" text="Anlagenbuchhaltung_30.11.23" edit="true"/>
    <f:field ref="objname" text="Anlagenbuchhaltung_30.11.23" edit="true"/>
    <f:field ref="objsubject" text="" edit="true"/>
    <f:field ref="objcreatedby" text="Fritschi, Rafael"/>
    <f:field ref="objcreatedat" date="2023-11-20T16:32:06" text="20.11.2023 16:32:06"/>
    <f:field ref="objchangedby" text="Tropea AVK, Roberto"/>
    <f:field ref="objmodifiedat" date="2023-12-13T15:40:23" text="13.12.2023 15:40:23"/>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objname" text="Name"/>
    <f:field ref="objsubject" text="Objekt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Anleitung</vt:lpstr>
      <vt:lpstr>Anleitung Beispiele</vt:lpstr>
      <vt:lpstr>Überführung VV</vt:lpstr>
      <vt:lpstr>Anlagenbuchhaltung</vt:lpstr>
      <vt:lpstr>Buchungssätze</vt:lpstr>
      <vt:lpstr>Parameter</vt:lpstr>
      <vt:lpstr>Anlagespiegel</vt:lpstr>
      <vt:lpstr>Bilanz</vt:lpstr>
      <vt:lpstr>Änderungsprotokoll</vt:lpstr>
      <vt:lpstr>Anlagespiegel!Druckbereich</vt:lpstr>
      <vt:lpstr>Anleitung!Druckbereich</vt:lpstr>
      <vt:lpstr>'Überführung VV'!Druckbereich</vt:lpstr>
      <vt:lpstr>Anlagespiegel!Drucktitel</vt:lpstr>
    </vt:vector>
  </TitlesOfParts>
  <Company>Kanton Thurgau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Tropea Roberto</dc:creator>
  <cp:lastModifiedBy>Roberto Tropea</cp:lastModifiedBy>
  <cp:lastPrinted>2021-02-24T09:45:30Z</cp:lastPrinted>
  <dcterms:created xsi:type="dcterms:W3CDTF">2006-04-10T09:45:06Z</dcterms:created>
  <dcterms:modified xsi:type="dcterms:W3CDTF">2023-12-13T15:40:22Z</dcterms:modified>
</cp:coreProperties>
</file>

<file path=docProps/custom.xml><?xml version="1.0" encoding="utf-8"?>
<Properties xmlns="http://schemas.openxmlformats.org/officeDocument/2006/custom-properties" xmlns:vt="http://schemas.openxmlformats.org/officeDocument/2006/docPropsVTypes">
  <property name="FSC#ELAKGOV@1.1001:PersonalSubjAddress" pid="2" fmtid="{D5CDD505-2E9C-101B-9397-08002B2CF9AE}">
    <vt:lpwstr/>
  </property>
  <property name="FSC#ELAKGOV@1.1001:PersonalSubjSalutation" pid="3" fmtid="{D5CDD505-2E9C-101B-9397-08002B2CF9AE}">
    <vt:lpwstr/>
  </property>
  <property name="FSC#ELAKGOV@1.1001:PersonalSubjSurName" pid="4" fmtid="{D5CDD505-2E9C-101B-9397-08002B2CF9AE}">
    <vt:lpwstr/>
  </property>
  <property name="FSC#ELAKGOV@1.1001:PersonalSubjFirstName" pid="5" fmtid="{D5CDD505-2E9C-101B-9397-08002B2CF9AE}">
    <vt:lpwstr/>
  </property>
  <property name="FSC#ELAKGOV@1.1001:PersonalSubjGender" pid="6" fmtid="{D5CDD505-2E9C-101B-9397-08002B2CF9AE}">
    <vt:lpwstr/>
  </property>
  <property name="FSC#COOELAK@1.1001:CurrentUserEmail" pid="7" fmtid="{D5CDD505-2E9C-101B-9397-08002B2CF9AE}">
    <vt:lpwstr>roberto.tropea@tg.ch</vt:lpwstr>
  </property>
  <property name="FSC#COOELAK@1.1001:CurrentUserRolePos" pid="8" fmtid="{D5CDD505-2E9C-101B-9397-08002B2CF9AE}">
    <vt:lpwstr>Sachbearbeiter/in</vt:lpwstr>
  </property>
  <property name="FSC#COOELAK@1.1001:BaseNumber" pid="9" fmtid="{D5CDD505-2E9C-101B-9397-08002B2CF9AE}">
    <vt:lpwstr>21.02.03</vt:lpwstr>
  </property>
  <property name="FSC#COOELAK@1.1001:SettlementApprovedAt" pid="10" fmtid="{D5CDD505-2E9C-101B-9397-08002B2CF9AE}">
    <vt:lpwstr/>
  </property>
  <property name="FSC#COOELAK@1.1001:ExternalDate" pid="11" fmtid="{D5CDD505-2E9C-101B-9397-08002B2CF9AE}">
    <vt:lpwstr/>
  </property>
  <property name="FSC#COOELAK@1.1001:ApproverTitle" pid="12" fmtid="{D5CDD505-2E9C-101B-9397-08002B2CF9AE}">
    <vt:lpwstr/>
  </property>
  <property name="FSC#COOELAK@1.1001:ApproverSurName" pid="13" fmtid="{D5CDD505-2E9C-101B-9397-08002B2CF9AE}">
    <vt:lpwstr/>
  </property>
  <property name="FSC#COOELAK@1.1001:ApproverFirstName" pid="14" fmtid="{D5CDD505-2E9C-101B-9397-08002B2CF9AE}">
    <vt:lpwstr/>
  </property>
  <property name="FSC#COOELAK@1.1001:ProcessResponsibleFax" pid="15" fmtid="{D5CDD505-2E9C-101B-9397-08002B2CF9AE}">
    <vt:lpwstr/>
  </property>
  <property name="FSC#COOELAK@1.1001:ProcessResponsibleMail" pid="16" fmtid="{D5CDD505-2E9C-101B-9397-08002B2CF9AE}">
    <vt:lpwstr/>
  </property>
  <property name="FSC#COOELAK@1.1001:ProcessResponsiblePhone" pid="17" fmtid="{D5CDD505-2E9C-101B-9397-08002B2CF9AE}">
    <vt:lpwstr/>
  </property>
  <property name="FSC#COOELAK@1.1001:ProcessResponsible" pid="18" fmtid="{D5CDD505-2E9C-101B-9397-08002B2CF9AE}">
    <vt:lpwstr/>
  </property>
  <property name="FSC#COOELAK@1.1001:IncomingSubject" pid="19" fmtid="{D5CDD505-2E9C-101B-9397-08002B2CF9AE}">
    <vt:lpwstr/>
  </property>
  <property name="FSC#COOELAK@1.1001:IncomingNumber" pid="20" fmtid="{D5CDD505-2E9C-101B-9397-08002B2CF9AE}">
    <vt:lpwstr/>
  </property>
  <property name="FSC#COOELAK@1.1001:ExternalRef" pid="21" fmtid="{D5CDD505-2E9C-101B-9397-08002B2CF9AE}">
    <vt:lpwstr/>
  </property>
  <property name="FSC#COOELAK@1.1001:FileRefBarCode" pid="22" fmtid="{D5CDD505-2E9C-101B-9397-08002B2CF9AE}">
    <vt:lpwstr>*AVK/21.02.03/2023/00863*</vt:lpwstr>
  </property>
  <property name="FSC#COOELAK@1.1001:RefBarCode" pid="23" fmtid="{D5CDD505-2E9C-101B-9397-08002B2CF9AE}">
    <vt:lpwstr>*COO.2103.100.7.1725799*</vt:lpwstr>
  </property>
  <property name="FSC#COOELAK@1.1001:ObjBarCode" pid="24" fmtid="{D5CDD505-2E9C-101B-9397-08002B2CF9AE}">
    <vt:lpwstr>COO.2103.100.2.11922300</vt:lpwstr>
  </property>
  <property name="FSC#COOELAK@1.1001:Priority" pid="25" fmtid="{D5CDD505-2E9C-101B-9397-08002B2CF9AE}">
    <vt:lpwstr> ()</vt:lpwstr>
  </property>
  <property name="FSC#COOELAK@1.1001:OU" pid="26" fmtid="{D5CDD505-2E9C-101B-9397-08002B2CF9AE}">
    <vt:lpwstr>Amt für Volksschule, Amtsleitung (AVK)</vt:lpwstr>
  </property>
  <property name="FSC#COOELAK@1.1001:CreatedAt" pid="27" fmtid="{D5CDD505-2E9C-101B-9397-08002B2CF9AE}">
    <vt:lpwstr>20.11.2023</vt:lpwstr>
  </property>
  <property name="FSC#COOELAK@1.1001:Department" pid="28" fmtid="{D5CDD505-2E9C-101B-9397-08002B2CF9AE}">
    <vt:lpwstr>AVK Abteilung Finanzen (AVK_x005f_FIN)</vt:lpwstr>
  </property>
  <property name="FSC#COOELAK@1.1001:ApprovedAt" pid="29" fmtid="{D5CDD505-2E9C-101B-9397-08002B2CF9AE}">
    <vt:lpwstr/>
  </property>
  <property name="FSC#COOELAK@1.1001:ApprovedBy" pid="30" fmtid="{D5CDD505-2E9C-101B-9397-08002B2CF9AE}">
    <vt:lpwstr/>
  </property>
  <property name="FSC#COOELAK@1.1001:DispatchedAt" pid="31" fmtid="{D5CDD505-2E9C-101B-9397-08002B2CF9AE}">
    <vt:lpwstr/>
  </property>
  <property name="FSC#COOELAK@1.1001:DispatchedBy" pid="32" fmtid="{D5CDD505-2E9C-101B-9397-08002B2CF9AE}">
    <vt:lpwstr/>
  </property>
  <property name="FSC#COOELAK@1.1001:OwnerFaxExtension" pid="33" fmtid="{D5CDD505-2E9C-101B-9397-08002B2CF9AE}">
    <vt:lpwstr/>
  </property>
  <property name="FSC#COOELAK@1.1001:OwnerExtension" pid="34" fmtid="{D5CDD505-2E9C-101B-9397-08002B2CF9AE}">
    <vt:lpwstr/>
  </property>
  <property name="FSC#COOELAK@1.1001:Owner" pid="35" fmtid="{D5CDD505-2E9C-101B-9397-08002B2CF9AE}">
    <vt:lpwstr>Fritschi Rafael</vt:lpwstr>
  </property>
  <property name="FSC#COOELAK@1.1001:Organization" pid="36" fmtid="{D5CDD505-2E9C-101B-9397-08002B2CF9AE}">
    <vt:lpwstr/>
  </property>
  <property name="FSC#COOELAK@1.1001:FileRefOU" pid="37" fmtid="{D5CDD505-2E9C-101B-9397-08002B2CF9AE}">
    <vt:lpwstr>AVK</vt:lpwstr>
  </property>
  <property name="FSC#COOELAK@1.1001:FileRefOrdinal" pid="38" fmtid="{D5CDD505-2E9C-101B-9397-08002B2CF9AE}">
    <vt:lpwstr>863</vt:lpwstr>
  </property>
  <property name="FSC#COOELAK@1.1001:FileRefYear" pid="39" fmtid="{D5CDD505-2E9C-101B-9397-08002B2CF9AE}">
    <vt:lpwstr>2023</vt:lpwstr>
  </property>
  <property name="FSC#COOELAK@1.1001:FileReference" pid="40" fmtid="{D5CDD505-2E9C-101B-9397-08002B2CF9AE}">
    <vt:lpwstr>AVK/21.02.03/2023/00863</vt:lpwstr>
  </property>
  <property name="FSC#COOELAK@1.1001:Subject" pid="41" fmtid="{D5CDD505-2E9C-101B-9397-08002B2CF9AE}">
    <vt:lpwstr/>
  </property>
  <property name="FSC$NOVIRTUALATTRS" pid="42" fmtid="{D5CDD505-2E9C-101B-9397-08002B2CF9AE}">
    <vt:lpwstr/>
  </property>
  <property name="COO$NOVIRTUALATTRS" pid="43" fmtid="{D5CDD505-2E9C-101B-9397-08002B2CF9AE}">
    <vt:lpwstr/>
  </property>
  <property name="FSC$NOUSEREXPRESSIONS" pid="44" fmtid="{D5CDD505-2E9C-101B-9397-08002B2CF9AE}">
    <vt:lpwstr/>
  </property>
  <property name="COO$NOUSEREXPRESSIONS" pid="45" fmtid="{D5CDD505-2E9C-101B-9397-08002B2CF9AE}">
    <vt:lpwstr/>
  </property>
  <property name="FSC$NOPARSEFILE" pid="46" fmtid="{D5CDD505-2E9C-101B-9397-08002B2CF9AE}">
    <vt:lpwstr/>
  </property>
  <property name="COO$NOPARSEFILE" pid="47" fmtid="{D5CDD505-2E9C-101B-9397-08002B2CF9AE}">
    <vt:lpwstr/>
  </property>
  <property name="FSC#LOCALSW@2103.100:TopLevelSubfileAddress" pid="48" fmtid="{D5CDD505-2E9C-101B-9397-08002B2CF9AE}">
    <vt:lpwstr>COO.2103.100.7.1725799</vt:lpwstr>
  </property>
  <property name="FSC#FSCIBISDOCPROPS@15.1400:ObjectCOOAddress" pid="49" fmtid="{D5CDD505-2E9C-101B-9397-08002B2CF9AE}">
    <vt:lpwstr>COO.2103.100.2.11922300</vt:lpwstr>
  </property>
  <property name="FSC#FSCIBISDOCPROPS@15.1400:Container" pid="50" fmtid="{D5CDD505-2E9C-101B-9397-08002B2CF9AE}">
    <vt:lpwstr>COO.2103.100.2.11922300</vt:lpwstr>
  </property>
  <property name="FSC#FSCIBISDOCPROPS@15.1400:Objectname" pid="51" fmtid="{D5CDD505-2E9C-101B-9397-08002B2CF9AE}">
    <vt:lpwstr>Anlagenbuchhaltung_x005f_30.11.23</vt:lpwstr>
  </property>
  <property name="FSC#FSCIBISDOCPROPS@15.1400:Subject" pid="52" fmtid="{D5CDD505-2E9C-101B-9397-08002B2CF9AE}">
    <vt:lpwstr>Nicht verfügbar</vt:lpwstr>
  </property>
  <property name="FSC#FSCIBISDOCPROPS@15.1400:Owner" pid="53" fmtid="{D5CDD505-2E9C-101B-9397-08002B2CF9AE}">
    <vt:lpwstr>Fritschi, Rafael</vt:lpwstr>
  </property>
  <property name="FSC#FSCIBISDOCPROPS@15.1400:OwnerAbbreviation" pid="54" fmtid="{D5CDD505-2E9C-101B-9397-08002B2CF9AE}">
    <vt:lpwstr/>
  </property>
  <property name="FSC#FSCIBISDOCPROPS@15.1400:GroupShortName" pid="55" fmtid="{D5CDD505-2E9C-101B-9397-08002B2CF9AE}">
    <vt:lpwstr>AVK_x005f_FIN</vt:lpwstr>
  </property>
  <property name="FSC#FSCIBISDOCPROPS@15.1400:TopLevelSubfileName" pid="56" fmtid="{D5CDD505-2E9C-101B-9397-08002B2CF9AE}">
    <vt:lpwstr>Musterdokumente für Schulgemeinden 2023-2027 (001)</vt:lpwstr>
  </property>
  <property name="FSC#LOCALSW@2103.100:BarCodeTopLevelSubfileTitle" pid="57" fmtid="{D5CDD505-2E9C-101B-9397-08002B2CF9AE}">
    <vt:lpwstr/>
  </property>
  <property name="FSC#FSCIBISDOCPROPS@15.1400:TopLevelSubfileNumber" pid="58" fmtid="{D5CDD505-2E9C-101B-9397-08002B2CF9AE}">
    <vt:lpwstr>1</vt:lpwstr>
  </property>
  <property name="FSC#FSCIBISDOCPROPS@15.1400:TitleSubFile" pid="59" fmtid="{D5CDD505-2E9C-101B-9397-08002B2CF9AE}">
    <vt:lpwstr>Musterdokumente für Schulgemeinden 2023-2027</vt:lpwstr>
  </property>
  <property name="FSC#LOCALSW@2103.100:BarCodeTitleSubFile" pid="60" fmtid="{D5CDD505-2E9C-101B-9397-08002B2CF9AE}">
    <vt:lpwstr/>
  </property>
  <property name="FSC#LOCALSW@2103.100:BarCodeOwnerSubFile" pid="61" fmtid="{D5CDD505-2E9C-101B-9397-08002B2CF9AE}">
    <vt:lpwstr/>
  </property>
  <property name="FSC#FSCIBISDOCPROPS@15.1400:TopLevelDossierName" pid="62" fmtid="{D5CDD505-2E9C-101B-9397-08002B2CF9AE}">
    <vt:lpwstr>Musterdokumente 2023-2027 (0863/2023/AVK)</vt:lpwstr>
  </property>
  <property name="FSC#LOCALSW@2103.100:BarCodeTopLevelDossierName" pid="63" fmtid="{D5CDD505-2E9C-101B-9397-08002B2CF9AE}">
    <vt:lpwstr/>
  </property>
  <property name="FSC#FSCIBISDOCPROPS@15.1400:TopLevelDossierNumber" pid="64" fmtid="{D5CDD505-2E9C-101B-9397-08002B2CF9AE}">
    <vt:lpwstr>863</vt:lpwstr>
  </property>
  <property name="FSC#FSCIBISDOCPROPS@15.1400:TopLevelDossierYear" pid="65" fmtid="{D5CDD505-2E9C-101B-9397-08002B2CF9AE}">
    <vt:lpwstr>2023</vt:lpwstr>
  </property>
  <property name="FSC#FSCIBISDOCPROPS@15.1400:TopLevelDossierTitel" pid="66" fmtid="{D5CDD505-2E9C-101B-9397-08002B2CF9AE}">
    <vt:lpwstr>Musterdokumente 2023-2027</vt:lpwstr>
  </property>
  <property name="FSC#LOCALSW@2103.100:BarCodeTopLevelDossierTitel" pid="67" fmtid="{D5CDD505-2E9C-101B-9397-08002B2CF9AE}">
    <vt:lpwstr/>
  </property>
  <property name="FSC#FSCIBISDOCPROPS@15.1400:TopLevelDossierRespOrgShortname" pid="68" fmtid="{D5CDD505-2E9C-101B-9397-08002B2CF9AE}">
    <vt:lpwstr>AVK</vt:lpwstr>
  </property>
  <property name="FSC#FSCIBISDOCPROPS@15.1400:TopLevelDossierResponsible" pid="69" fmtid="{D5CDD505-2E9C-101B-9397-08002B2CF9AE}">
    <vt:lpwstr>Tropea AVK, Roberto</vt:lpwstr>
  </property>
  <property name="FSC#FSCIBISDOCPROPS@15.1400:TopLevelSubjectGroupPosNumber" pid="70" fmtid="{D5CDD505-2E9C-101B-9397-08002B2CF9AE}">
    <vt:lpwstr>21.02.03</vt:lpwstr>
  </property>
  <property name="FSC#FSCIBISDOCPROPS@15.1400:RRBNumber" pid="71" fmtid="{D5CDD505-2E9C-101B-9397-08002B2CF9AE}">
    <vt:lpwstr>Nicht verfügbar</vt:lpwstr>
  </property>
  <property name="FSC#FSCIBISDOCPROPS@15.1400:RRSessionDate" pid="72" fmtid="{D5CDD505-2E9C-101B-9397-08002B2CF9AE}">
    <vt:lpwstr/>
  </property>
  <property name="FSC#LOCALSW@2103.100:BarCodeDossierRef" pid="73" fmtid="{D5CDD505-2E9C-101B-9397-08002B2CF9AE}">
    <vt:lpwstr/>
  </property>
  <property name="FSC#FSCIBISDOCPROPS@15.1400:BGMName" pid="74" fmtid="{D5CDD505-2E9C-101B-9397-08002B2CF9AE}">
    <vt:lpwstr> </vt:lpwstr>
  </property>
  <property name="FSC#FSCIBISDOCPROPS@15.1400:BGMFirstName" pid="75" fmtid="{D5CDD505-2E9C-101B-9397-08002B2CF9AE}">
    <vt:lpwstr> </vt:lpwstr>
  </property>
  <property name="FSC#FSCIBISDOCPROPS@15.1400:BGMZIP" pid="76" fmtid="{D5CDD505-2E9C-101B-9397-08002B2CF9AE}">
    <vt:lpwstr> </vt:lpwstr>
  </property>
  <property name="FSC#FSCIBISDOCPROPS@15.1400:BGMBirthday" pid="77" fmtid="{D5CDD505-2E9C-101B-9397-08002B2CF9AE}">
    <vt:lpwstr> </vt:lpwstr>
  </property>
  <property name="FSC#FSCIBISDOCPROPS@15.1400:BGMDiagnose" pid="78" fmtid="{D5CDD505-2E9C-101B-9397-08002B2CF9AE}">
    <vt:lpwstr> </vt:lpwstr>
  </property>
  <property name="FSC#FSCIBISDOCPROPS@15.1400:BGMDiagnoseAdd" pid="79" fmtid="{D5CDD505-2E9C-101B-9397-08002B2CF9AE}">
    <vt:lpwstr> </vt:lpwstr>
  </property>
  <property name="FSC#FSCIBISDOCPROPS@15.1400:BGMDiagnoseDetail" pid="80" fmtid="{D5CDD505-2E9C-101B-9397-08002B2CF9AE}">
    <vt:lpwstr> </vt:lpwstr>
  </property>
  <property name="FSC#FSCIBISDOCPROPS@15.1400:CreatedAt" pid="81" fmtid="{D5CDD505-2E9C-101B-9397-08002B2CF9AE}">
    <vt:lpwstr>20.11.2023</vt:lpwstr>
  </property>
  <property name="FSC#FSCIBISDOCPROPS@15.1400:CreatedBy" pid="82" fmtid="{D5CDD505-2E9C-101B-9397-08002B2CF9AE}">
    <vt:lpwstr>Rafael Fritschi</vt:lpwstr>
  </property>
  <property name="FSC#FSCIBISDOCPROPS@15.1400:ReferredBarCode" pid="83" fmtid="{D5CDD505-2E9C-101B-9397-08002B2CF9AE}">
    <vt:lpwstr/>
  </property>
  <property name="FSC#FSCIBISDOCPROPS@15.1400:DossierRef" pid="84" fmtid="{D5CDD505-2E9C-101B-9397-08002B2CF9AE}">
    <vt:lpwstr>AVK/21.02.03/2023/00863</vt:lpwstr>
  </property>
  <property name="FSC#COOSYSTEM@1.1:Container" pid="85" fmtid="{D5CDD505-2E9C-101B-9397-08002B2CF9AE}">
    <vt:lpwstr>COO.2103.100.2.11922300</vt:lpwstr>
  </property>
  <property name="FSC#LOCALSW@2103.100:User_Login_red" pid="86" fmtid="{D5CDD505-2E9C-101B-9397-08002B2CF9AE}">
    <vt:lpwstr>avkfrt@TG.CH_x000d__x000a_rafael.fritschi@tg.ch_x000d__x000a_TG\avkfrt</vt:lpwstr>
  </property>
  <property name="FSC#LOCALSW@2103.100:TGDOSREI" pid="87" fmtid="{D5CDD505-2E9C-101B-9397-08002B2CF9AE}">
    <vt:lpwstr>21.02.03</vt:lpwstr>
  </property>
  <property name="FSC#ATSTATECFG@1.1001:Office" pid="88" fmtid="{D5CDD505-2E9C-101B-9397-08002B2CF9AE}">
    <vt:lpwstr/>
  </property>
  <property name="FSC#ATSTATECFG@1.1001:Agent" pid="89" fmtid="{D5CDD505-2E9C-101B-9397-08002B2CF9AE}">
    <vt:lpwstr>Roberto Tropea AVK</vt:lpwstr>
  </property>
  <property name="FSC#ATSTATECFG@1.1001:AgentPhone" pid="90" fmtid="{D5CDD505-2E9C-101B-9397-08002B2CF9AE}">
    <vt:lpwstr>+41 58 345 57 89</vt:lpwstr>
  </property>
  <property name="FSC#ATSTATECFG@1.1001:DepartmentFax" pid="91" fmtid="{D5CDD505-2E9C-101B-9397-08002B2CF9AE}">
    <vt:lpwstr/>
  </property>
  <property name="FSC#ATSTATECFG@1.1001:DepartmentEmail" pid="92" fmtid="{D5CDD505-2E9C-101B-9397-08002B2CF9AE}">
    <vt:lpwstr>leitung.avk@tg.ch</vt:lpwstr>
  </property>
  <property name="FSC#ATSTATECFG@1.1001:SubfileDate" pid="93" fmtid="{D5CDD505-2E9C-101B-9397-08002B2CF9AE}">
    <vt:lpwstr>20.04.2023</vt:lpwstr>
  </property>
  <property name="FSC#ATSTATECFG@1.1001:SubfileSubject" pid="94" fmtid="{D5CDD505-2E9C-101B-9397-08002B2CF9AE}">
    <vt:lpwstr/>
  </property>
  <property name="FSC#ATSTATECFG@1.1001:DepartmentZipCode" pid="95" fmtid="{D5CDD505-2E9C-101B-9397-08002B2CF9AE}">
    <vt:lpwstr>8510</vt:lpwstr>
  </property>
  <property name="FSC#ATSTATECFG@1.1001:DepartmentCountry" pid="96" fmtid="{D5CDD505-2E9C-101B-9397-08002B2CF9AE}">
    <vt:lpwstr>Schweiz</vt:lpwstr>
  </property>
  <property name="FSC#ATSTATECFG@1.1001:DepartmentCity" pid="97" fmtid="{D5CDD505-2E9C-101B-9397-08002B2CF9AE}">
    <vt:lpwstr>Frauenfeld</vt:lpwstr>
  </property>
  <property name="FSC#ATSTATECFG@1.1001:DepartmentStreet" pid="98" fmtid="{D5CDD505-2E9C-101B-9397-08002B2CF9AE}">
    <vt:lpwstr>Spannerstrasse 31</vt:lpwstr>
  </property>
  <property name="FSC#ATSTATECFG@1.1001:DepartmentDVR" pid="99" fmtid="{D5CDD505-2E9C-101B-9397-08002B2CF9AE}">
    <vt:lpwstr/>
  </property>
  <property name="FSC#ATSTATECFG@1.1001:DepartmentUID" pid="100" fmtid="{D5CDD505-2E9C-101B-9397-08002B2CF9AE}">
    <vt:lpwstr>4110</vt:lpwstr>
  </property>
  <property name="FSC#ATSTATECFG@1.1001:SubfileReference" pid="101" fmtid="{D5CDD505-2E9C-101B-9397-08002B2CF9AE}">
    <vt:lpwstr>001</vt:lpwstr>
  </property>
  <property name="FSC#ATSTATECFG@1.1001:Clause" pid="102" fmtid="{D5CDD505-2E9C-101B-9397-08002B2CF9AE}">
    <vt:lpwstr/>
  </property>
  <property name="FSC#ATSTATECFG@1.1001:ApprovedSignature" pid="103" fmtid="{D5CDD505-2E9C-101B-9397-08002B2CF9AE}">
    <vt:lpwstr/>
  </property>
  <property name="FSC#ATSTATECFG@1.1001:BankAccount" pid="104" fmtid="{D5CDD505-2E9C-101B-9397-08002B2CF9AE}">
    <vt:lpwstr/>
  </property>
  <property name="FSC#ATSTATECFG@1.1001:BankAccountOwner" pid="105" fmtid="{D5CDD505-2E9C-101B-9397-08002B2CF9AE}">
    <vt:lpwstr/>
  </property>
  <property name="FSC#ATSTATECFG@1.1001:BankInstitute" pid="106" fmtid="{D5CDD505-2E9C-101B-9397-08002B2CF9AE}">
    <vt:lpwstr/>
  </property>
  <property name="FSC#ATSTATECFG@1.1001:BankAccountID" pid="107" fmtid="{D5CDD505-2E9C-101B-9397-08002B2CF9AE}">
    <vt:lpwstr/>
  </property>
  <property name="FSC#ATSTATECFG@1.1001:BankAccountIBAN" pid="108" fmtid="{D5CDD505-2E9C-101B-9397-08002B2CF9AE}">
    <vt:lpwstr/>
  </property>
  <property name="FSC#ATSTATECFG@1.1001:BankAccountBIC" pid="109" fmtid="{D5CDD505-2E9C-101B-9397-08002B2CF9AE}">
    <vt:lpwstr/>
  </property>
  <property name="FSC#ATSTATECFG@1.1001:BankName" pid="110" fmtid="{D5CDD505-2E9C-101B-9397-08002B2CF9AE}">
    <vt:lpwstr/>
  </property>
  <property name="FSC#FSCFOLIO@1.1001:docpropproject" pid="111" fmtid="{D5CDD505-2E9C-101B-9397-08002B2CF9AE}">
    <vt:lpwstr/>
  </property>
  <property name="FSC#COOELAK@1.1001:ObjectAddressees" pid="112" fmtid="{D5CDD505-2E9C-101B-9397-08002B2CF9AE}">
    <vt:lpwstr/>
  </property>
  <property name="FSC#FSCIBISDOCPROPS@15.1400:CreatedAtFormat" pid="113" fmtid="{D5CDD505-2E9C-101B-9397-08002B2CF9AE}">
    <vt:lpwstr>20. November 2023</vt:lpwstr>
  </property>
  <property name="FSC#FSCIBIS@15.1400:TopLevelSubfileAddress" pid="114" fmtid="{D5CDD505-2E9C-101B-9397-08002B2CF9AE}">
    <vt:lpwstr>COO.2103.100.7.1725799</vt:lpwstr>
  </property>
  <property name="FSC#FSCIBIS@15.1400:KdRNameOfConcerned" pid="115" fmtid="{D5CDD505-2E9C-101B-9397-08002B2CF9AE}">
    <vt:lpwstr>Nicht verfügbar</vt:lpwstr>
  </property>
  <property name="FSC#FSCIBIS@15.1400:KdRAddressOfConcerned" pid="116" fmtid="{D5CDD505-2E9C-101B-9397-08002B2CF9AE}">
    <vt:lpwstr>Nicht verfügbar</vt:lpwstr>
  </property>
  <property name="FSC#FSCIBIS@15.1400:KdRDeadline" pid="117" fmtid="{D5CDD505-2E9C-101B-9397-08002B2CF9AE}">
    <vt:lpwstr>Nicht verfügbar</vt:lpwstr>
  </property>
  <property name="FSC#FSCIBIS@15.1400:KdRVenue" pid="118" fmtid="{D5CDD505-2E9C-101B-9397-08002B2CF9AE}">
    <vt:lpwstr>Nicht verfügbar</vt:lpwstr>
  </property>
  <property name="FSC#FSCIBIS@15.1400:KdREventDate" pid="119" fmtid="{D5CDD505-2E9C-101B-9397-08002B2CF9AE}">
    <vt:lpwstr>Nicht verfügbar</vt:lpwstr>
  </property>
  <property name="FSC#FSCIBIS@15.1400:KdRPrevBusiness" pid="120" fmtid="{D5CDD505-2E9C-101B-9397-08002B2CF9AE}">
    <vt:lpwstr>Nicht verfügbar</vt:lpwstr>
  </property>
  <property name="FSC#FSCIBIS@15.1400:KdRDelegations" pid="121" fmtid="{D5CDD505-2E9C-101B-9397-08002B2CF9AE}">
    <vt:lpwstr>Nicht verfügbar</vt:lpwstr>
  </property>
  <property name="FSC#FSCIBIS@15.1400:SessionTitle" pid="122" fmtid="{D5CDD505-2E9C-101B-9397-08002B2CF9AE}">
    <vt:lpwstr/>
  </property>
  <property name="FSC#FSCIBIS@15.1400:SessionPrevSessionTitle" pid="123" fmtid="{D5CDD505-2E9C-101B-9397-08002B2CF9AE}">
    <vt:lpwstr/>
  </property>
  <property name="FSC#FSCIBIS@15.1400:SessionFrom" pid="124" fmtid="{D5CDD505-2E9C-101B-9397-08002B2CF9AE}">
    <vt:lpwstr/>
  </property>
  <property name="FSC#FSCIBIS@15.1400:SessionFromTime" pid="125" fmtid="{D5CDD505-2E9C-101B-9397-08002B2CF9AE}">
    <vt:lpwstr/>
  </property>
  <property name="FSC#FSCIBIS@15.1400:SessionPrevSessionFrom" pid="126" fmtid="{D5CDD505-2E9C-101B-9397-08002B2CF9AE}">
    <vt:lpwstr/>
  </property>
  <property name="FSC#FSCIBIS@15.1400:SessionTo" pid="127" fmtid="{D5CDD505-2E9C-101B-9397-08002B2CF9AE}">
    <vt:lpwstr/>
  </property>
  <property name="FSC#FSCIBIS@15.1400:SessionSubmissionDeadline" pid="128" fmtid="{D5CDD505-2E9C-101B-9397-08002B2CF9AE}">
    <vt:lpwstr/>
  </property>
  <property name="FSC#FSCIBIS@15.1400:SessionLink" pid="129" fmtid="{D5CDD505-2E9C-101B-9397-08002B2CF9AE}">
    <vt:lpwstr/>
  </property>
  <property name="FSC#FSCIBIS@15.1400:SessionNumber" pid="130" fmtid="{D5CDD505-2E9C-101B-9397-08002B2CF9AE}">
    <vt:lpwstr/>
  </property>
  <property name="FSC#FSCIBIS@15.1400:SessionContactListPersons" pid="131" fmtid="{D5CDD505-2E9C-101B-9397-08002B2CF9AE}">
    <vt:lpwstr>Nicht verfügbar</vt:lpwstr>
  </property>
  <property name="FSC#FSCIBIS@15.1400:SessionContactListStatus" pid="132" fmtid="{D5CDD505-2E9C-101B-9397-08002B2CF9AE}">
    <vt:lpwstr>Nicht verfügbar</vt:lpwstr>
  </property>
  <property name="FSC#FSCIBIS@15.1400:ArchiveMapGRGNumber" pid="133" fmtid="{D5CDD505-2E9C-101B-9397-08002B2CF9AE}">
    <vt:lpwstr/>
  </property>
  <property name="FSC#FSCIBIS@15.1400:ArchiveMapFinalNumber" pid="134" fmtid="{D5CDD505-2E9C-101B-9397-08002B2CF9AE}">
    <vt:lpwstr/>
  </property>
  <property name="FSC#FSCIBIS@15.1400:ArchiveMapSequentialNumber" pid="135" fmtid="{D5CDD505-2E9C-101B-9397-08002B2CF9AE}">
    <vt:lpwstr/>
  </property>
  <property name="FSC#FSCIBIS@15.1400:ArchiveMapFinalizeDate" pid="136" fmtid="{D5CDD505-2E9C-101B-9397-08002B2CF9AE}">
    <vt:lpwstr/>
  </property>
  <property name="FSC#FSCIBIS@15.1400:ArchiveMapTitle" pid="137" fmtid="{D5CDD505-2E9C-101B-9397-08002B2CF9AE}">
    <vt:lpwstr/>
  </property>
  <property name="FSC#FSCIBIS@15.1400:ArchiveMapBusinessType" pid="138" fmtid="{D5CDD505-2E9C-101B-9397-08002B2CF9AE}">
    <vt:lpwstr/>
  </property>
  <property name="FSC#FSCIBIS@15.1400:ArchiveMapSessionDate" pid="139" fmtid="{D5CDD505-2E9C-101B-9397-08002B2CF9AE}">
    <vt:lpwstr/>
  </property>
  <property name="FSC#FSCIBIS@15.1400:ArchiveMapProtocolNumber" pid="140" fmtid="{D5CDD505-2E9C-101B-9397-08002B2CF9AE}">
    <vt:lpwstr/>
  </property>
  <property name="FSC#FSCIBIS@15.1400:ArchiveMapProtocolPage" pid="141" fmtid="{D5CDD505-2E9C-101B-9397-08002B2CF9AE}">
    <vt:lpwstr/>
  </property>
  <property name="FSC#FSCIBIS@15.1400:GRSequentialNumber" pid="142" fmtid="{D5CDD505-2E9C-101B-9397-08002B2CF9AE}">
    <vt:lpwstr>Nicht verfügbar</vt:lpwstr>
  </property>
  <property name="FSC#FSCIBIS@15.1400:GRBusinessType" pid="143" fmtid="{D5CDD505-2E9C-101B-9397-08002B2CF9AE}">
    <vt:lpwstr>Nicht verfügbar</vt:lpwstr>
  </property>
  <property name="FSC#FSCIBIS@15.1400:GRGRGNumber" pid="144" fmtid="{D5CDD505-2E9C-101B-9397-08002B2CF9AE}">
    <vt:lpwstr>Nicht verfügbar</vt:lpwstr>
  </property>
  <property name="FSC#FSCIBIS@15.1400:GRLegislation" pid="145" fmtid="{D5CDD505-2E9C-101B-9397-08002B2CF9AE}">
    <vt:lpwstr>Nicht verfügbar</vt:lpwstr>
  </property>
  <property name="FSC#FSCIBIS@15.1400:GREntryDate" pid="146" fmtid="{D5CDD505-2E9C-101B-9397-08002B2CF9AE}">
    <vt:lpwstr>Nicht verfügbar</vt:lpwstr>
  </property>
  <property name="FSC#CCAPRECONFIGG@15.1001:DepartmentON" pid="147" fmtid="{D5CDD505-2E9C-101B-9397-08002B2CF9AE}">
    <vt:lpwstr/>
  </property>
  <property name="FSC#CCAPRECONFIGG@15.1001:DepartmentWebsite" pid="148" fmtid="{D5CDD505-2E9C-101B-9397-08002B2CF9AE}">
    <vt:lpwstr/>
  </property>
  <property name="FSC#COOELAK@1.1001:replyreference" pid="149" fmtid="{D5CDD505-2E9C-101B-9397-08002B2CF9AE}">
    <vt:lpwstr/>
  </property>
  <property name="FSC#COOELAK@1.1001:OfficeHours" pid="150" fmtid="{D5CDD505-2E9C-101B-9397-08002B2CF9AE}">
    <vt:lpwstr/>
  </property>
</Properties>
</file>