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C:\Users\avktro\AppData\Local\Temp\Fabasoft\Work\"/>
    </mc:Choice>
  </mc:AlternateContent>
  <bookViews>
    <workbookView xWindow="240" yWindow="60" windowWidth="17700" windowHeight="12405"/>
  </bookViews>
  <sheets>
    <sheet name="WICHTIGE ANMERKUNGEN" sheetId="7" r:id="rId1"/>
    <sheet name="DAG-Berechnung" sheetId="4" r:id="rId2"/>
    <sheet name="DAG-Berech. anteilmässig 60." sheetId="1" r:id="rId3"/>
    <sheet name="Hilfstabelle" sheetId="2" state="hidden" r:id="rId4"/>
  </sheets>
  <definedNames>
    <definedName name="_xlnm.Print_Area" localSheetId="2">'DAG-Berech. anteilmässig 60.'!$A:$R</definedName>
  </definedNames>
  <calcPr calcId="162913" concurrentManualCount="2"/>
</workbook>
</file>

<file path=xl/calcChain.xml><?xml version="1.0" encoding="utf-8"?>
<calcChain xmlns="http://schemas.openxmlformats.org/spreadsheetml/2006/main">
  <c r="N36" i="1" l="1"/>
  <c r="N37" i="1"/>
  <c r="N32" i="4"/>
  <c r="N26" i="4"/>
  <c r="N20" i="4"/>
  <c r="E32" i="4"/>
  <c r="E26" i="4"/>
  <c r="E30" i="1"/>
  <c r="E36" i="1"/>
  <c r="N30" i="1"/>
  <c r="N24" i="1"/>
  <c r="N39" i="1"/>
  <c r="N38" i="1"/>
  <c r="N33" i="1"/>
  <c r="N32" i="1"/>
  <c r="N31" i="1"/>
  <c r="N27" i="1"/>
  <c r="N26" i="1"/>
  <c r="N25" i="1"/>
  <c r="E39" i="1"/>
  <c r="E38" i="1"/>
  <c r="E37" i="1"/>
  <c r="E33" i="1"/>
  <c r="E32" i="1"/>
  <c r="E31" i="1"/>
  <c r="M40" i="1"/>
  <c r="Q40" i="1" s="1"/>
  <c r="M34" i="1"/>
  <c r="Q34" i="1" s="1"/>
  <c r="M28" i="1"/>
  <c r="Q28" i="1" s="1"/>
  <c r="D40" i="1"/>
  <c r="H40" i="1" s="1"/>
  <c r="D34" i="1"/>
  <c r="H34" i="1" s="1"/>
  <c r="N35" i="4"/>
  <c r="N34" i="4"/>
  <c r="N33" i="4"/>
  <c r="N29" i="4"/>
  <c r="N28" i="4"/>
  <c r="N27" i="4"/>
  <c r="N23" i="4"/>
  <c r="N22" i="4"/>
  <c r="N21" i="4"/>
  <c r="E35" i="4"/>
  <c r="E34" i="4"/>
  <c r="E33" i="4"/>
  <c r="E29" i="4"/>
  <c r="E28" i="4"/>
  <c r="E27" i="4"/>
  <c r="D28" i="1"/>
  <c r="H28" i="1"/>
  <c r="M36" i="4"/>
  <c r="Q36" i="4"/>
  <c r="M30" i="4"/>
  <c r="Q30" i="4"/>
  <c r="M24" i="4"/>
  <c r="Q24" i="4"/>
  <c r="D36" i="4"/>
  <c r="H36" i="4"/>
  <c r="D30" i="4"/>
  <c r="F30" i="4"/>
  <c r="G30" i="4" s="1"/>
  <c r="D24" i="4"/>
  <c r="F24" i="4" s="1"/>
  <c r="G24" i="4" s="1"/>
  <c r="K47" i="1"/>
  <c r="U16" i="1"/>
  <c r="V16" i="1"/>
  <c r="W16" i="1"/>
  <c r="U18" i="1"/>
  <c r="Y18" i="1" s="1"/>
  <c r="V18" i="1"/>
  <c r="W18" i="1"/>
  <c r="I12" i="1"/>
  <c r="I14" i="1" s="1"/>
  <c r="R14" i="1" s="1"/>
  <c r="I49" i="1" s="1"/>
  <c r="I14" i="4"/>
  <c r="R14" i="4" s="1"/>
  <c r="I43" i="4" s="1"/>
  <c r="C30" i="1"/>
  <c r="C36" i="1"/>
  <c r="L24" i="1"/>
  <c r="L30" i="1"/>
  <c r="L36" i="1"/>
  <c r="P39" i="1"/>
  <c r="G39" i="1"/>
  <c r="P38" i="1"/>
  <c r="G38" i="1"/>
  <c r="P37" i="1"/>
  <c r="G37" i="1"/>
  <c r="P36" i="1"/>
  <c r="G36" i="1"/>
  <c r="P33" i="1"/>
  <c r="G33" i="1"/>
  <c r="P32" i="1"/>
  <c r="G32" i="1"/>
  <c r="P31" i="1"/>
  <c r="G31" i="1"/>
  <c r="P30" i="1"/>
  <c r="G30" i="1"/>
  <c r="P27" i="1"/>
  <c r="P26" i="1"/>
  <c r="P25" i="1"/>
  <c r="P24" i="1"/>
  <c r="P35" i="4"/>
  <c r="P34" i="4"/>
  <c r="P33" i="4"/>
  <c r="P32" i="4"/>
  <c r="P29" i="4"/>
  <c r="P28" i="4"/>
  <c r="P27" i="4"/>
  <c r="P26" i="4"/>
  <c r="P23" i="4"/>
  <c r="P22" i="4"/>
  <c r="P21" i="4"/>
  <c r="P20" i="4"/>
  <c r="G35" i="4"/>
  <c r="G34" i="4"/>
  <c r="G33" i="4"/>
  <c r="G32" i="4"/>
  <c r="G29" i="4"/>
  <c r="G28" i="4"/>
  <c r="G27" i="4"/>
  <c r="G26" i="4"/>
  <c r="L32" i="4"/>
  <c r="L26" i="4"/>
  <c r="L20" i="4"/>
  <c r="C32" i="4"/>
  <c r="C26" i="4"/>
  <c r="F6" i="2"/>
  <c r="F7" i="2"/>
  <c r="F8" i="2"/>
  <c r="F9" i="2"/>
  <c r="F10" i="2"/>
  <c r="F11" i="2"/>
  <c r="F12" i="2"/>
  <c r="F13" i="2"/>
  <c r="F5" i="2"/>
  <c r="AA16" i="1"/>
  <c r="H24" i="4"/>
  <c r="Z16" i="1"/>
  <c r="O40" i="1"/>
  <c r="P40" i="1" s="1"/>
  <c r="O34" i="1"/>
  <c r="P34" i="1" s="1"/>
  <c r="O28" i="1"/>
  <c r="P28" i="1" s="1"/>
  <c r="F40" i="1"/>
  <c r="G40" i="1" s="1"/>
  <c r="H38" i="4"/>
  <c r="I39" i="4" s="1"/>
  <c r="F28" i="1"/>
  <c r="G28" i="1" s="1"/>
  <c r="AA18" i="1"/>
  <c r="AA21" i="1" s="1"/>
  <c r="O36" i="4"/>
  <c r="P36" i="4"/>
  <c r="O30" i="4"/>
  <c r="P30" i="4"/>
  <c r="O24" i="4"/>
  <c r="P24" i="4"/>
  <c r="F36" i="4"/>
  <c r="G36" i="4"/>
  <c r="Z18" i="1"/>
  <c r="Z21" i="1" s="1"/>
  <c r="H42" i="1"/>
  <c r="I43" i="1" s="1"/>
  <c r="I42" i="1" s="1"/>
  <c r="J42" i="1" s="1"/>
  <c r="F34" i="1"/>
  <c r="G34" i="1" s="1"/>
  <c r="H30" i="4"/>
  <c r="I47" i="1"/>
  <c r="L18" i="1"/>
  <c r="I51" i="1"/>
  <c r="K39" i="4"/>
  <c r="K38" i="4" s="1"/>
  <c r="K43" i="1"/>
  <c r="K42" i="1" s="1"/>
  <c r="AA24" i="1"/>
  <c r="I38" i="4" l="1"/>
  <c r="J38" i="4" s="1"/>
  <c r="I53" i="1"/>
  <c r="M53" i="1" s="1"/>
  <c r="I45" i="4" l="1"/>
  <c r="M45" i="4" s="1"/>
</calcChain>
</file>

<file path=xl/sharedStrings.xml><?xml version="1.0" encoding="utf-8"?>
<sst xmlns="http://schemas.openxmlformats.org/spreadsheetml/2006/main" count="129" uniqueCount="65">
  <si>
    <t>Schulgemeinde</t>
  </si>
  <si>
    <t>Jahreslohn 100%:</t>
  </si>
  <si>
    <t>Fälligkeit DAG:</t>
  </si>
  <si>
    <t>Dienstjahre:</t>
  </si>
  <si>
    <t>Pensum:</t>
  </si>
  <si>
    <t>Beispiel</t>
  </si>
  <si>
    <t>/</t>
  </si>
  <si>
    <t>Erfassungen</t>
  </si>
  <si>
    <t>Durchschnittliches Pensum:</t>
  </si>
  <si>
    <t>Berechnung</t>
  </si>
  <si>
    <t>DAG bei Vollpensum:</t>
  </si>
  <si>
    <t>Tatsächliches DAG:</t>
  </si>
  <si>
    <t>Pensionierung per:</t>
  </si>
  <si>
    <t>volles DAG bei Vollpensum:</t>
  </si>
  <si>
    <t>anteilmässiges DAG bei Vollpensum:</t>
  </si>
  <si>
    <t>Monat</t>
  </si>
  <si>
    <t>Januar</t>
  </si>
  <si>
    <t>Februar</t>
  </si>
  <si>
    <t>März</t>
  </si>
  <si>
    <t>April</t>
  </si>
  <si>
    <t>Mai</t>
  </si>
  <si>
    <t>Juni</t>
  </si>
  <si>
    <t>Juli</t>
  </si>
  <si>
    <t>August</t>
  </si>
  <si>
    <t>September</t>
  </si>
  <si>
    <t>Oktober</t>
  </si>
  <si>
    <t>November</t>
  </si>
  <si>
    <t>Dezember</t>
  </si>
  <si>
    <t>Monat in Zahl</t>
  </si>
  <si>
    <t>Anzahl Tage</t>
  </si>
  <si>
    <t>Hilfe für Aufbereitung des Datums auf ganze Monate</t>
  </si>
  <si>
    <t>Hilfe für DropDown Feld für Dienstjahre</t>
  </si>
  <si>
    <t>Hilfstabelle</t>
  </si>
  <si>
    <t>Diensjahre des nächsten DAGs:</t>
  </si>
  <si>
    <t>Datum letztes DAG / relevanter Eintritt:</t>
  </si>
  <si>
    <t>angerechnete Monate:</t>
  </si>
  <si>
    <t>Dienstjahre letztes erhaltenes DAG:</t>
  </si>
  <si>
    <t>Eingabe</t>
  </si>
  <si>
    <t>für Berechnung</t>
  </si>
  <si>
    <t>Tag</t>
  </si>
  <si>
    <t>Jahr</t>
  </si>
  <si>
    <t>Monate</t>
  </si>
  <si>
    <t>Jahre</t>
  </si>
  <si>
    <t>Anzahl ganze Monate:</t>
  </si>
  <si>
    <t>Berechnung des Dienstaltersgeschenks bei unregelmässigem Pensum</t>
  </si>
  <si>
    <t>Bemerkung:</t>
  </si>
  <si>
    <t>DAG-Berechnung Lehrpersonal</t>
  </si>
  <si>
    <t>Lehrperson</t>
  </si>
  <si>
    <t>inkl. Anteil 13. Monatslohn</t>
  </si>
  <si>
    <t xml:space="preserve"> bei unregelmässigem Pensum</t>
  </si>
  <si>
    <t>Im Tabellenblatt "DAG mit Anteil Pensionierung" befinden sich ausgeblendete Hilfsspalten (R:W)</t>
  </si>
  <si>
    <t>Diese Berechnungsart gilt auch bei einmaligem Pensenwechsel.</t>
  </si>
  <si>
    <t>Bei einem Austritt nach dem vollendeten 60. Altersjahr besteht ein anteilsmässiger Anspruch für die seit
dem letzten Stichtag geleisteten Dienstjahre. Der Anspruch ist aufgrund der seit dem letzten Stichtag geleisteten Monate zu berechnen (xy/60) und kaufmännisch auf den Halbtag zu runden. Ist der DAG-
Stichtag nicht der Erste eines Monats, wird für die Ermittlung des pro-rata-Anspruchs ab dem darauf folgenden Monat gerechnet.
Einen anteilsmässigen DAG-Anspruch zwischen 60 und 65 Jahren gibt es nur für Mitarbeiterinnen und Mitarbeiter, welche seit mind. 10 Jahren im Dienste der KVTG ste­hen. Eine Mitarbeitern, welche mit 58 Jahren eingetreten ist und mit 63 Jahren in den Ruhestand tritt, hat somit keinen DAG-Anspruch - wie alle übrigen Mitarbeiterinnen und Mitarbeiter, welche weniger als 10 Jahre im Dienste des Kantons tätig sind.</t>
  </si>
  <si>
    <t>bitte auswählen</t>
  </si>
  <si>
    <t>exkl. Anteil 13. Monatslohn</t>
  </si>
  <si>
    <t>Pflichtlekt.</t>
  </si>
  <si>
    <t>Anzahl Monate</t>
  </si>
  <si>
    <t>Unterrichts-lekt.</t>
  </si>
  <si>
    <t>à</t>
  </si>
  <si>
    <t>Ø</t>
  </si>
  <si>
    <t>Sachbearbeiter</t>
  </si>
  <si>
    <t>Datum</t>
  </si>
  <si>
    <t>Bei Lehrkräften mit unregelmässigem Pensum (z.B. Lehrkräfte für Textilarbeit/ Werken und Hauswirtschaft) variiert der Monatslohn von Semester zu Semester nach Massgabe der jeweils erteilten Lektionen. Bei der Ausrichtung des Dienstaltersgeschenks wäre es deshalb nicht richtig, nur auf den Lohn, den die betreffende Lehrkraft (zufälligerweise) im Jubiläumsmonat bezieht, abzustellen. Es muss vielmehr von einem Durchschnittspensum ausgegangen werden. Massgebend sind grundsätzlich die dem Stichtag vorausgegangenen fünf Kalenderjahre.</t>
  </si>
  <si>
    <t>17.1.14</t>
  </si>
  <si>
    <t>Berechnung des anteilmässigen Anspruchs des Dienstaltersgeschenk bei Austrit nach dem 60. Altersjahr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</si>
</sst>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quot; Jahre&quot;"/>
    <numFmt numFmtId="166" formatCode="#,###\ &quot;Jahre&quot;"/>
  </numFmts>
  <fonts count="18" x14ac:knownFonts="1">
    <font>
      <sz val="10"/>
      <name val="Arial"/>
    </font>
    <font>
      <b/>
      <sz val="10"/>
      <name val="Arial"/>
      <family val="2"/>
    </font>
    <font>
      <b/>
      <sz val="15"/>
      <name val="Arial"/>
      <family val="2"/>
    </font>
    <font>
      <sz val="10"/>
      <name val="Arial"/>
      <family val="2"/>
    </font>
    <font>
      <i/>
      <sz val="8"/>
      <name val="Arial"/>
      <family val="2"/>
    </font>
    <font>
      <b/>
      <sz val="12"/>
      <name val="Arial"/>
      <family val="2"/>
    </font>
    <font>
      <b/>
      <i/>
      <u/>
      <sz val="10"/>
      <name val="Arial"/>
      <family val="2"/>
    </font>
    <font>
      <b/>
      <u/>
      <sz val="10"/>
      <name val="ARIAL"/>
      <family val="2"/>
    </font>
    <font>
      <sz val="10"/>
      <color indexed="9"/>
      <name val="Arial"/>
      <family val="2"/>
    </font>
    <font>
      <sz val="8"/>
      <name val="Arial"/>
      <family val="2"/>
    </font>
    <font>
      <b/>
      <sz val="8"/>
      <name val="Arial"/>
      <family val="2"/>
    </font>
    <font>
      <b/>
      <sz val="10"/>
      <color indexed="10"/>
      <name val="Arial"/>
      <family val="2"/>
    </font>
    <font>
      <sz val="12"/>
      <name val="Arial"/>
      <family val="2"/>
    </font>
    <font>
      <sz val="10"/>
      <color indexed="9"/>
      <name val="Arial"/>
      <family val="2"/>
    </font>
    <font>
      <i/>
      <sz val="7"/>
      <name val="Arial"/>
      <family val="2"/>
    </font>
    <font>
      <b/>
      <i/>
      <sz val="7"/>
      <name val="Arial"/>
      <family val="2"/>
    </font>
    <font>
      <sz val="10"/>
      <color theme="0"/>
      <name val="Arial"/>
      <family val="2"/>
    </font>
    <font>
      <b/>
      <sz val="10"/>
      <color theme="0"/>
      <name val="Arial"/>
      <family val="2"/>
    </font>
  </fonts>
  <fills count="6">
    <fill>
      <patternFill patternType="none"/>
    </fill>
    <fill>
      <patternFill patternType="gray125"/>
    </fill>
    <fill>
      <patternFill patternType="solid">
        <fgColor indexed="47"/>
        <bgColor indexed="64"/>
      </patternFill>
    </fill>
    <fill>
      <patternFill patternType="solid">
        <fgColor theme="6" tint="0.39997558519241921"/>
        <bgColor indexed="64"/>
      </patternFill>
    </fill>
    <fill>
      <patternFill patternType="solid">
        <fgColor theme="0" tint="-0.499984740745262"/>
        <bgColor indexed="64"/>
      </patternFill>
    </fill>
    <fill>
      <patternFill patternType="solid">
        <fgColor rgb="FFFFFFCC"/>
        <bgColor indexed="64"/>
      </patternFill>
    </fill>
  </fills>
  <borders count="32">
    <border>
      <left/>
      <right/>
      <top/>
      <bottom/>
      <diagonal/>
    </border>
    <border>
      <left style="thin">
        <color indexed="22"/>
      </left>
      <right style="thin">
        <color indexed="22"/>
      </right>
      <top style="thin">
        <color indexed="22"/>
      </top>
      <bottom style="thin">
        <color indexed="2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style="thin">
        <color indexed="22"/>
      </left>
      <right style="thin">
        <color indexed="22"/>
      </right>
      <top style="thin">
        <color indexed="22"/>
      </top>
      <bottom/>
      <diagonal/>
    </border>
    <border>
      <left style="thin">
        <color indexed="22"/>
      </left>
      <right style="thin">
        <color indexed="64"/>
      </right>
      <top style="thin">
        <color indexed="22"/>
      </top>
      <bottom/>
      <diagonal/>
    </border>
    <border>
      <left style="thin">
        <color indexed="22"/>
      </left>
      <right style="thin">
        <color indexed="22"/>
      </right>
      <top style="thin">
        <color indexed="64"/>
      </top>
      <bottom/>
      <diagonal/>
    </border>
    <border>
      <left style="thin">
        <color indexed="22"/>
      </left>
      <right style="thin">
        <color indexed="22"/>
      </right>
      <top/>
      <bottom/>
      <diagonal/>
    </border>
    <border>
      <left style="thin">
        <color indexed="22"/>
      </left>
      <right style="thin">
        <color indexed="22"/>
      </right>
      <top/>
      <bottom style="thin">
        <color indexed="64"/>
      </bottom>
      <diagonal/>
    </border>
  </borders>
  <cellStyleXfs count="1">
    <xf numFmtId="0" fontId="0" fillId="0" borderId="0"/>
  </cellStyleXfs>
  <cellXfs count="178">
    <xf numFmtId="0" fontId="0" fillId="0" borderId="0" xfId="0"/>
    <xf numFmtId="0" fontId="1" fillId="0" borderId="0" xfId="0" applyFont="1" applyProtection="1"/>
    <xf numFmtId="0" fontId="0" fillId="0" borderId="0" xfId="0" applyProtection="1"/>
    <xf numFmtId="0" fontId="2" fillId="0" borderId="0" xfId="0" applyFont="1" applyProtection="1"/>
    <xf numFmtId="0" fontId="0" fillId="0" borderId="0" xfId="0" applyBorder="1"/>
    <xf numFmtId="14" fontId="0" fillId="0" borderId="0" xfId="0" applyNumberFormat="1"/>
    <xf numFmtId="0" fontId="6" fillId="0" borderId="2" xfId="0" applyFont="1" applyBorder="1"/>
    <xf numFmtId="0" fontId="0" fillId="0" borderId="3" xfId="0" applyBorder="1"/>
    <xf numFmtId="0" fontId="0" fillId="0" borderId="4" xfId="0" applyBorder="1"/>
    <xf numFmtId="0" fontId="1" fillId="0" borderId="5" xfId="0" applyFont="1" applyBorder="1"/>
    <xf numFmtId="0" fontId="1" fillId="0" borderId="0" xfId="0" applyFont="1" applyBorder="1"/>
    <xf numFmtId="0" fontId="1" fillId="0" borderId="6" xfId="0" applyFont="1" applyBorder="1"/>
    <xf numFmtId="0" fontId="0" fillId="0" borderId="5" xfId="0" applyBorder="1"/>
    <xf numFmtId="0" fontId="0" fillId="0" borderId="6" xfId="0" applyBorder="1"/>
    <xf numFmtId="0" fontId="1" fillId="0" borderId="7" xfId="0" applyFont="1" applyBorder="1"/>
    <xf numFmtId="0" fontId="0" fillId="0" borderId="8" xfId="0" applyBorder="1"/>
    <xf numFmtId="0" fontId="0" fillId="0" borderId="9" xfId="0" applyBorder="1"/>
    <xf numFmtId="0" fontId="0" fillId="0" borderId="7" xfId="0" applyBorder="1"/>
    <xf numFmtId="0" fontId="6" fillId="0" borderId="10" xfId="0" applyFont="1" applyFill="1" applyBorder="1"/>
    <xf numFmtId="0" fontId="0" fillId="0" borderId="11" xfId="0" applyBorder="1"/>
    <xf numFmtId="0" fontId="0" fillId="0" borderId="12" xfId="0" applyBorder="1"/>
    <xf numFmtId="0" fontId="7" fillId="0" borderId="0" xfId="0" applyFont="1"/>
    <xf numFmtId="0" fontId="0" fillId="0" borderId="0" xfId="0" applyFill="1" applyBorder="1" applyAlignment="1">
      <alignment horizontal="center"/>
    </xf>
    <xf numFmtId="1" fontId="3" fillId="0" borderId="0" xfId="0" applyNumberFormat="1" applyFont="1" applyFill="1" applyBorder="1" applyAlignment="1" applyProtection="1"/>
    <xf numFmtId="0" fontId="3" fillId="0" borderId="0" xfId="0" applyFont="1"/>
    <xf numFmtId="0" fontId="8" fillId="0" borderId="0" xfId="0" applyFont="1" applyFill="1"/>
    <xf numFmtId="0" fontId="1" fillId="0" borderId="13" xfId="0" applyFont="1" applyBorder="1"/>
    <xf numFmtId="0" fontId="0" fillId="0" borderId="13" xfId="0" applyBorder="1"/>
    <xf numFmtId="0" fontId="3" fillId="0" borderId="13" xfId="0" applyFont="1" applyBorder="1"/>
    <xf numFmtId="0" fontId="0" fillId="0" borderId="0" xfId="0" applyBorder="1" applyAlignment="1" applyProtection="1">
      <alignment horizontal="center"/>
    </xf>
    <xf numFmtId="0" fontId="0" fillId="0" borderId="0" xfId="0" applyBorder="1" applyProtection="1"/>
    <xf numFmtId="0" fontId="0" fillId="0" borderId="0" xfId="0" applyBorder="1" applyAlignment="1" applyProtection="1">
      <alignment horizontal="right"/>
    </xf>
    <xf numFmtId="0" fontId="0" fillId="0" borderId="0" xfId="0" applyNumberFormat="1" applyBorder="1" applyProtection="1"/>
    <xf numFmtId="0" fontId="1" fillId="0" borderId="14" xfId="0" applyFont="1" applyBorder="1" applyAlignment="1" applyProtection="1">
      <alignment horizontal="left"/>
    </xf>
    <xf numFmtId="0" fontId="1" fillId="0" borderId="15" xfId="0" applyFont="1" applyBorder="1" applyProtection="1"/>
    <xf numFmtId="0" fontId="0" fillId="0" borderId="16" xfId="0" applyBorder="1" applyProtection="1"/>
    <xf numFmtId="0" fontId="0" fillId="0" borderId="17" xfId="0" applyBorder="1" applyAlignment="1" applyProtection="1">
      <alignment horizontal="center"/>
    </xf>
    <xf numFmtId="0" fontId="0" fillId="0" borderId="18" xfId="0" applyBorder="1" applyAlignment="1" applyProtection="1">
      <alignment horizontal="center"/>
    </xf>
    <xf numFmtId="1" fontId="0" fillId="0" borderId="17" xfId="0" applyNumberFormat="1" applyBorder="1" applyAlignment="1" applyProtection="1">
      <alignment horizontal="right"/>
    </xf>
    <xf numFmtId="0" fontId="0" fillId="0" borderId="18" xfId="0" applyBorder="1" applyProtection="1"/>
    <xf numFmtId="0" fontId="0" fillId="0" borderId="14" xfId="0" applyBorder="1" applyProtection="1"/>
    <xf numFmtId="0" fontId="0" fillId="0" borderId="15" xfId="0" applyBorder="1" applyProtection="1"/>
    <xf numFmtId="0" fontId="0" fillId="0" borderId="17" xfId="0" applyBorder="1" applyProtection="1"/>
    <xf numFmtId="0" fontId="1" fillId="0" borderId="17" xfId="0" applyFont="1" applyBorder="1" applyAlignment="1" applyProtection="1">
      <alignment horizontal="left"/>
    </xf>
    <xf numFmtId="0" fontId="0" fillId="0" borderId="19" xfId="0" applyBorder="1" applyProtection="1"/>
    <xf numFmtId="0" fontId="0" fillId="0" borderId="20" xfId="0" applyBorder="1" applyProtection="1"/>
    <xf numFmtId="0" fontId="0" fillId="0" borderId="21" xfId="0" applyBorder="1" applyProtection="1"/>
    <xf numFmtId="0" fontId="1" fillId="0" borderId="0" xfId="0" applyFont="1" applyBorder="1" applyAlignment="1" applyProtection="1">
      <alignment horizontal="left"/>
    </xf>
    <xf numFmtId="0" fontId="5" fillId="2" borderId="10" xfId="0" applyFont="1" applyFill="1" applyBorder="1" applyProtection="1"/>
    <xf numFmtId="0" fontId="5" fillId="2" borderId="11" xfId="0" applyFont="1" applyFill="1" applyBorder="1" applyProtection="1"/>
    <xf numFmtId="0" fontId="3" fillId="2" borderId="11" xfId="0" applyFont="1" applyFill="1" applyBorder="1" applyProtection="1"/>
    <xf numFmtId="0" fontId="3" fillId="2" borderId="12" xfId="0" applyFont="1" applyFill="1" applyBorder="1" applyProtection="1"/>
    <xf numFmtId="0" fontId="3" fillId="0" borderId="0" xfId="0" applyFont="1" applyFill="1" applyBorder="1" applyProtection="1"/>
    <xf numFmtId="0" fontId="0" fillId="0" borderId="0" xfId="0" applyFill="1" applyProtection="1"/>
    <xf numFmtId="0" fontId="0" fillId="0" borderId="0" xfId="0" applyFill="1" applyBorder="1" applyProtection="1"/>
    <xf numFmtId="0" fontId="3" fillId="0" borderId="13" xfId="0" applyFont="1" applyBorder="1" applyProtection="1"/>
    <xf numFmtId="0" fontId="0" fillId="0" borderId="13" xfId="0" applyBorder="1" applyProtection="1"/>
    <xf numFmtId="4" fontId="0" fillId="0" borderId="0" xfId="0" applyNumberFormat="1" applyFill="1" applyBorder="1" applyAlignment="1" applyProtection="1">
      <alignment horizontal="center"/>
    </xf>
    <xf numFmtId="0" fontId="3" fillId="0" borderId="0" xfId="0" applyFont="1" applyProtection="1"/>
    <xf numFmtId="0" fontId="0" fillId="0" borderId="0" xfId="0" applyFill="1" applyBorder="1" applyAlignment="1" applyProtection="1">
      <alignment horizontal="center"/>
    </xf>
    <xf numFmtId="0" fontId="8" fillId="0" borderId="0" xfId="0" applyFont="1" applyFill="1" applyProtection="1"/>
    <xf numFmtId="165" fontId="0" fillId="0" borderId="0" xfId="0" applyNumberFormat="1" applyFill="1" applyBorder="1" applyAlignment="1" applyProtection="1">
      <alignment horizontal="center"/>
    </xf>
    <xf numFmtId="14" fontId="0" fillId="0" borderId="0" xfId="0" applyNumberFormat="1" applyFill="1" applyBorder="1" applyAlignment="1" applyProtection="1">
      <alignment horizontal="center"/>
    </xf>
    <xf numFmtId="0" fontId="0" fillId="0" borderId="14" xfId="0" applyBorder="1" applyAlignment="1" applyProtection="1">
      <alignment horizontal="center"/>
    </xf>
    <xf numFmtId="0" fontId="0" fillId="0" borderId="15" xfId="0" applyBorder="1" applyAlignment="1" applyProtection="1">
      <alignment horizontal="center"/>
    </xf>
    <xf numFmtId="0" fontId="0" fillId="0" borderId="20" xfId="0" applyBorder="1" applyAlignment="1" applyProtection="1">
      <alignment horizontal="center"/>
    </xf>
    <xf numFmtId="0" fontId="1" fillId="0" borderId="13" xfId="0" applyFont="1" applyBorder="1" applyProtection="1"/>
    <xf numFmtId="0" fontId="3" fillId="0" borderId="0" xfId="0" applyFont="1" applyBorder="1" applyProtection="1"/>
    <xf numFmtId="0" fontId="9" fillId="0" borderId="14" xfId="0" applyFont="1" applyBorder="1" applyProtection="1"/>
    <xf numFmtId="0" fontId="9" fillId="0" borderId="22" xfId="0" applyFont="1" applyFill="1" applyBorder="1" applyProtection="1"/>
    <xf numFmtId="0" fontId="9" fillId="0" borderId="15" xfId="0" applyFont="1" applyFill="1" applyBorder="1" applyAlignment="1" applyProtection="1">
      <alignment horizontal="center"/>
    </xf>
    <xf numFmtId="0" fontId="9" fillId="0" borderId="23" xfId="0" applyFont="1" applyFill="1" applyBorder="1" applyAlignment="1" applyProtection="1">
      <alignment horizontal="left"/>
    </xf>
    <xf numFmtId="0" fontId="9" fillId="0" borderId="17" xfId="0" applyFont="1" applyBorder="1" applyProtection="1"/>
    <xf numFmtId="0" fontId="9" fillId="0" borderId="1" xfId="0" applyFont="1" applyFill="1" applyBorder="1" applyProtection="1"/>
    <xf numFmtId="0" fontId="9" fillId="0" borderId="0" xfId="0" applyFont="1" applyFill="1" applyBorder="1" applyAlignment="1" applyProtection="1">
      <alignment horizontal="center"/>
    </xf>
    <xf numFmtId="0" fontId="9" fillId="0" borderId="24" xfId="0" applyFont="1" applyFill="1" applyBorder="1" applyAlignment="1" applyProtection="1">
      <alignment horizontal="left"/>
    </xf>
    <xf numFmtId="0" fontId="9" fillId="0" borderId="19" xfId="0" applyFont="1" applyBorder="1" applyProtection="1"/>
    <xf numFmtId="0" fontId="9" fillId="0" borderId="25" xfId="0" applyFont="1" applyFill="1" applyBorder="1" applyProtection="1"/>
    <xf numFmtId="0" fontId="9" fillId="0" borderId="20" xfId="0" applyFont="1" applyFill="1" applyBorder="1" applyAlignment="1" applyProtection="1">
      <alignment horizontal="center"/>
    </xf>
    <xf numFmtId="0" fontId="9" fillId="0" borderId="26" xfId="0" applyFont="1" applyFill="1" applyBorder="1" applyAlignment="1" applyProtection="1">
      <alignment horizontal="left"/>
    </xf>
    <xf numFmtId="0" fontId="0" fillId="0" borderId="0" xfId="0" applyAlignment="1">
      <alignment wrapText="1"/>
    </xf>
    <xf numFmtId="0" fontId="1" fillId="0" borderId="0" xfId="0" applyFont="1" applyAlignment="1">
      <alignment horizontal="left" vertical="top" wrapText="1"/>
    </xf>
    <xf numFmtId="0" fontId="9" fillId="0" borderId="0" xfId="0" applyFont="1" applyBorder="1" applyAlignment="1" applyProtection="1">
      <alignment horizontal="left" indent="1"/>
    </xf>
    <xf numFmtId="0" fontId="11" fillId="0" borderId="0" xfId="0" applyFont="1" applyAlignment="1">
      <alignment vertical="top"/>
    </xf>
    <xf numFmtId="0" fontId="12" fillId="0" borderId="0" xfId="0" applyFont="1"/>
    <xf numFmtId="0" fontId="3" fillId="0" borderId="0" xfId="0" applyFont="1" applyAlignment="1">
      <alignment wrapText="1"/>
    </xf>
    <xf numFmtId="0" fontId="13" fillId="0" borderId="0" xfId="0" applyFont="1" applyProtection="1">
      <protection locked="0"/>
    </xf>
    <xf numFmtId="0" fontId="9" fillId="0" borderId="0" xfId="0" applyFont="1" applyAlignment="1" applyProtection="1">
      <alignment horizontal="left" indent="1"/>
    </xf>
    <xf numFmtId="0" fontId="9" fillId="0" borderId="0" xfId="0" applyFont="1" applyBorder="1" applyAlignment="1" applyProtection="1">
      <alignment horizontal="right"/>
    </xf>
    <xf numFmtId="0" fontId="0" fillId="3" borderId="22" xfId="0" applyFill="1" applyBorder="1" applyProtection="1">
      <protection locked="0"/>
    </xf>
    <xf numFmtId="0" fontId="0" fillId="3" borderId="1" xfId="0" applyFill="1" applyBorder="1" applyProtection="1">
      <protection locked="0"/>
    </xf>
    <xf numFmtId="0" fontId="0" fillId="3" borderId="25" xfId="0" applyFill="1" applyBorder="1" applyProtection="1">
      <protection locked="0"/>
    </xf>
    <xf numFmtId="0" fontId="0" fillId="3" borderId="23" xfId="0" applyFill="1" applyBorder="1" applyAlignment="1" applyProtection="1">
      <alignment horizontal="left"/>
      <protection locked="0"/>
    </xf>
    <xf numFmtId="0" fontId="0" fillId="3" borderId="24" xfId="0" applyFill="1" applyBorder="1" applyAlignment="1" applyProtection="1">
      <alignment horizontal="left"/>
      <protection locked="0"/>
    </xf>
    <xf numFmtId="0" fontId="0" fillId="3" borderId="26" xfId="0" applyFill="1" applyBorder="1" applyAlignment="1" applyProtection="1">
      <alignment horizontal="left"/>
      <protection locked="0"/>
    </xf>
    <xf numFmtId="0" fontId="9" fillId="0" borderId="0" xfId="0" applyFont="1" applyBorder="1" applyProtection="1"/>
    <xf numFmtId="0" fontId="4" fillId="0" borderId="0" xfId="0" applyFont="1" applyBorder="1" applyAlignment="1" applyProtection="1">
      <alignment horizontal="center"/>
    </xf>
    <xf numFmtId="0" fontId="4" fillId="0" borderId="18" xfId="0" applyFont="1" applyBorder="1" applyAlignment="1" applyProtection="1">
      <alignment horizontal="center"/>
    </xf>
    <xf numFmtId="0" fontId="9" fillId="0" borderId="0" xfId="0" applyFont="1" applyFill="1" applyBorder="1" applyProtection="1"/>
    <xf numFmtId="0" fontId="9" fillId="0" borderId="27" xfId="0" applyFont="1" applyFill="1" applyBorder="1" applyProtection="1"/>
    <xf numFmtId="0" fontId="9" fillId="0" borderId="28" xfId="0" applyFont="1" applyFill="1" applyBorder="1" applyAlignment="1" applyProtection="1">
      <alignment horizontal="left"/>
    </xf>
    <xf numFmtId="0" fontId="9" fillId="0" borderId="1" xfId="0" applyFont="1" applyFill="1" applyBorder="1" applyAlignment="1" applyProtection="1">
      <alignment horizontal="center"/>
    </xf>
    <xf numFmtId="0" fontId="9" fillId="0" borderId="27" xfId="0" applyFont="1" applyFill="1" applyBorder="1" applyAlignment="1" applyProtection="1">
      <alignment horizontal="center"/>
    </xf>
    <xf numFmtId="0" fontId="9" fillId="0" borderId="29" xfId="0" applyFont="1" applyBorder="1" applyProtection="1"/>
    <xf numFmtId="0" fontId="9" fillId="0" borderId="30" xfId="0" applyFont="1" applyBorder="1" applyProtection="1"/>
    <xf numFmtId="0" fontId="9" fillId="0" borderId="31" xfId="0" applyFont="1" applyBorder="1" applyProtection="1"/>
    <xf numFmtId="0" fontId="0" fillId="3" borderId="22" xfId="0" applyFill="1" applyBorder="1" applyProtection="1">
      <protection locked="0"/>
    </xf>
    <xf numFmtId="0" fontId="0" fillId="3" borderId="23" xfId="0" applyFill="1" applyBorder="1" applyAlignment="1" applyProtection="1">
      <alignment horizontal="left"/>
      <protection locked="0"/>
    </xf>
    <xf numFmtId="0" fontId="9" fillId="0" borderId="25" xfId="0" applyFont="1" applyFill="1" applyBorder="1" applyAlignment="1" applyProtection="1">
      <alignment horizontal="center"/>
    </xf>
    <xf numFmtId="0" fontId="0" fillId="3" borderId="22" xfId="0" applyFill="1" applyBorder="1" applyProtection="1">
      <protection locked="0"/>
    </xf>
    <xf numFmtId="0" fontId="0" fillId="3" borderId="23" xfId="0" applyFill="1" applyBorder="1" applyAlignment="1" applyProtection="1">
      <alignment horizontal="left"/>
      <protection locked="0"/>
    </xf>
    <xf numFmtId="0" fontId="0" fillId="3" borderId="1" xfId="0" applyFill="1" applyBorder="1" applyProtection="1">
      <protection locked="0"/>
    </xf>
    <xf numFmtId="0" fontId="0" fillId="3" borderId="24" xfId="0" applyFill="1" applyBorder="1" applyAlignment="1" applyProtection="1">
      <alignment horizontal="left"/>
      <protection locked="0"/>
    </xf>
    <xf numFmtId="0" fontId="0" fillId="3" borderId="25" xfId="0" applyFill="1" applyBorder="1" applyProtection="1">
      <protection locked="0"/>
    </xf>
    <xf numFmtId="0" fontId="0" fillId="3" borderId="26" xfId="0" applyFill="1" applyBorder="1" applyAlignment="1" applyProtection="1">
      <alignment horizontal="left"/>
      <protection locked="0"/>
    </xf>
    <xf numFmtId="0" fontId="9" fillId="0" borderId="29" xfId="0" applyFont="1" applyBorder="1" applyAlignment="1" applyProtection="1">
      <alignment horizontal="center"/>
    </xf>
    <xf numFmtId="0" fontId="9" fillId="0" borderId="30" xfId="0" applyFont="1" applyBorder="1" applyAlignment="1" applyProtection="1">
      <alignment horizontal="center"/>
    </xf>
    <xf numFmtId="0" fontId="9" fillId="0" borderId="31" xfId="0" applyFont="1" applyBorder="1" applyAlignment="1" applyProtection="1">
      <alignment horizontal="center"/>
    </xf>
    <xf numFmtId="0" fontId="14" fillId="0" borderId="0" xfId="0" quotePrefix="1" applyFont="1" applyProtection="1"/>
    <xf numFmtId="0" fontId="10" fillId="0" borderId="0" xfId="0" applyFont="1" applyAlignment="1" applyProtection="1">
      <alignment horizontal="right" vertical="center"/>
    </xf>
    <xf numFmtId="0" fontId="15" fillId="0" borderId="0" xfId="0" applyFont="1" applyAlignment="1" applyProtection="1">
      <alignment horizontal="left"/>
    </xf>
    <xf numFmtId="0" fontId="14" fillId="0" borderId="0" xfId="0" applyFont="1" applyAlignment="1" applyProtection="1">
      <alignment horizontal="left"/>
    </xf>
    <xf numFmtId="0" fontId="14" fillId="0" borderId="0" xfId="0" applyFont="1" applyAlignment="1">
      <alignment horizontal="left"/>
    </xf>
    <xf numFmtId="0" fontId="0" fillId="0" borderId="13" xfId="0" applyFill="1" applyBorder="1" applyAlignment="1"/>
    <xf numFmtId="0" fontId="0" fillId="0" borderId="0" xfId="0" applyFill="1" applyBorder="1" applyAlignment="1"/>
    <xf numFmtId="0" fontId="9" fillId="0" borderId="22" xfId="0" applyFont="1" applyFill="1" applyBorder="1" applyAlignment="1" applyProtection="1">
      <alignment horizontal="center"/>
    </xf>
    <xf numFmtId="0" fontId="0" fillId="0" borderId="0" xfId="0" applyAlignment="1" applyProtection="1">
      <alignment vertical="center"/>
    </xf>
    <xf numFmtId="0" fontId="9" fillId="0" borderId="15" xfId="0" applyFont="1" applyBorder="1" applyAlignment="1" applyProtection="1">
      <alignment horizontal="center"/>
    </xf>
    <xf numFmtId="0" fontId="9" fillId="0" borderId="0" xfId="0" applyFont="1" applyBorder="1" applyAlignment="1" applyProtection="1">
      <alignment horizontal="center"/>
    </xf>
    <xf numFmtId="0" fontId="9" fillId="0" borderId="20" xfId="0" applyFont="1" applyBorder="1" applyAlignment="1" applyProtection="1">
      <alignment horizontal="center"/>
    </xf>
    <xf numFmtId="0" fontId="4" fillId="0" borderId="0" xfId="0" applyFont="1" applyFill="1" applyBorder="1" applyAlignment="1" applyProtection="1">
      <alignment horizontal="center"/>
    </xf>
    <xf numFmtId="0" fontId="9" fillId="0" borderId="0" xfId="0" applyFont="1" applyFill="1" applyProtection="1"/>
    <xf numFmtId="0" fontId="9" fillId="0" borderId="0" xfId="0" applyFont="1" applyProtection="1"/>
    <xf numFmtId="0" fontId="16" fillId="0" borderId="13" xfId="0" applyFont="1" applyBorder="1" applyProtection="1"/>
    <xf numFmtId="0" fontId="16" fillId="0" borderId="0" xfId="0" applyFont="1"/>
    <xf numFmtId="0" fontId="16" fillId="0" borderId="0" xfId="0" applyFont="1" applyAlignment="1">
      <alignment horizontal="left"/>
    </xf>
    <xf numFmtId="0" fontId="16" fillId="0" borderId="0" xfId="0" applyFont="1" applyProtection="1"/>
    <xf numFmtId="0" fontId="16" fillId="0" borderId="0" xfId="0" applyFont="1" applyAlignment="1" applyProtection="1">
      <alignment horizontal="left"/>
    </xf>
    <xf numFmtId="49" fontId="17" fillId="4" borderId="0" xfId="0" applyNumberFormat="1" applyFont="1" applyFill="1" applyBorder="1" applyProtection="1"/>
    <xf numFmtId="0" fontId="17" fillId="4" borderId="0" xfId="0" applyFont="1" applyFill="1" applyBorder="1" applyProtection="1"/>
    <xf numFmtId="0" fontId="1" fillId="5" borderId="0" xfId="0" applyFont="1" applyFill="1" applyBorder="1" applyAlignment="1" applyProtection="1">
      <alignment horizontal="right"/>
    </xf>
    <xf numFmtId="0" fontId="1" fillId="5" borderId="0" xfId="0" applyFont="1" applyFill="1" applyBorder="1" applyAlignment="1" applyProtection="1">
      <alignment horizontal="center"/>
    </xf>
    <xf numFmtId="0" fontId="1" fillId="5" borderId="0" xfId="0" applyFont="1" applyFill="1" applyBorder="1" applyAlignment="1" applyProtection="1">
      <alignment horizontal="left"/>
    </xf>
    <xf numFmtId="0" fontId="9" fillId="5" borderId="15" xfId="0" applyFont="1" applyFill="1" applyBorder="1" applyProtection="1"/>
    <xf numFmtId="164" fontId="9" fillId="5" borderId="15" xfId="0" applyNumberFormat="1" applyFont="1" applyFill="1" applyBorder="1" applyProtection="1"/>
    <xf numFmtId="0" fontId="9" fillId="5" borderId="15" xfId="0" applyFont="1" applyFill="1" applyBorder="1" applyAlignment="1" applyProtection="1">
      <alignment horizontal="center"/>
    </xf>
    <xf numFmtId="0" fontId="9" fillId="5" borderId="15" xfId="0" applyFont="1" applyFill="1" applyBorder="1" applyAlignment="1" applyProtection="1">
      <alignment horizontal="left"/>
    </xf>
    <xf numFmtId="0" fontId="0" fillId="5" borderId="0" xfId="0" applyFill="1" applyBorder="1" applyProtection="1"/>
    <xf numFmtId="0" fontId="0" fillId="5" borderId="0" xfId="0" applyFill="1" applyBorder="1" applyAlignment="1" applyProtection="1">
      <alignment horizontal="center"/>
    </xf>
    <xf numFmtId="0" fontId="0" fillId="5" borderId="0" xfId="0" applyFill="1" applyBorder="1" applyAlignment="1" applyProtection="1">
      <alignment horizontal="left"/>
    </xf>
    <xf numFmtId="0" fontId="0" fillId="3" borderId="13" xfId="0" applyFill="1" applyBorder="1" applyAlignment="1" applyProtection="1">
      <alignment horizontal="left"/>
      <protection locked="0"/>
    </xf>
    <xf numFmtId="0" fontId="0" fillId="3" borderId="0" xfId="0" applyFill="1" applyBorder="1" applyAlignment="1" applyProtection="1">
      <alignment vertical="top" wrapText="1"/>
      <protection locked="0"/>
    </xf>
    <xf numFmtId="0" fontId="4" fillId="0" borderId="0" xfId="0" applyFont="1" applyAlignment="1" applyProtection="1">
      <alignment horizontal="center" vertical="center" wrapText="1"/>
    </xf>
    <xf numFmtId="0" fontId="4" fillId="0" borderId="20" xfId="0" applyFont="1" applyBorder="1" applyAlignment="1" applyProtection="1">
      <alignment horizontal="center" vertical="center" wrapText="1"/>
    </xf>
    <xf numFmtId="0" fontId="4" fillId="0" borderId="0" xfId="0" applyFont="1" applyAlignment="1" applyProtection="1">
      <alignment horizontal="left" vertical="center" wrapText="1"/>
    </xf>
    <xf numFmtId="0" fontId="4" fillId="0" borderId="20" xfId="0" applyFont="1" applyBorder="1" applyAlignment="1" applyProtection="1">
      <alignment horizontal="left" vertical="center" wrapText="1"/>
    </xf>
    <xf numFmtId="0" fontId="0" fillId="3" borderId="0" xfId="0" applyFill="1" applyBorder="1" applyAlignment="1" applyProtection="1">
      <alignment horizontal="left"/>
      <protection locked="0"/>
    </xf>
    <xf numFmtId="4" fontId="0" fillId="5" borderId="0" xfId="0" applyNumberFormat="1" applyFill="1" applyBorder="1" applyAlignment="1">
      <alignment horizontal="center"/>
    </xf>
    <xf numFmtId="4" fontId="1" fillId="5" borderId="0" xfId="0" applyNumberFormat="1" applyFont="1" applyFill="1" applyBorder="1" applyAlignment="1">
      <alignment horizontal="center"/>
    </xf>
    <xf numFmtId="4" fontId="0" fillId="3" borderId="13" xfId="0" applyNumberFormat="1" applyFill="1" applyBorder="1" applyAlignment="1" applyProtection="1">
      <alignment horizontal="center"/>
      <protection locked="0"/>
    </xf>
    <xf numFmtId="14" fontId="0" fillId="3" borderId="13" xfId="0" applyNumberFormat="1" applyFill="1" applyBorder="1" applyAlignment="1" applyProtection="1">
      <alignment horizontal="center"/>
      <protection locked="0"/>
    </xf>
    <xf numFmtId="166" fontId="0" fillId="3" borderId="13" xfId="0" applyNumberFormat="1" applyFill="1" applyBorder="1" applyAlignment="1" applyProtection="1">
      <alignment horizontal="center"/>
    </xf>
    <xf numFmtId="4" fontId="3" fillId="5" borderId="0" xfId="0" applyNumberFormat="1" applyFont="1" applyFill="1" applyBorder="1" applyAlignment="1">
      <alignment horizontal="center"/>
    </xf>
    <xf numFmtId="0" fontId="3" fillId="3" borderId="13" xfId="0" applyFont="1" applyFill="1" applyBorder="1" applyAlignment="1" applyProtection="1">
      <alignment horizontal="left"/>
      <protection locked="0"/>
    </xf>
    <xf numFmtId="0" fontId="0" fillId="3" borderId="13" xfId="0" applyFill="1" applyBorder="1" applyAlignment="1" applyProtection="1">
      <protection locked="0"/>
    </xf>
    <xf numFmtId="4" fontId="0" fillId="5" borderId="0" xfId="0" applyNumberFormat="1" applyFill="1" applyBorder="1" applyAlignment="1" applyProtection="1">
      <alignment horizontal="center"/>
    </xf>
    <xf numFmtId="0" fontId="0" fillId="5" borderId="0" xfId="0" applyFill="1" applyBorder="1" applyProtection="1"/>
    <xf numFmtId="4" fontId="3" fillId="5" borderId="0" xfId="0" applyNumberFormat="1" applyFont="1" applyFill="1" applyBorder="1" applyAlignment="1" applyProtection="1">
      <alignment horizontal="center"/>
    </xf>
    <xf numFmtId="0" fontId="3" fillId="5" borderId="0" xfId="0" applyFont="1" applyFill="1" applyBorder="1" applyProtection="1"/>
    <xf numFmtId="0" fontId="3" fillId="3" borderId="0" xfId="0" applyFont="1" applyFill="1" applyBorder="1" applyAlignment="1" applyProtection="1">
      <alignment vertical="top" wrapText="1"/>
      <protection locked="0"/>
    </xf>
    <xf numFmtId="0" fontId="3" fillId="3" borderId="0" xfId="0" applyFont="1" applyFill="1" applyBorder="1" applyAlignment="1" applyProtection="1">
      <protection locked="0"/>
    </xf>
    <xf numFmtId="0" fontId="0" fillId="3" borderId="0" xfId="0" applyFill="1" applyBorder="1" applyAlignment="1" applyProtection="1">
      <protection locked="0"/>
    </xf>
    <xf numFmtId="4" fontId="1" fillId="5" borderId="0" xfId="0" applyNumberFormat="1" applyFont="1" applyFill="1" applyBorder="1" applyAlignment="1" applyProtection="1">
      <alignment horizontal="center"/>
    </xf>
    <xf numFmtId="165" fontId="0" fillId="5" borderId="13" xfId="0" applyNumberFormat="1" applyFill="1" applyBorder="1" applyAlignment="1" applyProtection="1">
      <alignment horizontal="center"/>
    </xf>
    <xf numFmtId="0" fontId="0" fillId="5" borderId="13" xfId="0" applyFill="1" applyBorder="1" applyAlignment="1" applyProtection="1"/>
    <xf numFmtId="0" fontId="6" fillId="0" borderId="2" xfId="0" applyFont="1" applyBorder="1" applyAlignment="1">
      <alignment horizontal="left" wrapText="1"/>
    </xf>
    <xf numFmtId="0" fontId="6" fillId="0" borderId="3" xfId="0" applyFont="1" applyBorder="1" applyAlignment="1">
      <alignment horizontal="left" wrapText="1"/>
    </xf>
    <xf numFmtId="0" fontId="6" fillId="0" borderId="4" xfId="0" applyFont="1" applyBorder="1" applyAlignment="1">
      <alignment horizontal="left" wrapText="1"/>
    </xf>
  </cellXfs>
  <cellStyles count="1">
    <cellStyle name="Standard" xfId="0" builtinId="0"/>
  </cellStyles>
  <dxfs count="12">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Drop" dropStyle="combo" dx="22" fmlaLink="$A$14" fmlaRange="Hilfstabelle!$F$4:$F$13" noThreeD="1" sel="1" val="0"/>
</file>

<file path=xl/ctrlProps/ctrlProp2.xml><?xml version="1.0" encoding="utf-8"?>
<formControlPr xmlns="http://schemas.microsoft.com/office/spreadsheetml/2009/9/main" objectType="Drop" dropStyle="combo" dx="22" fmlaLink="$A$12" fmlaRange="Hilfstabelle!$F$4:$F$13" noThreeD="1" sel="1" val="0"/>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12</xdr:row>
          <xdr:rowOff>38100</xdr:rowOff>
        </xdr:from>
        <xdr:to>
          <xdr:col>10</xdr:col>
          <xdr:colOff>438150</xdr:colOff>
          <xdr:row>14</xdr:row>
          <xdr:rowOff>3175</xdr:rowOff>
        </xdr:to>
        <xdr:sp macro="" textlink="">
          <xdr:nvSpPr>
            <xdr:cNvPr id="1029" name="Drop Down 5" hidden="1">
              <a:extLst>
                <a:ext uri="{63B3BB69-23CF-44E3-9099-C40C66FF867C}">
                  <a14:compatExt spid="_x0000_s10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38100</xdr:rowOff>
        </xdr:from>
        <xdr:to>
          <xdr:col>10</xdr:col>
          <xdr:colOff>439615</xdr:colOff>
          <xdr:row>12</xdr:row>
          <xdr:rowOff>0</xdr:rowOff>
        </xdr:to>
        <xdr:sp macro="" textlink="">
          <xdr:nvSpPr>
            <xdr:cNvPr id="2052" name="Drop Down 4" hidden="1">
              <a:extLst>
                <a:ext uri="{63B3BB69-23CF-44E3-9099-C40C66FF867C}">
                  <a14:compatExt spid="_x0000_s20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1.xml"/><Relationship Id="rId4" Type="http://schemas.openxmlformats.org/officeDocument/2006/relationships/vmlDrawing" Target="../drawings/vmlDrawing3.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E13"/>
  <sheetViews>
    <sheetView showGridLines="0" tabSelected="1" zoomScaleNormal="100" workbookViewId="0">
      <selection activeCell="A2" sqref="A2"/>
    </sheetView>
  </sheetViews>
  <sheetFormatPr baseColWidth="10" defaultRowHeight="12.75" x14ac:dyDescent="0.2"/>
  <cols>
    <col min="1" max="1" width="2.85546875" customWidth="1"/>
    <col min="2" max="2" width="91.7109375" customWidth="1"/>
    <col min="3" max="3" width="5" customWidth="1"/>
  </cols>
  <sheetData>
    <row r="1" spans="1:5" s="2" customFormat="1" ht="19.5" x14ac:dyDescent="0.3">
      <c r="A1" s="3" t="s">
        <v>46</v>
      </c>
    </row>
    <row r="2" spans="1:5" s="2" customFormat="1" x14ac:dyDescent="0.2"/>
    <row r="3" spans="1:5" s="2" customFormat="1" x14ac:dyDescent="0.2">
      <c r="A3" s="138" t="s">
        <v>44</v>
      </c>
      <c r="B3" s="139"/>
    </row>
    <row r="4" spans="1:5" ht="6" customHeight="1" x14ac:dyDescent="0.2"/>
    <row r="5" spans="1:5" ht="76.5" x14ac:dyDescent="0.2">
      <c r="B5" s="80" t="s">
        <v>62</v>
      </c>
      <c r="E5" s="83"/>
    </row>
    <row r="6" spans="1:5" x14ac:dyDescent="0.2">
      <c r="B6" s="80"/>
      <c r="E6" s="83"/>
    </row>
    <row r="7" spans="1:5" x14ac:dyDescent="0.2">
      <c r="B7" s="80" t="s">
        <v>51</v>
      </c>
      <c r="E7" s="83"/>
    </row>
    <row r="8" spans="1:5" x14ac:dyDescent="0.2">
      <c r="B8" s="81"/>
    </row>
    <row r="9" spans="1:5" ht="6" customHeight="1" x14ac:dyDescent="0.2"/>
    <row r="10" spans="1:5" s="2" customFormat="1" x14ac:dyDescent="0.2">
      <c r="A10" s="138" t="s">
        <v>64</v>
      </c>
      <c r="B10" s="139"/>
    </row>
    <row r="11" spans="1:5" ht="6" customHeight="1" x14ac:dyDescent="0.2"/>
    <row r="12" spans="1:5" ht="127.5" x14ac:dyDescent="0.2">
      <c r="B12" s="85" t="s">
        <v>52</v>
      </c>
    </row>
    <row r="13" spans="1:5" ht="15" x14ac:dyDescent="0.2">
      <c r="B13" s="84"/>
    </row>
  </sheetData>
  <sheetProtection password="C6E4" sheet="1" objects="1" scenarios="1"/>
  <phoneticPr fontId="0" type="noConversion"/>
  <pageMargins left="0.59055118110236227" right="0.39370078740157483" top="1.3779527559055118" bottom="0.59055118110236227" header="0.39370078740157483" footer="0.39370078740157483"/>
  <pageSetup paperSize="9" orientation="portrait" r:id="rId1"/>
  <headerFooter scaleWithDoc="0">
    <oddHeader>&amp;L&amp;"Arial,Fett"Amt für Volksschule&amp;"Arial,Standard"
Finanzen&amp;R
&amp;G</oddHeader>
    <oddFooter>&amp;L&amp;8&amp;F/AVKFIN/avktro&amp;C&amp;8&amp;P/&amp;N&amp;R&amp;8 1.9.10/&amp;A</oddFoot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R57"/>
  <sheetViews>
    <sheetView showGridLines="0" zoomScale="117" zoomScaleNormal="117" workbookViewId="0">
      <selection activeCell="H3" sqref="H3:R3"/>
    </sheetView>
  </sheetViews>
  <sheetFormatPr baseColWidth="10" defaultRowHeight="12.75" x14ac:dyDescent="0.2"/>
  <cols>
    <col min="1" max="1" width="1.7109375" customWidth="1"/>
    <col min="2" max="2" width="4.140625" customWidth="1"/>
    <col min="3" max="3" width="8.85546875" customWidth="1"/>
    <col min="4" max="4" width="5.85546875" customWidth="1"/>
    <col min="5" max="5" width="1.85546875" customWidth="1"/>
    <col min="6" max="6" width="7.7109375" customWidth="1"/>
    <col min="7" max="7" width="1.85546875" customWidth="1"/>
    <col min="8" max="8" width="7.7109375" customWidth="1"/>
    <col min="9" max="9" width="6.5703125" customWidth="1"/>
    <col min="10" max="10" width="1.85546875" customWidth="1"/>
    <col min="11" max="11" width="6.5703125" customWidth="1"/>
    <col min="12" max="12" width="8.85546875" customWidth="1"/>
    <col min="13" max="13" width="5.85546875" customWidth="1"/>
    <col min="14" max="14" width="1.85546875" customWidth="1"/>
    <col min="15" max="15" width="7.7109375" customWidth="1"/>
    <col min="16" max="16" width="1.85546875" customWidth="1"/>
    <col min="17" max="17" width="7.7109375" customWidth="1"/>
    <col min="18" max="18" width="5.140625" customWidth="1"/>
    <col min="19" max="19" width="3.140625" customWidth="1"/>
  </cols>
  <sheetData>
    <row r="1" spans="1:18" ht="19.5" x14ac:dyDescent="0.3">
      <c r="A1" s="3" t="s">
        <v>46</v>
      </c>
      <c r="R1" s="119" t="s">
        <v>49</v>
      </c>
    </row>
    <row r="2" spans="1:18" x14ac:dyDescent="0.2">
      <c r="A2" s="118" t="s">
        <v>63</v>
      </c>
    </row>
    <row r="3" spans="1:18" x14ac:dyDescent="0.2">
      <c r="A3" s="1" t="s">
        <v>0</v>
      </c>
      <c r="H3" s="156"/>
      <c r="I3" s="156"/>
      <c r="J3" s="156"/>
      <c r="K3" s="156"/>
      <c r="L3" s="156"/>
      <c r="M3" s="156"/>
      <c r="N3" s="156"/>
      <c r="O3" s="156"/>
      <c r="P3" s="156"/>
      <c r="Q3" s="156"/>
      <c r="R3" s="156"/>
    </row>
    <row r="4" spans="1:18" x14ac:dyDescent="0.2">
      <c r="A4" s="1"/>
    </row>
    <row r="5" spans="1:18" x14ac:dyDescent="0.2">
      <c r="A5" s="1" t="s">
        <v>47</v>
      </c>
      <c r="H5" s="156"/>
      <c r="I5" s="156"/>
      <c r="J5" s="156"/>
      <c r="K5" s="156"/>
      <c r="L5" s="156"/>
      <c r="M5" s="156"/>
      <c r="N5" s="156"/>
      <c r="O5" s="156"/>
      <c r="P5" s="156"/>
      <c r="Q5" s="156"/>
      <c r="R5" s="156"/>
    </row>
    <row r="7" spans="1:18" ht="6" customHeight="1" thickBot="1" x14ac:dyDescent="0.25"/>
    <row r="8" spans="1:18" ht="16.5" thickBot="1" x14ac:dyDescent="0.3">
      <c r="A8" s="48" t="s">
        <v>7</v>
      </c>
      <c r="B8" s="49"/>
      <c r="C8" s="49"/>
      <c r="D8" s="49"/>
      <c r="E8" s="49"/>
      <c r="F8" s="50"/>
      <c r="G8" s="50"/>
      <c r="H8" s="50"/>
      <c r="I8" s="50"/>
      <c r="J8" s="50"/>
      <c r="K8" s="50"/>
      <c r="L8" s="50"/>
      <c r="M8" s="50"/>
      <c r="N8" s="50"/>
      <c r="O8" s="50"/>
      <c r="P8" s="50"/>
      <c r="Q8" s="50"/>
      <c r="R8" s="51"/>
    </row>
    <row r="10" spans="1:18" x14ac:dyDescent="0.2">
      <c r="B10" s="28" t="s">
        <v>1</v>
      </c>
      <c r="C10" s="27"/>
      <c r="D10" s="27"/>
      <c r="E10" s="27"/>
      <c r="F10" s="27"/>
      <c r="G10" s="27"/>
      <c r="H10" s="27"/>
      <c r="I10" s="159"/>
      <c r="J10" s="159"/>
      <c r="K10" s="159"/>
    </row>
    <row r="11" spans="1:18" ht="6" customHeight="1" x14ac:dyDescent="0.2">
      <c r="B11" s="24"/>
    </row>
    <row r="12" spans="1:18" x14ac:dyDescent="0.2">
      <c r="B12" s="28" t="s">
        <v>2</v>
      </c>
      <c r="C12" s="27"/>
      <c r="D12" s="27"/>
      <c r="E12" s="27"/>
      <c r="F12" s="27"/>
      <c r="G12" s="27"/>
      <c r="H12" s="27"/>
      <c r="I12" s="160"/>
      <c r="J12" s="160"/>
      <c r="K12" s="160"/>
      <c r="L12" s="5"/>
      <c r="M12" s="5"/>
      <c r="N12" s="5"/>
    </row>
    <row r="13" spans="1:18" ht="6" customHeight="1" x14ac:dyDescent="0.2">
      <c r="B13" s="24"/>
    </row>
    <row r="14" spans="1:18" x14ac:dyDescent="0.2">
      <c r="A14" s="86">
        <v>1</v>
      </c>
      <c r="B14" s="28" t="s">
        <v>3</v>
      </c>
      <c r="C14" s="27"/>
      <c r="D14" s="27"/>
      <c r="E14" s="27"/>
      <c r="F14" s="27"/>
      <c r="G14" s="27"/>
      <c r="H14" s="27"/>
      <c r="I14" s="161" t="str">
        <f>VLOOKUP(A14,Hilfstabelle!E4:G13,3,FALSE)</f>
        <v>bitte auswählen</v>
      </c>
      <c r="J14" s="161"/>
      <c r="K14" s="161"/>
      <c r="R14" s="25">
        <f>IF(I14=0,"",IF(I14=25,24,48))</f>
        <v>48</v>
      </c>
    </row>
    <row r="15" spans="1:18" ht="6" customHeight="1" x14ac:dyDescent="0.2">
      <c r="B15" s="24"/>
    </row>
    <row r="16" spans="1:18" x14ac:dyDescent="0.2">
      <c r="B16" s="24" t="s">
        <v>4</v>
      </c>
      <c r="I16" s="22"/>
      <c r="J16" s="22"/>
      <c r="K16" s="22"/>
    </row>
    <row r="17" spans="3:17" ht="6" customHeight="1" x14ac:dyDescent="0.2"/>
    <row r="18" spans="3:17" s="126" customFormat="1" ht="12.75" customHeight="1" x14ac:dyDescent="0.2">
      <c r="D18" s="152" t="s">
        <v>56</v>
      </c>
      <c r="F18" s="154" t="s">
        <v>57</v>
      </c>
      <c r="G18" s="154"/>
      <c r="H18" s="154" t="s">
        <v>55</v>
      </c>
      <c r="M18" s="152" t="s">
        <v>56</v>
      </c>
      <c r="O18" s="154" t="s">
        <v>57</v>
      </c>
      <c r="P18" s="154"/>
      <c r="Q18" s="154" t="s">
        <v>55</v>
      </c>
    </row>
    <row r="19" spans="3:17" s="126" customFormat="1" x14ac:dyDescent="0.2">
      <c r="D19" s="153"/>
      <c r="F19" s="155"/>
      <c r="G19" s="155"/>
      <c r="H19" s="155"/>
      <c r="M19" s="153"/>
      <c r="O19" s="155"/>
      <c r="P19" s="155"/>
      <c r="Q19" s="155"/>
    </row>
    <row r="20" spans="3:17" s="2" customFormat="1" x14ac:dyDescent="0.2">
      <c r="C20" s="68" t="s">
        <v>5</v>
      </c>
      <c r="D20" s="125">
        <v>7</v>
      </c>
      <c r="E20" s="103" t="s">
        <v>58</v>
      </c>
      <c r="F20" s="69">
        <v>30</v>
      </c>
      <c r="G20" s="70" t="s">
        <v>6</v>
      </c>
      <c r="H20" s="71">
        <v>30</v>
      </c>
      <c r="I20" s="42"/>
      <c r="J20" s="96"/>
      <c r="K20" s="97"/>
      <c r="L20" s="63" t="str">
        <f>IF(I12="","",YEAR(I12)-3)</f>
        <v/>
      </c>
      <c r="M20" s="109"/>
      <c r="N20" s="127" t="str">
        <f>IF(M20=""," ","à")</f>
        <v xml:space="preserve"> </v>
      </c>
      <c r="O20" s="109"/>
      <c r="P20" s="64" t="str">
        <f>IF(O20=""," ","/")</f>
        <v xml:space="preserve"> </v>
      </c>
      <c r="Q20" s="110"/>
    </row>
    <row r="21" spans="3:17" s="2" customFormat="1" x14ac:dyDescent="0.2">
      <c r="C21" s="72"/>
      <c r="D21" s="101">
        <v>5</v>
      </c>
      <c r="E21" s="104" t="s">
        <v>58</v>
      </c>
      <c r="F21" s="73">
        <v>25</v>
      </c>
      <c r="G21" s="74" t="s">
        <v>6</v>
      </c>
      <c r="H21" s="75">
        <v>30</v>
      </c>
      <c r="I21" s="42"/>
      <c r="J21" s="96"/>
      <c r="K21" s="97"/>
      <c r="L21" s="42"/>
      <c r="M21" s="111"/>
      <c r="N21" s="128" t="str">
        <f>IF(M21=""," ","à")</f>
        <v xml:space="preserve"> </v>
      </c>
      <c r="O21" s="111"/>
      <c r="P21" s="29" t="str">
        <f>IF(O21=""," ","/")</f>
        <v xml:space="preserve"> </v>
      </c>
      <c r="Q21" s="112"/>
    </row>
    <row r="22" spans="3:17" s="2" customFormat="1" x14ac:dyDescent="0.2">
      <c r="C22" s="72"/>
      <c r="D22" s="101"/>
      <c r="E22" s="104" t="s">
        <v>58</v>
      </c>
      <c r="F22" s="73"/>
      <c r="G22" s="74" t="s">
        <v>6</v>
      </c>
      <c r="H22" s="75"/>
      <c r="I22" s="42"/>
      <c r="J22" s="96"/>
      <c r="K22" s="97"/>
      <c r="L22" s="42"/>
      <c r="M22" s="111"/>
      <c r="N22" s="128" t="str">
        <f>IF(M22=""," ","à")</f>
        <v xml:space="preserve"> </v>
      </c>
      <c r="O22" s="111"/>
      <c r="P22" s="29" t="str">
        <f>IF(O22=""," ","/")</f>
        <v xml:space="preserve"> </v>
      </c>
      <c r="Q22" s="112"/>
    </row>
    <row r="23" spans="3:17" s="2" customFormat="1" x14ac:dyDescent="0.2">
      <c r="C23" s="76"/>
      <c r="D23" s="108"/>
      <c r="E23" s="105" t="s">
        <v>58</v>
      </c>
      <c r="F23" s="77"/>
      <c r="G23" s="78" t="s">
        <v>6</v>
      </c>
      <c r="H23" s="79"/>
      <c r="I23" s="42"/>
      <c r="J23" s="96"/>
      <c r="K23" s="97"/>
      <c r="L23" s="44"/>
      <c r="M23" s="113"/>
      <c r="N23" s="129" t="str">
        <f>IF(M23=""," ","à")</f>
        <v xml:space="preserve"> </v>
      </c>
      <c r="O23" s="113"/>
      <c r="P23" s="65" t="str">
        <f>IF(O23=""," ","/")</f>
        <v xml:space="preserve"> </v>
      </c>
      <c r="Q23" s="114"/>
    </row>
    <row r="24" spans="3:17" s="131" customFormat="1" ht="11.25" x14ac:dyDescent="0.2">
      <c r="C24" s="88" t="s">
        <v>59</v>
      </c>
      <c r="D24" s="143">
        <f>IF(SUM(D20:D23)=0,0,SUM(D20:D23))</f>
        <v>12</v>
      </c>
      <c r="E24" s="143" t="s">
        <v>58</v>
      </c>
      <c r="F24" s="144">
        <f>IF(D24=0,0,((F20*D20)+(F21*D21)+(F22*D22)+(F23*D23))/D24)</f>
        <v>27.916666666666668</v>
      </c>
      <c r="G24" s="145" t="str">
        <f>IF(F24=""," ","/")</f>
        <v>/</v>
      </c>
      <c r="H24" s="146">
        <f>IF(D24=0,0,((H20*D20)+(H21*D21)+(H22*D22)+(H23*D23))/D24)</f>
        <v>30</v>
      </c>
      <c r="I24" s="98"/>
      <c r="J24" s="130"/>
      <c r="K24" s="130"/>
      <c r="L24" s="88" t="s">
        <v>59</v>
      </c>
      <c r="M24" s="143">
        <f>IF(SUM(M20:M23)=0,0,SUM(M20:M23))</f>
        <v>0</v>
      </c>
      <c r="N24" s="143" t="s">
        <v>58</v>
      </c>
      <c r="O24" s="144">
        <f>IF(M24=0,0,((O20*M20)+(O21*M21)+(O22*M22)+(O23*M23))/M24)</f>
        <v>0</v>
      </c>
      <c r="P24" s="145" t="str">
        <f>IF(O24=""," ","/")</f>
        <v>/</v>
      </c>
      <c r="Q24" s="146">
        <f>IF(M24=0,0,((Q20*M20)+(Q21*M21)+(Q22*M22)+(Q23*M23))/M24)</f>
        <v>0</v>
      </c>
    </row>
    <row r="25" spans="3:17" s="2" customFormat="1" ht="6" customHeight="1" x14ac:dyDescent="0.2">
      <c r="I25" s="30"/>
      <c r="J25" s="30"/>
      <c r="K25" s="30"/>
    </row>
    <row r="26" spans="3:17" s="2" customFormat="1" x14ac:dyDescent="0.2">
      <c r="C26" s="63" t="str">
        <f>IF(I12="","",YEAR(I12)-1)</f>
        <v/>
      </c>
      <c r="D26" s="109"/>
      <c r="E26" s="127" t="str">
        <f>IF(D26=""," ","à")</f>
        <v xml:space="preserve"> </v>
      </c>
      <c r="F26" s="109"/>
      <c r="G26" s="64" t="str">
        <f>IF(F26=""," ","/")</f>
        <v xml:space="preserve"> </v>
      </c>
      <c r="H26" s="110"/>
      <c r="I26" s="42"/>
      <c r="J26" s="96"/>
      <c r="K26" s="97"/>
      <c r="L26" s="63" t="str">
        <f>IF(I12="","",YEAR(I12)-4)</f>
        <v/>
      </c>
      <c r="M26" s="109"/>
      <c r="N26" s="127" t="str">
        <f>IF(M26=""," ","à")</f>
        <v xml:space="preserve"> </v>
      </c>
      <c r="O26" s="109"/>
      <c r="P26" s="64" t="str">
        <f>IF(O26=""," ","/")</f>
        <v xml:space="preserve"> </v>
      </c>
      <c r="Q26" s="110"/>
    </row>
    <row r="27" spans="3:17" s="2" customFormat="1" x14ac:dyDescent="0.2">
      <c r="C27" s="42"/>
      <c r="D27" s="111"/>
      <c r="E27" s="128" t="str">
        <f>IF(D27=""," ","à")</f>
        <v xml:space="preserve"> </v>
      </c>
      <c r="F27" s="111"/>
      <c r="G27" s="29" t="str">
        <f>IF(F27=""," ","/")</f>
        <v xml:space="preserve"> </v>
      </c>
      <c r="H27" s="112"/>
      <c r="I27" s="42"/>
      <c r="J27" s="96"/>
      <c r="K27" s="97"/>
      <c r="L27" s="42"/>
      <c r="M27" s="111"/>
      <c r="N27" s="128" t="str">
        <f>IF(M27=""," ","à")</f>
        <v xml:space="preserve"> </v>
      </c>
      <c r="O27" s="111"/>
      <c r="P27" s="29" t="str">
        <f>IF(O27=""," ","/")</f>
        <v xml:space="preserve"> </v>
      </c>
      <c r="Q27" s="112"/>
    </row>
    <row r="28" spans="3:17" s="2" customFormat="1" x14ac:dyDescent="0.2">
      <c r="C28" s="42"/>
      <c r="D28" s="111"/>
      <c r="E28" s="128" t="str">
        <f>IF(D28=""," ","à")</f>
        <v xml:space="preserve"> </v>
      </c>
      <c r="F28" s="111"/>
      <c r="G28" s="29" t="str">
        <f>IF(F28=""," ","/")</f>
        <v xml:space="preserve"> </v>
      </c>
      <c r="H28" s="112"/>
      <c r="I28" s="42"/>
      <c r="J28" s="96"/>
      <c r="K28" s="97"/>
      <c r="L28" s="42"/>
      <c r="M28" s="111"/>
      <c r="N28" s="128" t="str">
        <f>IF(M28=""," ","à")</f>
        <v xml:space="preserve"> </v>
      </c>
      <c r="O28" s="111"/>
      <c r="P28" s="29" t="str">
        <f>IF(O28=""," ","/")</f>
        <v xml:space="preserve"> </v>
      </c>
      <c r="Q28" s="112"/>
    </row>
    <row r="29" spans="3:17" s="2" customFormat="1" x14ac:dyDescent="0.2">
      <c r="C29" s="44"/>
      <c r="D29" s="113"/>
      <c r="E29" s="129" t="str">
        <f>IF(D29=""," ","à")</f>
        <v xml:space="preserve"> </v>
      </c>
      <c r="F29" s="113"/>
      <c r="G29" s="65" t="str">
        <f>IF(F29=""," ","/")</f>
        <v xml:space="preserve"> </v>
      </c>
      <c r="H29" s="114"/>
      <c r="I29" s="42"/>
      <c r="J29" s="96"/>
      <c r="K29" s="97"/>
      <c r="L29" s="44"/>
      <c r="M29" s="113"/>
      <c r="N29" s="129" t="str">
        <f>IF(M29=""," ","à")</f>
        <v xml:space="preserve"> </v>
      </c>
      <c r="O29" s="113"/>
      <c r="P29" s="65" t="str">
        <f>IF(O29=""," ","/")</f>
        <v xml:space="preserve"> </v>
      </c>
      <c r="Q29" s="114"/>
    </row>
    <row r="30" spans="3:17" s="131" customFormat="1" ht="11.25" x14ac:dyDescent="0.2">
      <c r="C30" s="88" t="s">
        <v>59</v>
      </c>
      <c r="D30" s="143">
        <f>IF(SUM(D26:D29)=0,0,SUM(D26:D29))</f>
        <v>0</v>
      </c>
      <c r="E30" s="143" t="s">
        <v>58</v>
      </c>
      <c r="F30" s="144">
        <f>IF(D30=0,0,((F26*D26)+(F27*D27)+(F28*D28)+(F29*D29))/D30)</f>
        <v>0</v>
      </c>
      <c r="G30" s="145" t="str">
        <f>IF(F30=""," ","/")</f>
        <v>/</v>
      </c>
      <c r="H30" s="146">
        <f>IF(D30=0,0,((H26*D26)+(H27*D27)+(H28*D28)+(H29*D29))/D30)</f>
        <v>0</v>
      </c>
      <c r="I30" s="98"/>
      <c r="J30" s="130"/>
      <c r="K30" s="130"/>
      <c r="L30" s="88" t="s">
        <v>59</v>
      </c>
      <c r="M30" s="143">
        <f>IF(SUM(M26:M29)=0,0,SUM(M26:M29))</f>
        <v>0</v>
      </c>
      <c r="N30" s="143" t="s">
        <v>58</v>
      </c>
      <c r="O30" s="144">
        <f>IF(M30=0,0,((O26*M26)+(O27*M27)+(O28*M28)+(O29*M29))/M30)</f>
        <v>0</v>
      </c>
      <c r="P30" s="145" t="str">
        <f>IF(O30=""," ","/")</f>
        <v>/</v>
      </c>
      <c r="Q30" s="146">
        <f>IF(M30=0,0,((Q26*M26)+(Q27*M27)+(Q28*M28)+(Q29*M29))/M30)</f>
        <v>0</v>
      </c>
    </row>
    <row r="31" spans="3:17" s="2" customFormat="1" ht="6" customHeight="1" x14ac:dyDescent="0.2">
      <c r="I31" s="30"/>
      <c r="J31" s="30"/>
      <c r="K31" s="30"/>
    </row>
    <row r="32" spans="3:17" s="2" customFormat="1" x14ac:dyDescent="0.2">
      <c r="C32" s="63" t="str">
        <f>IF(I12="","",YEAR(I12)-2)</f>
        <v/>
      </c>
      <c r="D32" s="109"/>
      <c r="E32" s="127" t="str">
        <f>IF(D32=""," ","à")</f>
        <v xml:space="preserve"> </v>
      </c>
      <c r="F32" s="109"/>
      <c r="G32" s="64" t="str">
        <f>IF(F32=""," ","/")</f>
        <v xml:space="preserve"> </v>
      </c>
      <c r="H32" s="110"/>
      <c r="I32" s="42"/>
      <c r="J32" s="96"/>
      <c r="K32" s="97"/>
      <c r="L32" s="63" t="str">
        <f>IF(I12="","",YEAR(I12)-5)</f>
        <v/>
      </c>
      <c r="M32" s="109"/>
      <c r="N32" s="127" t="str">
        <f>IF(M32=""," ","à")</f>
        <v xml:space="preserve"> </v>
      </c>
      <c r="O32" s="109"/>
      <c r="P32" s="64" t="str">
        <f>IF(O32=""," ","/")</f>
        <v xml:space="preserve"> </v>
      </c>
      <c r="Q32" s="110"/>
    </row>
    <row r="33" spans="1:18" s="2" customFormat="1" x14ac:dyDescent="0.2">
      <c r="C33" s="42"/>
      <c r="D33" s="111"/>
      <c r="E33" s="128" t="str">
        <f>IF(D33=""," ","à")</f>
        <v xml:space="preserve"> </v>
      </c>
      <c r="F33" s="111"/>
      <c r="G33" s="29" t="str">
        <f>IF(F33=""," ","/")</f>
        <v xml:space="preserve"> </v>
      </c>
      <c r="H33" s="112"/>
      <c r="I33" s="42"/>
      <c r="J33" s="96"/>
      <c r="K33" s="97"/>
      <c r="L33" s="42"/>
      <c r="M33" s="111"/>
      <c r="N33" s="128" t="str">
        <f>IF(M33=""," ","à")</f>
        <v xml:space="preserve"> </v>
      </c>
      <c r="O33" s="111"/>
      <c r="P33" s="29" t="str">
        <f>IF(O33=""," ","/")</f>
        <v xml:space="preserve"> </v>
      </c>
      <c r="Q33" s="112"/>
    </row>
    <row r="34" spans="1:18" s="2" customFormat="1" x14ac:dyDescent="0.2">
      <c r="C34" s="42"/>
      <c r="D34" s="111"/>
      <c r="E34" s="128" t="str">
        <f>IF(D34=""," ","à")</f>
        <v xml:space="preserve"> </v>
      </c>
      <c r="F34" s="111"/>
      <c r="G34" s="29" t="str">
        <f>IF(F34=""," ","/")</f>
        <v xml:space="preserve"> </v>
      </c>
      <c r="H34" s="112"/>
      <c r="I34" s="42"/>
      <c r="J34" s="96"/>
      <c r="K34" s="97"/>
      <c r="L34" s="42"/>
      <c r="M34" s="111"/>
      <c r="N34" s="128" t="str">
        <f>IF(M34=""," ","à")</f>
        <v xml:space="preserve"> </v>
      </c>
      <c r="O34" s="111"/>
      <c r="P34" s="29" t="str">
        <f>IF(O34=""," ","/")</f>
        <v xml:space="preserve"> </v>
      </c>
      <c r="Q34" s="112"/>
    </row>
    <row r="35" spans="1:18" s="2" customFormat="1" x14ac:dyDescent="0.2">
      <c r="C35" s="44"/>
      <c r="D35" s="113"/>
      <c r="E35" s="129" t="str">
        <f>IF(D35=""," ","à")</f>
        <v xml:space="preserve"> </v>
      </c>
      <c r="F35" s="113"/>
      <c r="G35" s="65" t="str">
        <f>IF(F35=""," ","/")</f>
        <v xml:space="preserve"> </v>
      </c>
      <c r="H35" s="114"/>
      <c r="I35" s="42"/>
      <c r="J35" s="96"/>
      <c r="K35" s="97"/>
      <c r="L35" s="44"/>
      <c r="M35" s="113"/>
      <c r="N35" s="129" t="str">
        <f>IF(M35=""," ","à")</f>
        <v xml:space="preserve"> </v>
      </c>
      <c r="O35" s="113"/>
      <c r="P35" s="65" t="str">
        <f>IF(O35=""," ","/")</f>
        <v xml:space="preserve"> </v>
      </c>
      <c r="Q35" s="114"/>
    </row>
    <row r="36" spans="1:18" s="132" customFormat="1" ht="11.25" x14ac:dyDescent="0.2">
      <c r="C36" s="88" t="s">
        <v>59</v>
      </c>
      <c r="D36" s="143">
        <f>IF(SUM(D32:D35)=0,0,SUM(D32:D35))</f>
        <v>0</v>
      </c>
      <c r="E36" s="143" t="s">
        <v>58</v>
      </c>
      <c r="F36" s="144">
        <f>IF(D36=0,0,((F32*D32)+(F33*D33)+(F34*D34)+(F35*D35))/D36)</f>
        <v>0</v>
      </c>
      <c r="G36" s="145" t="str">
        <f>IF(F36=""," ","/")</f>
        <v>/</v>
      </c>
      <c r="H36" s="146">
        <f>IF(D36=0,0,((H32*D32)+(H33*D33)+(H34*D34)+(H35*D35))/D36)</f>
        <v>0</v>
      </c>
      <c r="L36" s="88" t="s">
        <v>59</v>
      </c>
      <c r="M36" s="143">
        <f>IF(SUM(M32:M35)=0,0,SUM(M32:M35))</f>
        <v>0</v>
      </c>
      <c r="N36" s="143" t="s">
        <v>58</v>
      </c>
      <c r="O36" s="144">
        <f>IF(M36=0,0,((O32*M32)+(O33*M33)+(O34*M34)+(O35*M35))/M36)</f>
        <v>0</v>
      </c>
      <c r="P36" s="145" t="str">
        <f>IF(O36=""," ","/")</f>
        <v>/</v>
      </c>
      <c r="Q36" s="146">
        <f>IF(M36=0,0,((Q32*M32)+(Q33*M33)+(Q34*M34)+(Q35*M35))/M36)</f>
        <v>0</v>
      </c>
    </row>
    <row r="37" spans="1:18" s="2" customFormat="1" x14ac:dyDescent="0.2"/>
    <row r="38" spans="1:18" s="2" customFormat="1" x14ac:dyDescent="0.2">
      <c r="C38" s="66" t="s">
        <v>8</v>
      </c>
      <c r="D38" s="66"/>
      <c r="E38" s="66"/>
      <c r="F38" s="56"/>
      <c r="G38" s="56"/>
      <c r="H38" s="133">
        <f>SUM(D30,D36,M24,M30,M36)</f>
        <v>0</v>
      </c>
      <c r="I38" s="140">
        <f>IF(I39&gt;K38,K38,I39)</f>
        <v>0</v>
      </c>
      <c r="J38" s="141" t="str">
        <f>IF(I38="","-","/")</f>
        <v>/</v>
      </c>
      <c r="K38" s="142">
        <f>K39</f>
        <v>0</v>
      </c>
    </row>
    <row r="39" spans="1:18" x14ac:dyDescent="0.2">
      <c r="I39" s="134">
        <f>IF(H38=0,0,((F30*D30)+(F36*D36)+(O24*M24)+(O30*M30)+(O36*M36))/H38)</f>
        <v>0</v>
      </c>
      <c r="J39" s="134"/>
      <c r="K39" s="135">
        <f>IF(H38=0,0,((H30*D30)+(H36*D36)+(Q24*M24)+(Q30*M30)+(Q36*M36))/H38)</f>
        <v>0</v>
      </c>
    </row>
    <row r="40" spans="1:18" ht="6" customHeight="1" thickBot="1" x14ac:dyDescent="0.25"/>
    <row r="41" spans="1:18" ht="16.5" thickBot="1" x14ac:dyDescent="0.3">
      <c r="A41" s="48" t="s">
        <v>9</v>
      </c>
      <c r="B41" s="49"/>
      <c r="C41" s="49"/>
      <c r="D41" s="49"/>
      <c r="E41" s="49"/>
      <c r="F41" s="50"/>
      <c r="G41" s="50"/>
      <c r="H41" s="50"/>
      <c r="I41" s="50"/>
      <c r="J41" s="50"/>
      <c r="K41" s="50"/>
      <c r="L41" s="50"/>
      <c r="M41" s="50"/>
      <c r="N41" s="50"/>
      <c r="O41" s="50"/>
      <c r="P41" s="50"/>
      <c r="Q41" s="50"/>
      <c r="R41" s="51"/>
    </row>
    <row r="43" spans="1:18" x14ac:dyDescent="0.2">
      <c r="B43" s="28" t="s">
        <v>10</v>
      </c>
      <c r="C43" s="27"/>
      <c r="D43" s="27"/>
      <c r="E43" s="27"/>
      <c r="F43" s="27"/>
      <c r="G43" s="27"/>
      <c r="H43" s="27"/>
      <c r="I43" s="157">
        <f>IF(R14="","",ROUND(I10/R14*20,0)/20)</f>
        <v>0</v>
      </c>
      <c r="J43" s="157"/>
      <c r="K43" s="157"/>
    </row>
    <row r="45" spans="1:18" x14ac:dyDescent="0.2">
      <c r="B45" s="26" t="s">
        <v>11</v>
      </c>
      <c r="C45" s="27"/>
      <c r="D45" s="27"/>
      <c r="E45" s="27"/>
      <c r="F45" s="27"/>
      <c r="G45" s="27"/>
      <c r="H45" s="27"/>
      <c r="I45" s="158">
        <f>IF(AND(K38="",I38=""),I43,IF(ISERROR(I43/K38*I38),0,ROUND(I43/K38*I38*20,0)/20))</f>
        <v>0</v>
      </c>
      <c r="J45" s="158"/>
      <c r="K45" s="158"/>
      <c r="M45" s="162">
        <f>I45/13*12</f>
        <v>0</v>
      </c>
      <c r="N45" s="162"/>
      <c r="O45" s="162"/>
    </row>
    <row r="46" spans="1:18" s="122" customFormat="1" ht="9" x14ac:dyDescent="0.15">
      <c r="I46" s="120" t="s">
        <v>48</v>
      </c>
      <c r="M46" s="121" t="s">
        <v>54</v>
      </c>
    </row>
    <row r="48" spans="1:18" x14ac:dyDescent="0.2">
      <c r="B48" t="s">
        <v>45</v>
      </c>
    </row>
    <row r="49" spans="2:18" ht="6" customHeight="1" x14ac:dyDescent="0.2"/>
    <row r="50" spans="2:18" x14ac:dyDescent="0.2">
      <c r="B50" s="151"/>
      <c r="C50" s="151"/>
      <c r="D50" s="151"/>
      <c r="E50" s="151"/>
      <c r="F50" s="151"/>
      <c r="G50" s="151"/>
      <c r="H50" s="151"/>
      <c r="I50" s="151"/>
      <c r="J50" s="151"/>
      <c r="K50" s="151"/>
      <c r="L50" s="151"/>
      <c r="M50" s="151"/>
      <c r="N50" s="151"/>
      <c r="O50" s="151"/>
      <c r="P50" s="151"/>
      <c r="Q50" s="151"/>
    </row>
    <row r="51" spans="2:18" x14ac:dyDescent="0.2">
      <c r="B51" s="151"/>
      <c r="C51" s="151"/>
      <c r="D51" s="151"/>
      <c r="E51" s="151"/>
      <c r="F51" s="151"/>
      <c r="G51" s="151"/>
      <c r="H51" s="151"/>
      <c r="I51" s="151"/>
      <c r="J51" s="151"/>
      <c r="K51" s="151"/>
      <c r="L51" s="151"/>
      <c r="M51" s="151"/>
      <c r="N51" s="151"/>
      <c r="O51" s="151"/>
      <c r="P51" s="151"/>
      <c r="Q51" s="151"/>
    </row>
    <row r="52" spans="2:18" x14ac:dyDescent="0.2">
      <c r="B52" s="151"/>
      <c r="C52" s="151"/>
      <c r="D52" s="151"/>
      <c r="E52" s="151"/>
      <c r="F52" s="151"/>
      <c r="G52" s="151"/>
      <c r="H52" s="151"/>
      <c r="I52" s="151"/>
      <c r="J52" s="151"/>
      <c r="K52" s="151"/>
      <c r="L52" s="151"/>
      <c r="M52" s="151"/>
      <c r="N52" s="151"/>
      <c r="O52" s="151"/>
      <c r="P52" s="151"/>
      <c r="Q52" s="151"/>
    </row>
    <row r="53" spans="2:18" x14ac:dyDescent="0.2">
      <c r="B53" s="151"/>
      <c r="C53" s="151"/>
      <c r="D53" s="151"/>
      <c r="E53" s="151"/>
      <c r="F53" s="151"/>
      <c r="G53" s="151"/>
      <c r="H53" s="151"/>
      <c r="I53" s="151"/>
      <c r="J53" s="151"/>
      <c r="K53" s="151"/>
      <c r="L53" s="151"/>
      <c r="M53" s="151"/>
      <c r="N53" s="151"/>
      <c r="O53" s="151"/>
      <c r="P53" s="151"/>
      <c r="Q53" s="151"/>
    </row>
    <row r="54" spans="2:18" x14ac:dyDescent="0.2">
      <c r="B54" s="151"/>
      <c r="C54" s="151"/>
      <c r="D54" s="151"/>
      <c r="E54" s="151"/>
      <c r="F54" s="151"/>
      <c r="G54" s="151"/>
      <c r="H54" s="151"/>
      <c r="I54" s="151"/>
      <c r="J54" s="151"/>
      <c r="K54" s="151"/>
      <c r="L54" s="151"/>
      <c r="M54" s="151"/>
      <c r="N54" s="151"/>
      <c r="O54" s="151"/>
      <c r="P54" s="151"/>
      <c r="Q54" s="151"/>
    </row>
    <row r="56" spans="2:18" x14ac:dyDescent="0.2">
      <c r="B56" s="27" t="s">
        <v>60</v>
      </c>
      <c r="C56" s="27"/>
      <c r="D56" s="27"/>
      <c r="E56" s="27"/>
      <c r="F56" s="150"/>
      <c r="G56" s="150"/>
      <c r="H56" s="150"/>
      <c r="I56" s="150"/>
      <c r="J56" s="150"/>
      <c r="K56" s="150"/>
      <c r="M56" s="27" t="s">
        <v>61</v>
      </c>
      <c r="N56" s="123"/>
      <c r="O56" s="150"/>
      <c r="P56" s="150"/>
      <c r="Q56" s="150"/>
      <c r="R56" s="124"/>
    </row>
    <row r="57" spans="2:18" ht="6" customHeight="1" x14ac:dyDescent="0.2"/>
  </sheetData>
  <sheetProtection password="C6E4" sheet="1" objects="1" scenarios="1"/>
  <mergeCells count="17">
    <mergeCell ref="H3:R3"/>
    <mergeCell ref="H5:R5"/>
    <mergeCell ref="I43:K43"/>
    <mergeCell ref="I45:K45"/>
    <mergeCell ref="I10:K10"/>
    <mergeCell ref="I12:K12"/>
    <mergeCell ref="I14:K14"/>
    <mergeCell ref="M45:O45"/>
    <mergeCell ref="H18:H19"/>
    <mergeCell ref="F56:K56"/>
    <mergeCell ref="O56:Q56"/>
    <mergeCell ref="B50:Q54"/>
    <mergeCell ref="D18:D19"/>
    <mergeCell ref="F18:G19"/>
    <mergeCell ref="M18:M19"/>
    <mergeCell ref="O18:P19"/>
    <mergeCell ref="Q18:Q19"/>
  </mergeCells>
  <phoneticPr fontId="0" type="noConversion"/>
  <conditionalFormatting sqref="D26:D29 F26:F29 H26:H29 D32:D35 F32:F35 H32:H35 M20:M23 O20:O23 Q20:Q23 M26:M29 O26:O29 Q26:Q29 M32:M35 O32:O35 Q32:Q35">
    <cfRule type="expression" dxfId="11" priority="1" stopIfTrue="1">
      <formula>$C$26=""</formula>
    </cfRule>
  </conditionalFormatting>
  <pageMargins left="0.59055118110236227" right="0.39370078740157483" top="1.3779527559055118" bottom="0.59055118110236227" header="0.39370078740157483" footer="0.39370078740157483"/>
  <pageSetup paperSize="9" orientation="portrait" r:id="rId1"/>
  <headerFooter scaleWithDoc="0">
    <oddHeader>&amp;L&amp;"Arial,Fett"Amt für Volksschule&amp;"Arial,Standard"
Finanzen&amp;R
&amp;G</oddHeader>
    <oddFooter>&amp;L&amp;8&amp;F/AVKFIN/avktro&amp;C&amp;8&amp;P/&amp;N&amp;R&amp;8 1.9.10/&amp;A</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9" r:id="rId5" name="Drop Down 5">
              <controlPr defaultSize="0" print="0" autoLine="0" autoPict="0">
                <anchor moveWithCells="1">
                  <from>
                    <xdr:col>8</xdr:col>
                    <xdr:colOff>0</xdr:colOff>
                    <xdr:row>12</xdr:row>
                    <xdr:rowOff>38100</xdr:rowOff>
                  </from>
                  <to>
                    <xdr:col>10</xdr:col>
                    <xdr:colOff>438150</xdr:colOff>
                    <xdr:row>13</xdr:row>
                    <xdr:rowOff>161925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A1:AD64"/>
  <sheetViews>
    <sheetView showGridLines="0" zoomScale="117" zoomScaleNormal="117" workbookViewId="0">
      <selection activeCell="H3" sqref="H3:R3"/>
    </sheetView>
  </sheetViews>
  <sheetFormatPr baseColWidth="10" defaultRowHeight="12.75" x14ac:dyDescent="0.2"/>
  <cols>
    <col min="1" max="1" width="1.7109375" style="2" customWidth="1"/>
    <col min="2" max="2" width="4.140625" style="2" customWidth="1"/>
    <col min="3" max="3" width="8.85546875" style="2" customWidth="1"/>
    <col min="4" max="4" width="5.85546875" style="2" customWidth="1"/>
    <col min="5" max="5" width="1.85546875" style="2" customWidth="1"/>
    <col min="6" max="6" width="7.7109375" style="2" customWidth="1"/>
    <col min="7" max="7" width="1.85546875" style="2" customWidth="1"/>
    <col min="8" max="8" width="7.7109375" style="2" customWidth="1"/>
    <col min="9" max="9" width="6.5703125" style="2" customWidth="1"/>
    <col min="10" max="10" width="1.85546875" style="2" customWidth="1"/>
    <col min="11" max="11" width="6.5703125" style="2" customWidth="1"/>
    <col min="12" max="12" width="8.85546875" style="2" customWidth="1"/>
    <col min="13" max="13" width="5.85546875" style="2" customWidth="1"/>
    <col min="14" max="14" width="1.85546875" style="2" customWidth="1"/>
    <col min="15" max="15" width="7.7109375" style="2" customWidth="1"/>
    <col min="16" max="16" width="1.85546875" style="2" customWidth="1"/>
    <col min="17" max="17" width="7.7109375" style="2" customWidth="1"/>
    <col min="18" max="18" width="5.140625" style="2" customWidth="1"/>
    <col min="19" max="19" width="11.42578125" style="53"/>
    <col min="20" max="20" width="11.42578125" style="2"/>
    <col min="21" max="23" width="7.5703125" style="30" hidden="1" customWidth="1"/>
    <col min="24" max="24" width="2" style="30" hidden="1" customWidth="1"/>
    <col min="25" max="27" width="7.7109375" style="30" hidden="1" customWidth="1"/>
    <col min="28" max="29" width="11.42578125" style="30"/>
    <col min="30" max="16384" width="11.42578125" style="2"/>
  </cols>
  <sheetData>
    <row r="1" spans="1:30" ht="19.5" x14ac:dyDescent="0.3">
      <c r="A1" s="3" t="s">
        <v>46</v>
      </c>
      <c r="R1" s="119" t="s">
        <v>49</v>
      </c>
    </row>
    <row r="2" spans="1:30" x14ac:dyDescent="0.2">
      <c r="A2" s="118" t="s">
        <v>63</v>
      </c>
    </row>
    <row r="3" spans="1:30" x14ac:dyDescent="0.2">
      <c r="A3" s="1" t="s">
        <v>0</v>
      </c>
      <c r="H3" s="170"/>
      <c r="I3" s="171"/>
      <c r="J3" s="171"/>
      <c r="K3" s="171"/>
      <c r="L3" s="171"/>
      <c r="M3" s="171"/>
      <c r="N3" s="171"/>
      <c r="O3" s="171"/>
      <c r="P3" s="171"/>
      <c r="Q3" s="171"/>
      <c r="R3" s="171"/>
      <c r="S3" s="54"/>
    </row>
    <row r="4" spans="1:30" x14ac:dyDescent="0.2">
      <c r="A4" s="1"/>
    </row>
    <row r="5" spans="1:30" x14ac:dyDescent="0.2">
      <c r="A5" s="1" t="s">
        <v>47</v>
      </c>
      <c r="H5" s="170"/>
      <c r="I5" s="171"/>
      <c r="J5" s="171"/>
      <c r="K5" s="171"/>
      <c r="L5" s="171"/>
      <c r="M5" s="171"/>
      <c r="N5" s="171"/>
      <c r="O5" s="171"/>
      <c r="P5" s="171"/>
      <c r="Q5" s="171"/>
      <c r="R5" s="171"/>
      <c r="S5" s="54"/>
    </row>
    <row r="7" spans="1:30" ht="6" customHeight="1" thickBot="1" x14ac:dyDescent="0.25"/>
    <row r="8" spans="1:30" ht="16.5" thickBot="1" x14ac:dyDescent="0.3">
      <c r="A8" s="48" t="s">
        <v>7</v>
      </c>
      <c r="B8" s="49"/>
      <c r="C8" s="49"/>
      <c r="D8" s="49"/>
      <c r="E8" s="49"/>
      <c r="F8" s="50"/>
      <c r="G8" s="50"/>
      <c r="H8" s="50"/>
      <c r="I8" s="50"/>
      <c r="J8" s="50"/>
      <c r="K8" s="50"/>
      <c r="L8" s="50"/>
      <c r="M8" s="50"/>
      <c r="N8" s="50"/>
      <c r="O8" s="50"/>
      <c r="P8" s="50"/>
      <c r="Q8" s="50"/>
      <c r="R8" s="51"/>
      <c r="S8" s="52"/>
    </row>
    <row r="9" spans="1:30" x14ac:dyDescent="0.2">
      <c r="AD9" s="30"/>
    </row>
    <row r="10" spans="1:30" x14ac:dyDescent="0.2">
      <c r="B10" s="55" t="s">
        <v>1</v>
      </c>
      <c r="C10" s="56"/>
      <c r="D10" s="56"/>
      <c r="E10" s="56"/>
      <c r="F10" s="56"/>
      <c r="G10" s="56"/>
      <c r="H10" s="56"/>
      <c r="I10" s="159"/>
      <c r="J10" s="164"/>
      <c r="K10" s="164"/>
      <c r="L10" s="30"/>
      <c r="M10" s="30"/>
      <c r="N10" s="30"/>
      <c r="O10" s="57"/>
      <c r="P10" s="57"/>
      <c r="AD10" s="30"/>
    </row>
    <row r="11" spans="1:30" ht="6" customHeight="1" x14ac:dyDescent="0.2">
      <c r="B11" s="58"/>
      <c r="L11" s="30"/>
      <c r="M11" s="30"/>
      <c r="N11" s="30"/>
      <c r="AD11" s="30"/>
    </row>
    <row r="12" spans="1:30" x14ac:dyDescent="0.2">
      <c r="A12" s="86">
        <v>1</v>
      </c>
      <c r="B12" s="55" t="s">
        <v>36</v>
      </c>
      <c r="C12" s="56"/>
      <c r="D12" s="56"/>
      <c r="E12" s="56"/>
      <c r="F12" s="56"/>
      <c r="G12" s="56"/>
      <c r="H12" s="56"/>
      <c r="I12" s="161" t="str">
        <f>VLOOKUP(A12,Hilfstabelle!E4:G13,3,FALSE)</f>
        <v>bitte auswählen</v>
      </c>
      <c r="J12" s="161"/>
      <c r="K12" s="161"/>
      <c r="L12" s="30"/>
      <c r="M12" s="30"/>
      <c r="N12" s="30"/>
      <c r="O12" s="59"/>
      <c r="P12" s="59"/>
      <c r="S12" s="60"/>
      <c r="U12" s="33" t="s">
        <v>37</v>
      </c>
      <c r="V12" s="34"/>
      <c r="W12" s="34"/>
      <c r="X12" s="34"/>
      <c r="Y12" s="34" t="s">
        <v>38</v>
      </c>
      <c r="Z12" s="34"/>
      <c r="AA12" s="35"/>
      <c r="AD12" s="30"/>
    </row>
    <row r="13" spans="1:30" ht="6" customHeight="1" x14ac:dyDescent="0.2">
      <c r="B13" s="58"/>
      <c r="L13" s="30"/>
      <c r="M13" s="30"/>
      <c r="N13" s="30"/>
      <c r="U13" s="42"/>
      <c r="AA13" s="39"/>
      <c r="AD13" s="30"/>
    </row>
    <row r="14" spans="1:30" x14ac:dyDescent="0.2">
      <c r="B14" s="55" t="s">
        <v>33</v>
      </c>
      <c r="C14" s="56"/>
      <c r="D14" s="56"/>
      <c r="E14" s="56"/>
      <c r="F14" s="56"/>
      <c r="G14" s="56"/>
      <c r="H14" s="56"/>
      <c r="I14" s="173" t="str">
        <f>IF(I12="bitte auswählen","-",I12+5)</f>
        <v>-</v>
      </c>
      <c r="J14" s="174"/>
      <c r="K14" s="174"/>
      <c r="L14" s="30"/>
      <c r="M14" s="30"/>
      <c r="N14" s="30"/>
      <c r="O14" s="61"/>
      <c r="P14" s="61"/>
      <c r="R14" s="60">
        <f>IF(I14=0,"",IF(I14=25,24,48))</f>
        <v>48</v>
      </c>
      <c r="U14" s="36" t="s">
        <v>39</v>
      </c>
      <c r="V14" s="29" t="s">
        <v>15</v>
      </c>
      <c r="W14" s="29" t="s">
        <v>40</v>
      </c>
      <c r="Y14" s="29" t="s">
        <v>39</v>
      </c>
      <c r="Z14" s="29" t="s">
        <v>15</v>
      </c>
      <c r="AA14" s="37" t="s">
        <v>40</v>
      </c>
      <c r="AD14" s="30"/>
    </row>
    <row r="15" spans="1:30" ht="6" customHeight="1" x14ac:dyDescent="0.2">
      <c r="B15" s="58"/>
      <c r="L15" s="30"/>
      <c r="M15" s="30"/>
      <c r="N15" s="30"/>
      <c r="U15" s="42"/>
      <c r="AA15" s="39"/>
      <c r="AD15" s="30"/>
    </row>
    <row r="16" spans="1:30" x14ac:dyDescent="0.2">
      <c r="B16" s="55" t="s">
        <v>34</v>
      </c>
      <c r="C16" s="56"/>
      <c r="D16" s="56"/>
      <c r="E16" s="56"/>
      <c r="F16" s="56"/>
      <c r="G16" s="56"/>
      <c r="H16" s="56"/>
      <c r="I16" s="160"/>
      <c r="J16" s="164"/>
      <c r="K16" s="164"/>
      <c r="L16" s="30"/>
      <c r="M16" s="30"/>
      <c r="N16" s="30"/>
      <c r="U16" s="38">
        <f>DAY(I16)</f>
        <v>0</v>
      </c>
      <c r="V16" s="31">
        <f>MONTH(I16)</f>
        <v>1</v>
      </c>
      <c r="W16" s="31">
        <f>YEAR(I16)</f>
        <v>1900</v>
      </c>
      <c r="X16" s="32"/>
      <c r="Y16" s="30">
        <v>1</v>
      </c>
      <c r="Z16" s="30">
        <f>IF(U16=1,V16,IF(AND(U16&lt;&gt;1,V16+1=13),1,IF(U16&lt;&gt;1,V16+1,"Fehler")))</f>
        <v>2</v>
      </c>
      <c r="AA16" s="39">
        <f>IF(AND(U16&lt;&gt;1,V16+1=13),W16+1,W16)</f>
        <v>1900</v>
      </c>
      <c r="AD16" s="30"/>
    </row>
    <row r="17" spans="2:30" ht="6" customHeight="1" x14ac:dyDescent="0.2">
      <c r="B17" s="58"/>
      <c r="L17" s="30"/>
      <c r="M17" s="30"/>
      <c r="N17" s="30"/>
      <c r="U17" s="42"/>
      <c r="AA17" s="39"/>
      <c r="AD17" s="30"/>
    </row>
    <row r="18" spans="2:30" x14ac:dyDescent="0.2">
      <c r="B18" s="55" t="s">
        <v>12</v>
      </c>
      <c r="C18" s="56"/>
      <c r="D18" s="56"/>
      <c r="E18" s="56"/>
      <c r="F18" s="56"/>
      <c r="G18" s="56"/>
      <c r="H18" s="56"/>
      <c r="I18" s="160"/>
      <c r="J18" s="164"/>
      <c r="K18" s="164"/>
      <c r="L18" s="82" t="str">
        <f>IF(I47="","",CONCATENATE("ergibt ",I47," anzurechnende Monate"))</f>
        <v/>
      </c>
      <c r="M18" s="82"/>
      <c r="N18" s="82"/>
      <c r="O18" s="62"/>
      <c r="P18" s="62"/>
      <c r="U18" s="38">
        <f>DAY(I18)</f>
        <v>0</v>
      </c>
      <c r="V18" s="31">
        <f>MONTH(I18)</f>
        <v>1</v>
      </c>
      <c r="W18" s="31">
        <f>YEAR(I18)</f>
        <v>1900</v>
      </c>
      <c r="Y18" s="30">
        <f>IF(U18&gt;31,"Fehler",IF(U18&gt;=28,U18,IF(AND(U18&lt;28,V18=1),31,IF(U18&lt;28,VLOOKUP(V18-1,Hilfstabelle!B2:C14,2)))))</f>
        <v>31</v>
      </c>
      <c r="Z18" s="30">
        <f>IF(AND(U18&lt;28,V18=1),12,IF(U18&lt;28,V18-1,V18))</f>
        <v>12</v>
      </c>
      <c r="AA18" s="39">
        <f>IF(AND(U18&lt;28,V18=1),W18-1,W18)</f>
        <v>1899</v>
      </c>
      <c r="AD18" s="30"/>
    </row>
    <row r="19" spans="2:30" ht="6" customHeight="1" x14ac:dyDescent="0.2">
      <c r="B19" s="58"/>
      <c r="U19" s="44"/>
      <c r="V19" s="45"/>
      <c r="W19" s="45"/>
      <c r="X19" s="45"/>
      <c r="Y19" s="45"/>
      <c r="Z19" s="45"/>
      <c r="AA19" s="46"/>
      <c r="AD19" s="30"/>
    </row>
    <row r="20" spans="2:30" x14ac:dyDescent="0.2">
      <c r="B20" s="58" t="s">
        <v>4</v>
      </c>
      <c r="I20" s="59"/>
      <c r="J20" s="59"/>
      <c r="K20" s="59"/>
      <c r="U20" s="31"/>
      <c r="Y20" s="40"/>
      <c r="Z20" s="41" t="s">
        <v>41</v>
      </c>
      <c r="AA20" s="35" t="s">
        <v>42</v>
      </c>
      <c r="AD20" s="30"/>
    </row>
    <row r="21" spans="2:30" ht="6" customHeight="1" x14ac:dyDescent="0.2">
      <c r="U21" s="31"/>
      <c r="Y21" s="42"/>
      <c r="Z21" s="30">
        <f>Z18-Z16+1</f>
        <v>11</v>
      </c>
      <c r="AA21" s="39">
        <f>AA18-AA16</f>
        <v>-1</v>
      </c>
      <c r="AD21" s="30"/>
    </row>
    <row r="22" spans="2:30" x14ac:dyDescent="0.2">
      <c r="D22" s="152" t="s">
        <v>56</v>
      </c>
      <c r="E22" s="126"/>
      <c r="F22" s="154" t="s">
        <v>57</v>
      </c>
      <c r="G22" s="154"/>
      <c r="H22" s="154" t="s">
        <v>55</v>
      </c>
      <c r="M22" s="152" t="s">
        <v>56</v>
      </c>
      <c r="N22" s="126"/>
      <c r="O22" s="154" t="s">
        <v>57</v>
      </c>
      <c r="P22" s="154"/>
      <c r="Q22" s="154" t="s">
        <v>55</v>
      </c>
      <c r="U22" s="31"/>
      <c r="Y22" s="42"/>
      <c r="AA22" s="39"/>
      <c r="AD22" s="30"/>
    </row>
    <row r="23" spans="2:30" x14ac:dyDescent="0.2">
      <c r="D23" s="153"/>
      <c r="E23" s="126"/>
      <c r="F23" s="155"/>
      <c r="G23" s="155"/>
      <c r="H23" s="155"/>
      <c r="M23" s="153"/>
      <c r="N23" s="126"/>
      <c r="O23" s="155"/>
      <c r="P23" s="155"/>
      <c r="Q23" s="155"/>
      <c r="U23" s="31"/>
      <c r="Y23" s="43" t="s">
        <v>43</v>
      </c>
      <c r="AA23" s="39"/>
      <c r="AD23" s="30"/>
    </row>
    <row r="24" spans="2:30" x14ac:dyDescent="0.2">
      <c r="C24" s="68" t="s">
        <v>5</v>
      </c>
      <c r="D24" s="101">
        <v>7</v>
      </c>
      <c r="E24" s="115" t="s">
        <v>58</v>
      </c>
      <c r="F24" s="69">
        <v>30</v>
      </c>
      <c r="G24" s="70" t="s">
        <v>6</v>
      </c>
      <c r="H24" s="71">
        <v>30</v>
      </c>
      <c r="I24" s="42"/>
      <c r="J24" s="96"/>
      <c r="K24" s="97"/>
      <c r="L24" s="63" t="str">
        <f>IF(I18="","",IF(C36="","",IF(YEAR(I16)&gt;C36-1,"",YEAR(I18)-3)))</f>
        <v/>
      </c>
      <c r="M24" s="89"/>
      <c r="N24" s="115" t="str">
        <f>IF(M24=""," ","à")</f>
        <v xml:space="preserve"> </v>
      </c>
      <c r="O24" s="89"/>
      <c r="P24" s="64" t="str">
        <f>IF(O24=""," ","/")</f>
        <v xml:space="preserve"> </v>
      </c>
      <c r="Q24" s="92"/>
      <c r="U24" s="31"/>
      <c r="Y24" s="44"/>
      <c r="Z24" s="45"/>
      <c r="AA24" s="46">
        <f>(12*(AA18-AA16))-(Z16-Z18-1)</f>
        <v>-1</v>
      </c>
      <c r="AD24" s="30"/>
    </row>
    <row r="25" spans="2:30" x14ac:dyDescent="0.2">
      <c r="C25" s="72"/>
      <c r="D25" s="101">
        <v>5</v>
      </c>
      <c r="E25" s="116" t="s">
        <v>58</v>
      </c>
      <c r="F25" s="73">
        <v>25</v>
      </c>
      <c r="G25" s="74" t="s">
        <v>6</v>
      </c>
      <c r="H25" s="75">
        <v>30</v>
      </c>
      <c r="I25" s="42"/>
      <c r="J25" s="96"/>
      <c r="K25" s="97"/>
      <c r="L25" s="42"/>
      <c r="M25" s="90"/>
      <c r="N25" s="116" t="str">
        <f>IF(M25=""," ","à")</f>
        <v xml:space="preserve"> </v>
      </c>
      <c r="O25" s="90"/>
      <c r="P25" s="29" t="str">
        <f>IF(O25=""," ","/")</f>
        <v xml:space="preserve"> </v>
      </c>
      <c r="Q25" s="93"/>
      <c r="U25" s="31"/>
      <c r="AD25" s="30"/>
    </row>
    <row r="26" spans="2:30" x14ac:dyDescent="0.2">
      <c r="C26" s="72"/>
      <c r="D26" s="101"/>
      <c r="E26" s="116" t="s">
        <v>58</v>
      </c>
      <c r="F26" s="73"/>
      <c r="G26" s="74" t="s">
        <v>6</v>
      </c>
      <c r="H26" s="75"/>
      <c r="I26" s="42"/>
      <c r="J26" s="96"/>
      <c r="K26" s="97"/>
      <c r="L26" s="42"/>
      <c r="M26" s="90"/>
      <c r="N26" s="116" t="str">
        <f>IF(M26=""," ","à")</f>
        <v xml:space="preserve"> </v>
      </c>
      <c r="O26" s="90"/>
      <c r="P26" s="29" t="str">
        <f>IF(O26=""," ","/")</f>
        <v xml:space="preserve"> </v>
      </c>
      <c r="Q26" s="93"/>
      <c r="U26" s="31"/>
      <c r="AD26" s="30"/>
    </row>
    <row r="27" spans="2:30" x14ac:dyDescent="0.2">
      <c r="C27" s="76"/>
      <c r="D27" s="102"/>
      <c r="E27" s="117" t="s">
        <v>58</v>
      </c>
      <c r="F27" s="99"/>
      <c r="G27" s="74" t="s">
        <v>6</v>
      </c>
      <c r="H27" s="100"/>
      <c r="I27" s="42"/>
      <c r="J27" s="96"/>
      <c r="K27" s="97"/>
      <c r="L27" s="44"/>
      <c r="M27" s="91"/>
      <c r="N27" s="117" t="str">
        <f>IF(M27=""," ","à")</f>
        <v xml:space="preserve"> </v>
      </c>
      <c r="O27" s="91"/>
      <c r="P27" s="65" t="str">
        <f>IF(O27=""," ","/")</f>
        <v xml:space="preserve"> </v>
      </c>
      <c r="Q27" s="94"/>
      <c r="U27" s="31"/>
      <c r="Y27" s="47"/>
      <c r="AD27" s="30"/>
    </row>
    <row r="28" spans="2:30" x14ac:dyDescent="0.2">
      <c r="C28" s="95"/>
      <c r="D28" s="143">
        <f>IF(SUM(D24:D27)=0,0,SUM(D24:D27))</f>
        <v>12</v>
      </c>
      <c r="E28" s="145" t="s">
        <v>58</v>
      </c>
      <c r="F28" s="144">
        <f>IF(D28=0,0,((F24*D24)+(F25*D25)+(F26*D26)+(F27*D27))/D28)</f>
        <v>27.916666666666668</v>
      </c>
      <c r="G28" s="145" t="str">
        <f>IF(F28=""," ","/")</f>
        <v>/</v>
      </c>
      <c r="H28" s="146">
        <f>IF(D28=0,0,((H24*D24)+(H25*D25)+(H26*D26)+(H27*D27))/D28)</f>
        <v>30</v>
      </c>
      <c r="I28" s="30"/>
      <c r="J28" s="96"/>
      <c r="K28" s="96"/>
      <c r="L28" s="30"/>
      <c r="M28" s="143">
        <f>IF(SUM(M24:M27)=0,0,SUM(M24:M27))</f>
        <v>0</v>
      </c>
      <c r="N28" s="145" t="s">
        <v>58</v>
      </c>
      <c r="O28" s="144">
        <f>IF(M28=0,0,((O24*M24)+(O25*M25)+(O26*M26)+(O27*M27))/M28)</f>
        <v>0</v>
      </c>
      <c r="P28" s="145" t="str">
        <f>IF(O28=""," ","/")</f>
        <v>/</v>
      </c>
      <c r="Q28" s="146">
        <f>IF(M28=0,0,((Q24*M24)+(Q25*M25)+(Q26*M26)+(Q27*M27))/M28)</f>
        <v>0</v>
      </c>
      <c r="U28" s="31"/>
      <c r="Y28" s="47"/>
      <c r="AD28" s="30"/>
    </row>
    <row r="29" spans="2:30" ht="6" customHeight="1" x14ac:dyDescent="0.2">
      <c r="I29" s="30"/>
      <c r="J29" s="30"/>
      <c r="K29" s="30"/>
      <c r="U29" s="31"/>
      <c r="AD29" s="30"/>
    </row>
    <row r="30" spans="2:30" x14ac:dyDescent="0.2">
      <c r="C30" s="63" t="str">
        <f>IF(I18="","",YEAR(I18)-1)</f>
        <v/>
      </c>
      <c r="D30" s="109"/>
      <c r="E30" s="115" t="str">
        <f>IF(D30=""," ","à")</f>
        <v xml:space="preserve"> </v>
      </c>
      <c r="F30" s="109"/>
      <c r="G30" s="64" t="str">
        <f>IF(F30=""," ","/")</f>
        <v xml:space="preserve"> </v>
      </c>
      <c r="H30" s="110"/>
      <c r="I30" s="42"/>
      <c r="J30" s="96"/>
      <c r="K30" s="97"/>
      <c r="L30" s="63" t="str">
        <f>IF(I18="","",IF(L24="","",IF(YEAR(I16)&gt;L24-1,"",YEAR(I18)-4)))</f>
        <v/>
      </c>
      <c r="M30" s="106"/>
      <c r="N30" s="115" t="str">
        <f>IF(M30=""," ","à")</f>
        <v xml:space="preserve"> </v>
      </c>
      <c r="O30" s="106"/>
      <c r="P30" s="64" t="str">
        <f>IF(O30=""," ","/")</f>
        <v xml:space="preserve"> </v>
      </c>
      <c r="Q30" s="107"/>
      <c r="AD30" s="30"/>
    </row>
    <row r="31" spans="2:30" x14ac:dyDescent="0.2">
      <c r="C31" s="42"/>
      <c r="D31" s="111"/>
      <c r="E31" s="116" t="str">
        <f>IF(D31=""," ","à")</f>
        <v xml:space="preserve"> </v>
      </c>
      <c r="F31" s="111"/>
      <c r="G31" s="29" t="str">
        <f>IF(F31=""," ","/")</f>
        <v xml:space="preserve"> </v>
      </c>
      <c r="H31" s="112"/>
      <c r="I31" s="42"/>
      <c r="J31" s="96"/>
      <c r="K31" s="97"/>
      <c r="L31" s="42"/>
      <c r="M31" s="90"/>
      <c r="N31" s="116" t="str">
        <f>IF(M31=""," ","à")</f>
        <v xml:space="preserve"> </v>
      </c>
      <c r="O31" s="90"/>
      <c r="P31" s="29" t="str">
        <f>IF(O31=""," ","/")</f>
        <v xml:space="preserve"> </v>
      </c>
      <c r="Q31" s="93"/>
      <c r="AD31" s="30"/>
    </row>
    <row r="32" spans="2:30" x14ac:dyDescent="0.2">
      <c r="C32" s="42"/>
      <c r="D32" s="111"/>
      <c r="E32" s="116" t="str">
        <f>IF(D32=""," ","à")</f>
        <v xml:space="preserve"> </v>
      </c>
      <c r="F32" s="111"/>
      <c r="G32" s="29" t="str">
        <f>IF(F32=""," ","/")</f>
        <v xml:space="preserve"> </v>
      </c>
      <c r="H32" s="112"/>
      <c r="I32" s="42"/>
      <c r="J32" s="96"/>
      <c r="K32" s="97"/>
      <c r="L32" s="42"/>
      <c r="M32" s="90"/>
      <c r="N32" s="116" t="str">
        <f>IF(M32=""," ","à")</f>
        <v xml:space="preserve"> </v>
      </c>
      <c r="O32" s="90"/>
      <c r="P32" s="29" t="str">
        <f>IF(O32=""," ","/")</f>
        <v xml:space="preserve"> </v>
      </c>
      <c r="Q32" s="93"/>
      <c r="AD32" s="30"/>
    </row>
    <row r="33" spans="1:19" x14ac:dyDescent="0.2">
      <c r="C33" s="44"/>
      <c r="D33" s="113"/>
      <c r="E33" s="117" t="str">
        <f>IF(D33=""," ","à")</f>
        <v xml:space="preserve"> </v>
      </c>
      <c r="F33" s="113"/>
      <c r="G33" s="65" t="str">
        <f>IF(F33=""," ","/")</f>
        <v xml:space="preserve"> </v>
      </c>
      <c r="H33" s="114"/>
      <c r="I33" s="42"/>
      <c r="J33" s="96"/>
      <c r="K33" s="97"/>
      <c r="L33" s="44"/>
      <c r="M33" s="91"/>
      <c r="N33" s="117" t="str">
        <f>IF(M33=""," ","à")</f>
        <v xml:space="preserve"> </v>
      </c>
      <c r="O33" s="91"/>
      <c r="P33" s="65" t="str">
        <f>IF(O33=""," ","/")</f>
        <v xml:space="preserve"> </v>
      </c>
      <c r="Q33" s="94"/>
    </row>
    <row r="34" spans="1:19" x14ac:dyDescent="0.2">
      <c r="C34" s="30"/>
      <c r="D34" s="143">
        <f>IF(SUM(D30:D33)=0,0,SUM(D30:D33))</f>
        <v>0</v>
      </c>
      <c r="E34" s="145" t="s">
        <v>58</v>
      </c>
      <c r="F34" s="144">
        <f>IF(D34=0,0,((F30*D30)+(F31*D31)+(F32*D32)+(F33*D33))/D34)</f>
        <v>0</v>
      </c>
      <c r="G34" s="145" t="str">
        <f>IF(F34=""," ","/")</f>
        <v>/</v>
      </c>
      <c r="H34" s="146">
        <f>IF(D34=0,0,((H30*D30)+(H31*D31)+(H32*D32)+(H33*D33))/D34)</f>
        <v>0</v>
      </c>
      <c r="I34" s="30"/>
      <c r="J34" s="96"/>
      <c r="K34" s="96"/>
      <c r="L34" s="30"/>
      <c r="M34" s="143">
        <f>IF(SUM(M30:M33)=0,0,SUM(M30:M33))</f>
        <v>0</v>
      </c>
      <c r="N34" s="145" t="s">
        <v>58</v>
      </c>
      <c r="O34" s="144">
        <f>IF(M34=0,0,((O30*M30)+(O31*M31)+(O32*M32)+(O33*M33))/M34)</f>
        <v>0</v>
      </c>
      <c r="P34" s="145" t="str">
        <f>IF(O34=""," ","/")</f>
        <v>/</v>
      </c>
      <c r="Q34" s="146">
        <f>IF(M34=0,0,((Q30*M30)+(Q31*M31)+(Q32*M32)+(Q33*M33))/M34)</f>
        <v>0</v>
      </c>
    </row>
    <row r="35" spans="1:19" ht="6" customHeight="1" x14ac:dyDescent="0.2">
      <c r="I35" s="30"/>
      <c r="J35" s="30"/>
      <c r="K35" s="30"/>
    </row>
    <row r="36" spans="1:19" x14ac:dyDescent="0.2">
      <c r="C36" s="63" t="str">
        <f>IF(I18="","",IF(YEAR(I16)&gt;C30-1,"",YEAR(I18)-2))</f>
        <v/>
      </c>
      <c r="D36" s="106"/>
      <c r="E36" s="115" t="str">
        <f>IF(D36=""," ","à")</f>
        <v xml:space="preserve"> </v>
      </c>
      <c r="F36" s="106"/>
      <c r="G36" s="64" t="str">
        <f>IF(F36=""," ","/")</f>
        <v xml:space="preserve"> </v>
      </c>
      <c r="H36" s="107"/>
      <c r="I36" s="42"/>
      <c r="J36" s="96"/>
      <c r="K36" s="97"/>
      <c r="L36" s="63" t="str">
        <f>IF(I18="","",IF(L30="","",IF(YEAR(I16)&gt;L24-1,"",YEAR(I18)-5)))</f>
        <v/>
      </c>
      <c r="M36" s="106"/>
      <c r="N36" s="115" t="str">
        <f>IF(M36=""," ","à")</f>
        <v xml:space="preserve"> </v>
      </c>
      <c r="O36" s="106"/>
      <c r="P36" s="64" t="str">
        <f>IF(O36=""," ","/")</f>
        <v xml:space="preserve"> </v>
      </c>
      <c r="Q36" s="107"/>
    </row>
    <row r="37" spans="1:19" x14ac:dyDescent="0.2">
      <c r="C37" s="42"/>
      <c r="D37" s="90"/>
      <c r="E37" s="116" t="str">
        <f>IF(D37=""," ","à")</f>
        <v xml:space="preserve"> </v>
      </c>
      <c r="F37" s="90"/>
      <c r="G37" s="29" t="str">
        <f>IF(F37=""," ","/")</f>
        <v xml:space="preserve"> </v>
      </c>
      <c r="H37" s="93"/>
      <c r="I37" s="42"/>
      <c r="J37" s="96"/>
      <c r="K37" s="97"/>
      <c r="L37" s="42"/>
      <c r="M37" s="90"/>
      <c r="N37" s="116" t="str">
        <f>IF(M37=""," ","à")</f>
        <v xml:space="preserve"> </v>
      </c>
      <c r="O37" s="90"/>
      <c r="P37" s="29" t="str">
        <f>IF(O37=""," ","/")</f>
        <v xml:space="preserve"> </v>
      </c>
      <c r="Q37" s="93"/>
    </row>
    <row r="38" spans="1:19" x14ac:dyDescent="0.2">
      <c r="C38" s="42"/>
      <c r="D38" s="90"/>
      <c r="E38" s="116" t="str">
        <f>IF(D38=""," ","à")</f>
        <v xml:space="preserve"> </v>
      </c>
      <c r="F38" s="90"/>
      <c r="G38" s="29" t="str">
        <f>IF(F38=""," ","/")</f>
        <v xml:space="preserve"> </v>
      </c>
      <c r="H38" s="93"/>
      <c r="I38" s="42"/>
      <c r="J38" s="96"/>
      <c r="K38" s="97"/>
      <c r="L38" s="42"/>
      <c r="M38" s="90"/>
      <c r="N38" s="116" t="str">
        <f>IF(M38=""," ","à")</f>
        <v xml:space="preserve"> </v>
      </c>
      <c r="O38" s="90"/>
      <c r="P38" s="29" t="str">
        <f>IF(O38=""," ","/")</f>
        <v xml:space="preserve"> </v>
      </c>
      <c r="Q38" s="93"/>
    </row>
    <row r="39" spans="1:19" x14ac:dyDescent="0.2">
      <c r="C39" s="44"/>
      <c r="D39" s="91"/>
      <c r="E39" s="117" t="str">
        <f>IF(D39=""," ","à")</f>
        <v xml:space="preserve"> </v>
      </c>
      <c r="F39" s="91"/>
      <c r="G39" s="65" t="str">
        <f>IF(F39=""," ","/")</f>
        <v xml:space="preserve"> </v>
      </c>
      <c r="H39" s="94"/>
      <c r="I39" s="42"/>
      <c r="J39" s="96"/>
      <c r="K39" s="97"/>
      <c r="L39" s="44"/>
      <c r="M39" s="91"/>
      <c r="N39" s="117" t="str">
        <f>IF(M39=""," ","à")</f>
        <v xml:space="preserve"> </v>
      </c>
      <c r="O39" s="91"/>
      <c r="P39" s="65" t="str">
        <f>IF(O39=""," ","/")</f>
        <v xml:space="preserve"> </v>
      </c>
      <c r="Q39" s="94"/>
    </row>
    <row r="40" spans="1:19" x14ac:dyDescent="0.2">
      <c r="C40" s="30"/>
      <c r="D40" s="143">
        <f>IF(SUM(D36:D39)=0,0,SUM(D36:D39))</f>
        <v>0</v>
      </c>
      <c r="E40" s="145" t="s">
        <v>58</v>
      </c>
      <c r="F40" s="144">
        <f>IF(D40=0,0,((F36*D36)+(F37*D37)+(F38*D38)+(F39*D39))/D40)</f>
        <v>0</v>
      </c>
      <c r="G40" s="145" t="str">
        <f>IF(F40=""," ","/")</f>
        <v>/</v>
      </c>
      <c r="H40" s="146">
        <f>IF(D40=0,0,((H36*D36)+(H37*D37)+(H38*D38)+(H39*D39))/D40)</f>
        <v>0</v>
      </c>
      <c r="I40" s="30"/>
      <c r="J40" s="96"/>
      <c r="K40" s="96"/>
      <c r="L40" s="30"/>
      <c r="M40" s="143">
        <f>IF(SUM(M36:M39)=0,0,SUM(M36:M39))</f>
        <v>0</v>
      </c>
      <c r="N40" s="145" t="s">
        <v>58</v>
      </c>
      <c r="O40" s="144">
        <f>IF(M40=0,0,((O36*M36)+(O37*M37)+(O38*M38)+(O39*M39))/M40)</f>
        <v>0</v>
      </c>
      <c r="P40" s="145" t="str">
        <f>IF(O40=""," ","/")</f>
        <v>/</v>
      </c>
      <c r="Q40" s="146">
        <f>IF(M40=0,0,((Q36*M36)+(Q37*M37)+(Q38*M38)+(Q39*M39))/M40)</f>
        <v>0</v>
      </c>
    </row>
    <row r="42" spans="1:19" x14ac:dyDescent="0.2">
      <c r="C42" s="66" t="s">
        <v>8</v>
      </c>
      <c r="D42" s="66"/>
      <c r="E42" s="66"/>
      <c r="F42" s="56"/>
      <c r="G42" s="56"/>
      <c r="H42" s="133">
        <f>SUM(D34,D40,M28,M34,M40)</f>
        <v>0</v>
      </c>
      <c r="I42" s="140">
        <f>IF(I43&gt;K42,K42,I43)</f>
        <v>0</v>
      </c>
      <c r="J42" s="141" t="str">
        <f>IF(I42="","-","/")</f>
        <v>/</v>
      </c>
      <c r="K42" s="142">
        <f>K43</f>
        <v>0</v>
      </c>
    </row>
    <row r="43" spans="1:19" x14ac:dyDescent="0.2">
      <c r="I43" s="136">
        <f>IF(H42=0,0,((F34*D34)+(F40*D40)+(O28*M28)+(O34*M34)+(O40*M40))/H42)</f>
        <v>0</v>
      </c>
      <c r="J43" s="136"/>
      <c r="K43" s="137">
        <f>IF(H42=0,0,((H34*D34)+(H40*D40)+(Q28*M28)+(Q34*M34)+(Q40*M40))/H42)</f>
        <v>0</v>
      </c>
    </row>
    <row r="44" spans="1:19" ht="6" customHeight="1" thickBot="1" x14ac:dyDescent="0.25"/>
    <row r="45" spans="1:19" ht="16.5" thickBot="1" x14ac:dyDescent="0.3">
      <c r="A45" s="48" t="s">
        <v>9</v>
      </c>
      <c r="B45" s="49"/>
      <c r="C45" s="49"/>
      <c r="D45" s="49"/>
      <c r="E45" s="49"/>
      <c r="F45" s="50"/>
      <c r="G45" s="50"/>
      <c r="H45" s="50"/>
      <c r="I45" s="50"/>
      <c r="J45" s="50"/>
      <c r="K45" s="50"/>
      <c r="L45" s="50"/>
      <c r="M45" s="50"/>
      <c r="N45" s="50"/>
      <c r="O45" s="50"/>
      <c r="P45" s="50"/>
      <c r="Q45" s="50"/>
      <c r="R45" s="51"/>
      <c r="S45" s="52"/>
    </row>
    <row r="47" spans="1:19" x14ac:dyDescent="0.2">
      <c r="B47" s="56" t="s">
        <v>35</v>
      </c>
      <c r="C47" s="56"/>
      <c r="D47" s="56"/>
      <c r="E47" s="56"/>
      <c r="F47" s="56"/>
      <c r="G47" s="56"/>
      <c r="H47" s="56"/>
      <c r="I47" s="147" t="str">
        <f>IF(I16="","",AA24)</f>
        <v/>
      </c>
      <c r="J47" s="148" t="s">
        <v>6</v>
      </c>
      <c r="K47" s="149" t="str">
        <f>IF(I16="","",5*12)</f>
        <v/>
      </c>
    </row>
    <row r="49" spans="2:18" x14ac:dyDescent="0.2">
      <c r="B49" s="55" t="s">
        <v>13</v>
      </c>
      <c r="C49" s="56"/>
      <c r="D49" s="56"/>
      <c r="E49" s="56"/>
      <c r="F49" s="56"/>
      <c r="G49" s="56"/>
      <c r="H49" s="56"/>
      <c r="I49" s="165">
        <f>IF(R14="",0,ROUND(I10/R14*20,0)/20)</f>
        <v>0</v>
      </c>
      <c r="J49" s="166"/>
      <c r="K49" s="166"/>
    </row>
    <row r="50" spans="2:18" ht="6" customHeight="1" x14ac:dyDescent="0.2">
      <c r="B50" s="67"/>
      <c r="C50" s="30"/>
      <c r="D50" s="30"/>
      <c r="E50" s="30"/>
      <c r="F50" s="30"/>
      <c r="G50" s="30"/>
      <c r="H50" s="30"/>
      <c r="I50" s="57"/>
      <c r="J50" s="57"/>
      <c r="K50" s="57"/>
    </row>
    <row r="51" spans="2:18" x14ac:dyDescent="0.2">
      <c r="B51" s="55" t="s">
        <v>14</v>
      </c>
      <c r="C51" s="56"/>
      <c r="D51" s="56"/>
      <c r="E51" s="56"/>
      <c r="F51" s="56"/>
      <c r="G51" s="56"/>
      <c r="H51" s="56"/>
      <c r="I51" s="165">
        <f>IF(I16="",0,I49/K47*I47)</f>
        <v>0</v>
      </c>
      <c r="J51" s="165"/>
      <c r="K51" s="165"/>
    </row>
    <row r="53" spans="2:18" x14ac:dyDescent="0.2">
      <c r="B53" s="66" t="s">
        <v>11</v>
      </c>
      <c r="C53" s="56"/>
      <c r="D53" s="56"/>
      <c r="E53" s="56"/>
      <c r="F53" s="56"/>
      <c r="G53" s="56"/>
      <c r="H53" s="56"/>
      <c r="I53" s="172">
        <f>IF(AND(K42="",I42=""),I51,IF(ISERROR(I49/K42*I42),0,ROUND(I51/K42*I42*20,0)/20))</f>
        <v>0</v>
      </c>
      <c r="J53" s="166"/>
      <c r="K53" s="166"/>
      <c r="M53" s="167">
        <f>I53/13*12</f>
        <v>0</v>
      </c>
      <c r="N53" s="168"/>
      <c r="O53" s="168"/>
    </row>
    <row r="54" spans="2:18" x14ac:dyDescent="0.2">
      <c r="I54" s="120" t="s">
        <v>48</v>
      </c>
      <c r="M54" s="121" t="s">
        <v>54</v>
      </c>
    </row>
    <row r="55" spans="2:18" ht="6" customHeight="1" x14ac:dyDescent="0.2">
      <c r="M55" s="87"/>
      <c r="N55" s="87"/>
    </row>
    <row r="56" spans="2:18" x14ac:dyDescent="0.2">
      <c r="B56" s="2" t="s">
        <v>45</v>
      </c>
    </row>
    <row r="57" spans="2:18" ht="6" customHeight="1" x14ac:dyDescent="0.2"/>
    <row r="58" spans="2:18" x14ac:dyDescent="0.2">
      <c r="B58" s="169"/>
      <c r="C58" s="151"/>
      <c r="D58" s="151"/>
      <c r="E58" s="151"/>
      <c r="F58" s="151"/>
      <c r="G58" s="151"/>
      <c r="H58" s="151"/>
      <c r="I58" s="151"/>
      <c r="J58" s="151"/>
      <c r="K58" s="151"/>
      <c r="L58" s="151"/>
      <c r="M58" s="151"/>
      <c r="N58" s="151"/>
      <c r="O58" s="151"/>
      <c r="P58" s="151"/>
      <c r="Q58" s="151"/>
    </row>
    <row r="59" spans="2:18" x14ac:dyDescent="0.2">
      <c r="B59" s="151"/>
      <c r="C59" s="151"/>
      <c r="D59" s="151"/>
      <c r="E59" s="151"/>
      <c r="F59" s="151"/>
      <c r="G59" s="151"/>
      <c r="H59" s="151"/>
      <c r="I59" s="151"/>
      <c r="J59" s="151"/>
      <c r="K59" s="151"/>
      <c r="L59" s="151"/>
      <c r="M59" s="151"/>
      <c r="N59" s="151"/>
      <c r="O59" s="151"/>
      <c r="P59" s="151"/>
      <c r="Q59" s="151"/>
    </row>
    <row r="60" spans="2:18" x14ac:dyDescent="0.2">
      <c r="B60" s="151"/>
      <c r="C60" s="151"/>
      <c r="D60" s="151"/>
      <c r="E60" s="151"/>
      <c r="F60" s="151"/>
      <c r="G60" s="151"/>
      <c r="H60" s="151"/>
      <c r="I60" s="151"/>
      <c r="J60" s="151"/>
      <c r="K60" s="151"/>
      <c r="L60" s="151"/>
      <c r="M60" s="151"/>
      <c r="N60" s="151"/>
      <c r="O60" s="151"/>
      <c r="P60" s="151"/>
      <c r="Q60" s="151"/>
    </row>
    <row r="61" spans="2:18" x14ac:dyDescent="0.2">
      <c r="B61" s="151"/>
      <c r="C61" s="151"/>
      <c r="D61" s="151"/>
      <c r="E61" s="151"/>
      <c r="F61" s="151"/>
      <c r="G61" s="151"/>
      <c r="H61" s="151"/>
      <c r="I61" s="151"/>
      <c r="J61" s="151"/>
      <c r="K61" s="151"/>
      <c r="L61" s="151"/>
      <c r="M61" s="151"/>
      <c r="N61" s="151"/>
      <c r="O61" s="151"/>
      <c r="P61" s="151"/>
      <c r="Q61" s="151"/>
    </row>
    <row r="62" spans="2:18" customFormat="1" x14ac:dyDescent="0.2"/>
    <row r="63" spans="2:18" customFormat="1" x14ac:dyDescent="0.2">
      <c r="B63" s="27" t="s">
        <v>60</v>
      </c>
      <c r="C63" s="27"/>
      <c r="D63" s="27"/>
      <c r="E63" s="27"/>
      <c r="F63" s="163"/>
      <c r="G63" s="150"/>
      <c r="H63" s="150"/>
      <c r="I63" s="150"/>
      <c r="J63" s="150"/>
      <c r="K63" s="150"/>
      <c r="L63" s="2"/>
      <c r="M63" s="27" t="s">
        <v>61</v>
      </c>
      <c r="N63" s="123"/>
      <c r="O63" s="163"/>
      <c r="P63" s="150"/>
      <c r="Q63" s="150"/>
      <c r="R63" s="124"/>
    </row>
    <row r="64" spans="2:18" customFormat="1" ht="6" customHeight="1" x14ac:dyDescent="0.2"/>
  </sheetData>
  <sheetProtection password="C6E4" sheet="1" objects="1" scenarios="1"/>
  <mergeCells count="20">
    <mergeCell ref="I12:K12"/>
    <mergeCell ref="B58:Q61"/>
    <mergeCell ref="H3:R3"/>
    <mergeCell ref="H5:R5"/>
    <mergeCell ref="I53:K53"/>
    <mergeCell ref="I51:K51"/>
    <mergeCell ref="I10:K10"/>
    <mergeCell ref="I14:K14"/>
    <mergeCell ref="D22:D23"/>
    <mergeCell ref="F22:G23"/>
    <mergeCell ref="F63:K63"/>
    <mergeCell ref="O63:Q63"/>
    <mergeCell ref="I16:K16"/>
    <mergeCell ref="I18:K18"/>
    <mergeCell ref="H22:H23"/>
    <mergeCell ref="M22:M23"/>
    <mergeCell ref="I49:K49"/>
    <mergeCell ref="M53:O53"/>
    <mergeCell ref="O22:P23"/>
    <mergeCell ref="Q22:Q23"/>
  </mergeCells>
  <phoneticPr fontId="0" type="noConversion"/>
  <conditionalFormatting sqref="O24:Q27">
    <cfRule type="expression" dxfId="10" priority="12" stopIfTrue="1">
      <formula>$L$24=""</formula>
    </cfRule>
  </conditionalFormatting>
  <conditionalFormatting sqref="O30:Q33">
    <cfRule type="expression" dxfId="9" priority="13" stopIfTrue="1">
      <formula>$L$30=""</formula>
    </cfRule>
  </conditionalFormatting>
  <conditionalFormatting sqref="O36:Q39">
    <cfRule type="expression" dxfId="8" priority="14" stopIfTrue="1">
      <formula>$L$36=""</formula>
    </cfRule>
  </conditionalFormatting>
  <conditionalFormatting sqref="F36:H39">
    <cfRule type="expression" dxfId="7" priority="15" stopIfTrue="1">
      <formula>$C$36=""</formula>
    </cfRule>
  </conditionalFormatting>
  <conditionalFormatting sqref="D36:D39">
    <cfRule type="expression" dxfId="6" priority="11" stopIfTrue="1">
      <formula>$C$36=""</formula>
    </cfRule>
  </conditionalFormatting>
  <conditionalFormatting sqref="M24:M27">
    <cfRule type="expression" dxfId="5" priority="10" stopIfTrue="1">
      <formula>$L$24=""</formula>
    </cfRule>
  </conditionalFormatting>
  <conditionalFormatting sqref="M30:M33">
    <cfRule type="expression" dxfId="4" priority="9" stopIfTrue="1">
      <formula>$L$30=""</formula>
    </cfRule>
  </conditionalFormatting>
  <conditionalFormatting sqref="M36:M39">
    <cfRule type="expression" dxfId="3" priority="8" stopIfTrue="1">
      <formula>$L$36=""</formula>
    </cfRule>
  </conditionalFormatting>
  <conditionalFormatting sqref="D30:D33">
    <cfRule type="expression" dxfId="2" priority="3" stopIfTrue="1">
      <formula>$C$30=""</formula>
    </cfRule>
  </conditionalFormatting>
  <conditionalFormatting sqref="F30:F33">
    <cfRule type="expression" dxfId="1" priority="2" stopIfTrue="1">
      <formula>$C$30=""</formula>
    </cfRule>
  </conditionalFormatting>
  <conditionalFormatting sqref="H30:H33">
    <cfRule type="expression" dxfId="0" priority="1" stopIfTrue="1">
      <formula>$C$30=""</formula>
    </cfRule>
  </conditionalFormatting>
  <pageMargins left="0.59055118110236227" right="0.39370078740157483" top="1.3779527559055118" bottom="0.59055118110236227" header="0.39370078740157483" footer="0.39370078740157483"/>
  <pageSetup paperSize="9" scale="98" fitToWidth="0" orientation="portrait" r:id="rId1"/>
  <headerFooter scaleWithDoc="0">
    <oddHeader>&amp;L&amp;"Arial,Fett"Amt für Volksschule&amp;"Arial,Standard"
Finanzen&amp;R
&amp;G</oddHeader>
    <oddFooter>&amp;L&amp;8&amp;F/AVKFIN/avktro&amp;C&amp;8&amp;P/&amp;N&amp;R&amp;8 1.9.10/&amp;A</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052" r:id="rId5" name="Drop Down 4">
              <controlPr defaultSize="0" print="0" autoLine="0" autoPict="0">
                <anchor moveWithCells="1">
                  <from>
                    <xdr:col>8</xdr:col>
                    <xdr:colOff>0</xdr:colOff>
                    <xdr:row>10</xdr:row>
                    <xdr:rowOff>38100</xdr:rowOff>
                  </from>
                  <to>
                    <xdr:col>11</xdr:col>
                    <xdr:colOff>0</xdr:colOff>
                    <xdr:row>12</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I18"/>
  <sheetViews>
    <sheetView workbookViewId="0">
      <selection activeCell="G4" sqref="G4"/>
    </sheetView>
  </sheetViews>
  <sheetFormatPr baseColWidth="10" defaultRowHeight="12.75" x14ac:dyDescent="0.2"/>
  <cols>
    <col min="3" max="3" width="12.42578125" customWidth="1"/>
    <col min="6" max="6" width="12.42578125" customWidth="1"/>
  </cols>
  <sheetData>
    <row r="1" spans="1:9" x14ac:dyDescent="0.2">
      <c r="A1" s="21" t="s">
        <v>32</v>
      </c>
    </row>
    <row r="2" spans="1:9" ht="13.5" thickBot="1" x14ac:dyDescent="0.25"/>
    <row r="3" spans="1:9" x14ac:dyDescent="0.2">
      <c r="A3" s="175" t="s">
        <v>30</v>
      </c>
      <c r="B3" s="176"/>
      <c r="C3" s="177"/>
      <c r="E3" s="6" t="s">
        <v>31</v>
      </c>
      <c r="F3" s="7"/>
      <c r="G3" s="7"/>
      <c r="H3" s="7"/>
      <c r="I3" s="8"/>
    </row>
    <row r="4" spans="1:9" x14ac:dyDescent="0.2">
      <c r="A4" s="9" t="s">
        <v>15</v>
      </c>
      <c r="B4" s="10" t="s">
        <v>28</v>
      </c>
      <c r="C4" s="11" t="s">
        <v>29</v>
      </c>
      <c r="E4" s="12">
        <v>1</v>
      </c>
      <c r="F4" s="4" t="s">
        <v>53</v>
      </c>
      <c r="G4" s="4" t="s">
        <v>53</v>
      </c>
      <c r="H4" s="4"/>
      <c r="I4" s="13"/>
    </row>
    <row r="5" spans="1:9" x14ac:dyDescent="0.2">
      <c r="A5" s="9" t="s">
        <v>16</v>
      </c>
      <c r="B5" s="4">
        <v>1</v>
      </c>
      <c r="C5" s="13">
        <v>31</v>
      </c>
      <c r="E5" s="12">
        <v>2</v>
      </c>
      <c r="F5" s="4" t="str">
        <f t="shared" ref="F5:F13" si="0">CONCATENATE(G5," Jahre")</f>
        <v>10 Jahre</v>
      </c>
      <c r="G5" s="23">
        <v>10</v>
      </c>
      <c r="H5" s="4"/>
      <c r="I5" s="13"/>
    </row>
    <row r="6" spans="1:9" x14ac:dyDescent="0.2">
      <c r="A6" s="9" t="s">
        <v>17</v>
      </c>
      <c r="B6" s="4">
        <v>2</v>
      </c>
      <c r="C6" s="13">
        <v>28</v>
      </c>
      <c r="E6" s="12">
        <v>3</v>
      </c>
      <c r="F6" s="4" t="str">
        <f t="shared" si="0"/>
        <v>15 Jahre</v>
      </c>
      <c r="G6" s="23">
        <v>15</v>
      </c>
      <c r="H6" s="4"/>
      <c r="I6" s="13"/>
    </row>
    <row r="7" spans="1:9" x14ac:dyDescent="0.2">
      <c r="A7" s="9" t="s">
        <v>18</v>
      </c>
      <c r="B7" s="4">
        <v>3</v>
      </c>
      <c r="C7" s="13">
        <v>31</v>
      </c>
      <c r="E7" s="12">
        <v>4</v>
      </c>
      <c r="F7" s="4" t="str">
        <f t="shared" si="0"/>
        <v>20 Jahre</v>
      </c>
      <c r="G7" s="23">
        <v>20</v>
      </c>
      <c r="H7" s="4"/>
      <c r="I7" s="13"/>
    </row>
    <row r="8" spans="1:9" x14ac:dyDescent="0.2">
      <c r="A8" s="9" t="s">
        <v>19</v>
      </c>
      <c r="B8" s="4">
        <v>4</v>
      </c>
      <c r="C8" s="13">
        <v>30</v>
      </c>
      <c r="E8" s="12">
        <v>5</v>
      </c>
      <c r="F8" s="4" t="str">
        <f t="shared" si="0"/>
        <v>25 Jahre</v>
      </c>
      <c r="G8" s="23">
        <v>25</v>
      </c>
      <c r="H8" s="4"/>
      <c r="I8" s="13"/>
    </row>
    <row r="9" spans="1:9" x14ac:dyDescent="0.2">
      <c r="A9" s="9" t="s">
        <v>20</v>
      </c>
      <c r="B9" s="4">
        <v>5</v>
      </c>
      <c r="C9" s="13">
        <v>31</v>
      </c>
      <c r="E9" s="12">
        <v>6</v>
      </c>
      <c r="F9" s="4" t="str">
        <f t="shared" si="0"/>
        <v>30 Jahre</v>
      </c>
      <c r="G9" s="23">
        <v>30</v>
      </c>
      <c r="H9" s="4"/>
      <c r="I9" s="13"/>
    </row>
    <row r="10" spans="1:9" x14ac:dyDescent="0.2">
      <c r="A10" s="9" t="s">
        <v>21</v>
      </c>
      <c r="B10" s="4">
        <v>6</v>
      </c>
      <c r="C10" s="13">
        <v>30</v>
      </c>
      <c r="E10" s="12">
        <v>7</v>
      </c>
      <c r="F10" s="4" t="str">
        <f t="shared" si="0"/>
        <v>35 Jahre</v>
      </c>
      <c r="G10" s="23">
        <v>35</v>
      </c>
      <c r="H10" s="4"/>
      <c r="I10" s="13"/>
    </row>
    <row r="11" spans="1:9" x14ac:dyDescent="0.2">
      <c r="A11" s="9" t="s">
        <v>22</v>
      </c>
      <c r="B11" s="4">
        <v>7</v>
      </c>
      <c r="C11" s="13">
        <v>31</v>
      </c>
      <c r="E11" s="12">
        <v>8</v>
      </c>
      <c r="F11" s="4" t="str">
        <f t="shared" si="0"/>
        <v>40 Jahre</v>
      </c>
      <c r="G11" s="23">
        <v>40</v>
      </c>
      <c r="H11" s="4"/>
      <c r="I11" s="13"/>
    </row>
    <row r="12" spans="1:9" x14ac:dyDescent="0.2">
      <c r="A12" s="9" t="s">
        <v>23</v>
      </c>
      <c r="B12" s="4">
        <v>8</v>
      </c>
      <c r="C12" s="13">
        <v>31</v>
      </c>
      <c r="E12" s="12">
        <v>9</v>
      </c>
      <c r="F12" s="4" t="str">
        <f t="shared" si="0"/>
        <v>45 Jahre</v>
      </c>
      <c r="G12" s="23">
        <v>45</v>
      </c>
      <c r="H12" s="4"/>
      <c r="I12" s="13"/>
    </row>
    <row r="13" spans="1:9" x14ac:dyDescent="0.2">
      <c r="A13" s="9" t="s">
        <v>24</v>
      </c>
      <c r="B13" s="4">
        <v>9</v>
      </c>
      <c r="C13" s="13">
        <v>30</v>
      </c>
      <c r="E13" s="12">
        <v>10</v>
      </c>
      <c r="F13" s="4" t="str">
        <f t="shared" si="0"/>
        <v>50 Jahre</v>
      </c>
      <c r="G13" s="23">
        <v>50</v>
      </c>
      <c r="H13" s="4"/>
      <c r="I13" s="13"/>
    </row>
    <row r="14" spans="1:9" x14ac:dyDescent="0.2">
      <c r="A14" s="9" t="s">
        <v>25</v>
      </c>
      <c r="B14" s="4">
        <v>10</v>
      </c>
      <c r="C14" s="13">
        <v>31</v>
      </c>
      <c r="E14" s="12"/>
      <c r="F14" s="4"/>
      <c r="G14" s="4"/>
      <c r="H14" s="4"/>
      <c r="I14" s="13"/>
    </row>
    <row r="15" spans="1:9" x14ac:dyDescent="0.2">
      <c r="A15" s="9" t="s">
        <v>26</v>
      </c>
      <c r="B15" s="4">
        <v>11</v>
      </c>
      <c r="C15" s="13">
        <v>30</v>
      </c>
      <c r="E15" s="12"/>
      <c r="F15" s="4"/>
      <c r="G15" s="4"/>
      <c r="H15" s="4"/>
      <c r="I15" s="13"/>
    </row>
    <row r="16" spans="1:9" ht="13.5" thickBot="1" x14ac:dyDescent="0.25">
      <c r="A16" s="14" t="s">
        <v>27</v>
      </c>
      <c r="B16" s="15">
        <v>12</v>
      </c>
      <c r="C16" s="16">
        <v>31</v>
      </c>
      <c r="E16" s="17"/>
      <c r="F16" s="15"/>
      <c r="G16" s="15"/>
      <c r="H16" s="15"/>
      <c r="I16" s="16"/>
    </row>
    <row r="17" spans="1:9" ht="13.5" thickBot="1" x14ac:dyDescent="0.25"/>
    <row r="18" spans="1:9" ht="13.5" thickBot="1" x14ac:dyDescent="0.25">
      <c r="A18" s="18" t="s">
        <v>50</v>
      </c>
      <c r="B18" s="19"/>
      <c r="C18" s="19"/>
      <c r="D18" s="19"/>
      <c r="E18" s="19"/>
      <c r="F18" s="19"/>
      <c r="G18" s="19"/>
      <c r="H18" s="19"/>
      <c r="I18" s="20"/>
    </row>
  </sheetData>
  <mergeCells count="1">
    <mergeCell ref="A3:C3"/>
  </mergeCells>
  <phoneticPr fontId="0" type="noConversion"/>
  <pageMargins left="0.78740157499999996" right="0.78740157499999996" top="0.984251969" bottom="0.984251969" header="0.4921259845" footer="0.492125984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catsources="">
  <f:record>
    <f:field ref="doc_FSCFOLIO_1_1001_FieldDocumentNumber" text=""/>
    <f:field ref="doc_FSCFOLIO_1_1001_FieldSubject" text="" edit="true"/>
    <f:field ref="FSCFOLIO_1_1001_SignaturesFldCtx_FSCFOLIO_1_1001_FieldLastSignature" text=""/>
    <f:field ref="FSCFOLIO_1_1001_SignaturesFldCtx_FSCFOLIO_1_1001_FieldLastSignatureBy" text=""/>
    <f:field ref="FSCFOLIO_1_1001_SignaturesFldCtx_FSCFOLIO_1_1001_FieldLastSignatureAt" date="" text=""/>
    <f:field ref="FSCFOLIO_1_1001_SignaturesFldCtx_FSCFOLIO_1_1001_FieldLastSignatureRemark" text=""/>
    <f:field ref="FSCFOLIO_1_1001_FieldCurrentUser" text="Roberto Tropea"/>
    <f:field ref="FSCFOLIO_1_1001_FieldCurrentDate" text="08.07.2024 08:48"/>
    <f:field ref="CCAPRECONFIG_15_1001_Objektname" text="DAG_Berechnungstabelle_Lehrpersonen_17.1.14" edit="true"/>
    <f:field ref="objname" text="DAG_Berechnungstabelle_Lehrpersonen_17.1.14" edit="true"/>
    <f:field ref="objsubject" text="" edit="true"/>
    <f:field ref="objcreatedby" text="Tropea, Roberto"/>
    <f:field ref="objcreatedat" date="2024-06-11T09:30:20" text="11.06.2024 09:30:20"/>
    <f:field ref="objchangedby" text="Tropea, Roberto"/>
    <f:field ref="objmodifiedat" date="2024-06-11T09:31:00" text="11.06.2024 09:31:00"/>
  </f:record>
  <f:display text="Serienbrief">
    <f:field ref="doc_FSCFOLIO_1_1001_FieldDocumentNumber" text="Dokument Nummer"/>
    <f:field ref="doc_FSCFOLIO_1_1001_FieldSubject" text="Betreff"/>
  </f:display>
  <f:display text="Unterschriften">
    <f:field ref="FSCFOLIO_1_1001_SignaturesFldCtx_FSCFOLIO_1_1001_FieldLastSignature" text="Letzte Unterschrift"/>
    <f:field ref="FSCFOLIO_1_1001_SignaturesFldCtx_FSCFOLIO_1_1001_FieldLastSignatureBy" text="Letzte Unterschrift von"/>
    <f:field ref="FSCFOLIO_1_1001_SignaturesFldCtx_FSCFOLIO_1_1001_FieldLastSignatureAt" text="Letzte Unterschrift am/um"/>
    <f:field ref="FSCFOLIO_1_1001_SignaturesFldCtx_FSCFOLIO_1_1001_FieldLastSignatureRemark" text="Bemerkung der letzten Unterschrift"/>
  </f:display>
  <f:display text="Allgemein">
    <f:field ref="FSCFOLIO_1_1001_FieldCurrentUser" text="Aktueller Benutzer"/>
    <f:field ref="FSCFOLIO_1_1001_FieldCurrentDate" text="Aktueller Zeitpunkt"/>
    <f:field ref="CCAPRECONFIG_15_1001_Objektname" text="Objektname"/>
    <f:field ref="objname" text="Name"/>
    <f:field ref="objsubject" text="Objektbetreff"/>
    <f:field ref="objcreatedby" text="Erzeugt von"/>
    <f:field ref="objcreatedat" text="Erzeugt am/um"/>
    <f:field ref="objchangedby" text="Letzte Änderung von"/>
    <f:field ref="objmodifiedat" text="Letzte Änderung am/um"/>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vt:i4>
      </vt:variant>
    </vt:vector>
  </HeadingPairs>
  <TitlesOfParts>
    <vt:vector size="5" baseType="lpstr">
      <vt:lpstr>WICHTIGE ANMERKUNGEN</vt:lpstr>
      <vt:lpstr>DAG-Berechnung</vt:lpstr>
      <vt:lpstr>DAG-Berech. anteilmässig 60.</vt:lpstr>
      <vt:lpstr>Hilfstabelle</vt:lpstr>
      <vt:lpstr>'DAG-Berech. anteilmässig 60.'!Druckbereich</vt:lpstr>
    </vt:vector>
  </TitlesOfParts>
  <Company>Kanton Thurgau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avktro</dc:creator>
  <cp:lastModifiedBy>Roberto Tropea</cp:lastModifiedBy>
  <cp:lastPrinted>2014-02-20T12:36:37Z</cp:lastPrinted>
  <dcterms:created xsi:type="dcterms:W3CDTF">2007-12-12T12:52:53Z</dcterms:created>
  <dcterms:modified xsi:type="dcterms:W3CDTF">2024-06-11T09:31:00Z</dcterms:modified>
</cp:coreProperties>
</file>

<file path=docProps/custom.xml><?xml version="1.0" encoding="utf-8"?>
<Properties xmlns="http://schemas.openxmlformats.org/officeDocument/2006/custom-properties" xmlns:vt="http://schemas.openxmlformats.org/officeDocument/2006/docPropsVTypes">
  <property name="FSC#COOELAK@1.1001:OfficeHours" pid="2" fmtid="{D5CDD505-2E9C-101B-9397-08002B2CF9AE}">
    <vt:lpwstr/>
  </property>
  <property name="FSC#COOELAK@1.1001:replyreference" pid="3" fmtid="{D5CDD505-2E9C-101B-9397-08002B2CF9AE}">
    <vt:lpwstr/>
  </property>
  <property name="FSC#CCAPRECONFIGG@15.1001:DepartmentWebsite" pid="4" fmtid="{D5CDD505-2E9C-101B-9397-08002B2CF9AE}">
    <vt:lpwstr/>
  </property>
  <property name="FSC#CCAPRECONFIGG@15.1001:DepartmentON" pid="5" fmtid="{D5CDD505-2E9C-101B-9397-08002B2CF9AE}">
    <vt:lpwstr/>
  </property>
  <property name="FSC#FSCIBIS@15.1400:GREntryDate" pid="6" fmtid="{D5CDD505-2E9C-101B-9397-08002B2CF9AE}">
    <vt:lpwstr>Nicht verfügbar</vt:lpwstr>
  </property>
  <property name="FSC#FSCIBIS@15.1400:GRLegislation" pid="7" fmtid="{D5CDD505-2E9C-101B-9397-08002B2CF9AE}">
    <vt:lpwstr>Nicht verfügbar</vt:lpwstr>
  </property>
  <property name="FSC#FSCIBIS@15.1400:GRGRGNumber" pid="8" fmtid="{D5CDD505-2E9C-101B-9397-08002B2CF9AE}">
    <vt:lpwstr>Nicht verfügbar</vt:lpwstr>
  </property>
  <property name="FSC#FSCIBIS@15.1400:GRBusinessType" pid="9" fmtid="{D5CDD505-2E9C-101B-9397-08002B2CF9AE}">
    <vt:lpwstr>Nicht verfügbar</vt:lpwstr>
  </property>
  <property name="FSC#FSCIBIS@15.1400:GRSequentialNumber" pid="10" fmtid="{D5CDD505-2E9C-101B-9397-08002B2CF9AE}">
    <vt:lpwstr>Nicht verfügbar</vt:lpwstr>
  </property>
  <property name="FSC#FSCIBIS@15.1400:ArchiveMapProtocolPage" pid="11" fmtid="{D5CDD505-2E9C-101B-9397-08002B2CF9AE}">
    <vt:lpwstr/>
  </property>
  <property name="FSC#FSCIBIS@15.1400:ArchiveMapProtocolNumber" pid="12" fmtid="{D5CDD505-2E9C-101B-9397-08002B2CF9AE}">
    <vt:lpwstr/>
  </property>
  <property name="FSC#FSCIBIS@15.1400:ArchiveMapSessionDate" pid="13" fmtid="{D5CDD505-2E9C-101B-9397-08002B2CF9AE}">
    <vt:lpwstr/>
  </property>
  <property name="FSC#FSCIBIS@15.1400:ArchiveMapBusinessType" pid="14" fmtid="{D5CDD505-2E9C-101B-9397-08002B2CF9AE}">
    <vt:lpwstr/>
  </property>
  <property name="FSC#FSCIBIS@15.1400:ArchiveMapTitle" pid="15" fmtid="{D5CDD505-2E9C-101B-9397-08002B2CF9AE}">
    <vt:lpwstr/>
  </property>
  <property name="FSC#FSCIBIS@15.1400:ArchiveMapFinalizeDate" pid="16" fmtid="{D5CDD505-2E9C-101B-9397-08002B2CF9AE}">
    <vt:lpwstr/>
  </property>
  <property name="FSC#FSCIBIS@15.1400:ArchiveMapSequentialNumber" pid="17" fmtid="{D5CDD505-2E9C-101B-9397-08002B2CF9AE}">
    <vt:lpwstr/>
  </property>
  <property name="FSC#FSCIBIS@15.1400:ArchiveMapFinalNumber" pid="18" fmtid="{D5CDD505-2E9C-101B-9397-08002B2CF9AE}">
    <vt:lpwstr/>
  </property>
  <property name="FSC#FSCIBIS@15.1400:ArchiveMapGRGNumber" pid="19" fmtid="{D5CDD505-2E9C-101B-9397-08002B2CF9AE}">
    <vt:lpwstr/>
  </property>
  <property name="FSC#FSCIBIS@15.1400:SessionContactListStatus" pid="20" fmtid="{D5CDD505-2E9C-101B-9397-08002B2CF9AE}">
    <vt:lpwstr>Nicht verfügbar</vt:lpwstr>
  </property>
  <property name="FSC#FSCIBIS@15.1400:SessionContactListPersons" pid="21" fmtid="{D5CDD505-2E9C-101B-9397-08002B2CF9AE}">
    <vt:lpwstr>Nicht verfügbar</vt:lpwstr>
  </property>
  <property name="FSC#FSCIBIS@15.1400:SessionNumber" pid="22" fmtid="{D5CDD505-2E9C-101B-9397-08002B2CF9AE}">
    <vt:lpwstr/>
  </property>
  <property name="FSC#FSCIBIS@15.1400:SessionLink" pid="23" fmtid="{D5CDD505-2E9C-101B-9397-08002B2CF9AE}">
    <vt:lpwstr/>
  </property>
  <property name="FSC#FSCIBIS@15.1400:SessionSubmissionDeadline" pid="24" fmtid="{D5CDD505-2E9C-101B-9397-08002B2CF9AE}">
    <vt:lpwstr/>
  </property>
  <property name="FSC#FSCIBIS@15.1400:SessionTo" pid="25" fmtid="{D5CDD505-2E9C-101B-9397-08002B2CF9AE}">
    <vt:lpwstr/>
  </property>
  <property name="FSC#FSCIBIS@15.1400:SessionPrevSessionFrom" pid="26" fmtid="{D5CDD505-2E9C-101B-9397-08002B2CF9AE}">
    <vt:lpwstr/>
  </property>
  <property name="FSC#FSCIBIS@15.1400:SessionFromTime" pid="27" fmtid="{D5CDD505-2E9C-101B-9397-08002B2CF9AE}">
    <vt:lpwstr/>
  </property>
  <property name="FSC#FSCIBIS@15.1400:SessionFrom" pid="28" fmtid="{D5CDD505-2E9C-101B-9397-08002B2CF9AE}">
    <vt:lpwstr/>
  </property>
  <property name="FSC#FSCIBIS@15.1400:SessionPrevSessionTitle" pid="29" fmtid="{D5CDD505-2E9C-101B-9397-08002B2CF9AE}">
    <vt:lpwstr/>
  </property>
  <property name="FSC#FSCIBIS@15.1400:SessionTitle" pid="30" fmtid="{D5CDD505-2E9C-101B-9397-08002B2CF9AE}">
    <vt:lpwstr/>
  </property>
  <property name="FSC#FSCIBIS@15.1400:KdRDelegations" pid="31" fmtid="{D5CDD505-2E9C-101B-9397-08002B2CF9AE}">
    <vt:lpwstr>Nicht verfügbar</vt:lpwstr>
  </property>
  <property name="FSC#FSCIBIS@15.1400:KdRPrevBusiness" pid="32" fmtid="{D5CDD505-2E9C-101B-9397-08002B2CF9AE}">
    <vt:lpwstr>Nicht verfügbar</vt:lpwstr>
  </property>
  <property name="FSC#FSCIBIS@15.1400:KdREventDate" pid="33" fmtid="{D5CDD505-2E9C-101B-9397-08002B2CF9AE}">
    <vt:lpwstr>Nicht verfügbar</vt:lpwstr>
  </property>
  <property name="FSC#FSCIBIS@15.1400:KdRVenue" pid="34" fmtid="{D5CDD505-2E9C-101B-9397-08002B2CF9AE}">
    <vt:lpwstr>Nicht verfügbar</vt:lpwstr>
  </property>
  <property name="FSC#FSCIBIS@15.1400:KdRDeadline" pid="35" fmtid="{D5CDD505-2E9C-101B-9397-08002B2CF9AE}">
    <vt:lpwstr>Nicht verfügbar</vt:lpwstr>
  </property>
  <property name="FSC#FSCIBIS@15.1400:KdRAddressOfConcerned" pid="36" fmtid="{D5CDD505-2E9C-101B-9397-08002B2CF9AE}">
    <vt:lpwstr>Nicht verfügbar</vt:lpwstr>
  </property>
  <property name="FSC#FSCIBIS@15.1400:KdRNameOfConcerned" pid="37" fmtid="{D5CDD505-2E9C-101B-9397-08002B2CF9AE}">
    <vt:lpwstr>Nicht verfügbar</vt:lpwstr>
  </property>
  <property name="FSC#FSCIBISDOCPROPS@15.1400:CreatedAtFormat" pid="38" fmtid="{D5CDD505-2E9C-101B-9397-08002B2CF9AE}">
    <vt:lpwstr>11. Juni 2024</vt:lpwstr>
  </property>
  <property name="FSC#LOCALSW@2103.100:BarCodeDossierRef" pid="39" fmtid="{D5CDD505-2E9C-101B-9397-08002B2CF9AE}">
    <vt:lpwstr/>
  </property>
  <property name="FSC#LOCALSW@2103.100:BarCodeTopLevelDossierTitel" pid="40" fmtid="{D5CDD505-2E9C-101B-9397-08002B2CF9AE}">
    <vt:lpwstr/>
  </property>
  <property name="FSC#LOCALSW@2103.100:BarCodeTopLevelDossierName" pid="41" fmtid="{D5CDD505-2E9C-101B-9397-08002B2CF9AE}">
    <vt:lpwstr/>
  </property>
  <property name="FSC#LOCALSW@2103.100:BarCodeTitleSubFile" pid="42" fmtid="{D5CDD505-2E9C-101B-9397-08002B2CF9AE}">
    <vt:lpwstr/>
  </property>
  <property name="FSC#LOCALSW@2103.100:BarCodeTopLevelSubfileTitle" pid="43" fmtid="{D5CDD505-2E9C-101B-9397-08002B2CF9AE}">
    <vt:lpwstr/>
  </property>
  <property name="FSC#FSCIBISDOCPROPS@15.1400:BGMDiagnoseDetail" pid="44" fmtid="{D5CDD505-2E9C-101B-9397-08002B2CF9AE}">
    <vt:lpwstr> </vt:lpwstr>
  </property>
  <property name="FSC#FSCIBISDOCPROPS@15.1400:BMGDiagnoseAdd" pid="45" fmtid="{D5CDD505-2E9C-101B-9397-08002B2CF9AE}">
    <vt:lpwstr> </vt:lpwstr>
  </property>
  <property name="FSC#FSCIBISDOCPROPS@15.1400:BGMDiagnose" pid="46" fmtid="{D5CDD505-2E9C-101B-9397-08002B2CF9AE}">
    <vt:lpwstr> </vt:lpwstr>
  </property>
  <property name="FSC#FSCIBISDOCPROPS@15.1400:BGMBirthday" pid="47" fmtid="{D5CDD505-2E9C-101B-9397-08002B2CF9AE}">
    <vt:lpwstr> </vt:lpwstr>
  </property>
  <property name="FSC#FSCIBISDOCPROPS@15.1400:BGMZIP" pid="48" fmtid="{D5CDD505-2E9C-101B-9397-08002B2CF9AE}">
    <vt:lpwstr> </vt:lpwstr>
  </property>
  <property name="FSC#FSCIBISDOCPROPS@15.1400:BGMFirstName" pid="49" fmtid="{D5CDD505-2E9C-101B-9397-08002B2CF9AE}">
    <vt:lpwstr> </vt:lpwstr>
  </property>
  <property name="FSC#FSCIBISDOCPROPS@15.1400:BGMName" pid="50" fmtid="{D5CDD505-2E9C-101B-9397-08002B2CF9AE}">
    <vt:lpwstr> </vt:lpwstr>
  </property>
  <property name="COO$NOPARSEFILE" pid="51" fmtid="{D5CDD505-2E9C-101B-9397-08002B2CF9AE}">
    <vt:lpwstr/>
  </property>
  <property name="FSC$NOPARSEFILE" pid="52" fmtid="{D5CDD505-2E9C-101B-9397-08002B2CF9AE}">
    <vt:lpwstr/>
  </property>
  <property name="COO$NOUSEREXPRESSIONS" pid="53" fmtid="{D5CDD505-2E9C-101B-9397-08002B2CF9AE}">
    <vt:lpwstr/>
  </property>
  <property name="FSC$NOUSEREXPRESSIONS" pid="54" fmtid="{D5CDD505-2E9C-101B-9397-08002B2CF9AE}">
    <vt:lpwstr/>
  </property>
  <property name="COO$NOVIRTUALATTRS" pid="55" fmtid="{D5CDD505-2E9C-101B-9397-08002B2CF9AE}">
    <vt:lpwstr/>
  </property>
  <property name="FSC$NOVIRTUALATTRS" pid="56" fmtid="{D5CDD505-2E9C-101B-9397-08002B2CF9AE}">
    <vt:lpwstr/>
  </property>
  <property name="FSC#COOSYSTEM@1.1:Container" pid="57" fmtid="{D5CDD505-2E9C-101B-9397-08002B2CF9AE}">
    <vt:lpwstr>COO.2103.100.2.12609802</vt:lpwstr>
  </property>
  <property name="FSC#FSCIBISDOCPROPS@15.1400:Objectname" pid="58" fmtid="{D5CDD505-2E9C-101B-9397-08002B2CF9AE}">
    <vt:lpwstr>DAG_x005f_Berechnungstabelle_x005f_Lehrpersonen_x005f_17.1.14</vt:lpwstr>
  </property>
  <property name="FSC#FSCIBISDOCPROPS@15.1400:Subject" pid="59" fmtid="{D5CDD505-2E9C-101B-9397-08002B2CF9AE}">
    <vt:lpwstr>Nicht verfügbar</vt:lpwstr>
  </property>
  <property name="FSC#FSCIBISDOCPROPS@15.1400:Owner" pid="60" fmtid="{D5CDD505-2E9C-101B-9397-08002B2CF9AE}">
    <vt:lpwstr>Tropea, Roberto</vt:lpwstr>
  </property>
  <property name="FSC#FSCIBISDOCPROPS@15.1400:OwnerAbbreviation" pid="61" fmtid="{D5CDD505-2E9C-101B-9397-08002B2CF9AE}">
    <vt:lpwstr/>
  </property>
  <property name="FSC#FSCIBISDOCPROPS@15.1400:GroupShortName" pid="62" fmtid="{D5CDD505-2E9C-101B-9397-08002B2CF9AE}">
    <vt:lpwstr>AVK_x005f_FIN</vt:lpwstr>
  </property>
  <property name="FSC#FSCIBISDOCPROPS@15.1400:TopLevelSubfileName" pid="63" fmtid="{D5CDD505-2E9C-101B-9397-08002B2CF9AE}">
    <vt:lpwstr>Musterdokumente für Schulgemeinden 2023-2027 (001)</vt:lpwstr>
  </property>
  <property name="FSC#FSCIBISDOCPROPS@15.1400:TopLevelSubfileNumber" pid="64" fmtid="{D5CDD505-2E9C-101B-9397-08002B2CF9AE}">
    <vt:lpwstr>1</vt:lpwstr>
  </property>
  <property name="FSC#FSCIBISDOCPROPS@15.1400:TitleSubFile" pid="65" fmtid="{D5CDD505-2E9C-101B-9397-08002B2CF9AE}">
    <vt:lpwstr>Musterdokumente für Schulgemeinden 2023-2027</vt:lpwstr>
  </property>
  <property name="FSC#FSCIBISDOCPROPS@15.1400:TopLevelDossierName" pid="66" fmtid="{D5CDD505-2E9C-101B-9397-08002B2CF9AE}">
    <vt:lpwstr>Musterdokumente 2023-2027 (0863/2023/AVK)</vt:lpwstr>
  </property>
  <property name="FSC#FSCIBISDOCPROPS@15.1400:TopLevelDossierNumber" pid="67" fmtid="{D5CDD505-2E9C-101B-9397-08002B2CF9AE}">
    <vt:lpwstr>863</vt:lpwstr>
  </property>
  <property name="FSC#FSCIBISDOCPROPS@15.1400:TopLevelDossierYear" pid="68" fmtid="{D5CDD505-2E9C-101B-9397-08002B2CF9AE}">
    <vt:lpwstr>2023</vt:lpwstr>
  </property>
  <property name="FSC#FSCIBISDOCPROPS@15.1400:TopLevelDossierTitel" pid="69" fmtid="{D5CDD505-2E9C-101B-9397-08002B2CF9AE}">
    <vt:lpwstr>Musterdokumente 2023-2027</vt:lpwstr>
  </property>
  <property name="FSC#FSCIBISDOCPROPS@15.1400:TopLevelDossierRespOrgShortname" pid="70" fmtid="{D5CDD505-2E9C-101B-9397-08002B2CF9AE}">
    <vt:lpwstr>AVK</vt:lpwstr>
  </property>
  <property name="FSC#FSCIBISDOCPROPS@15.1400:TopLevelDossierResponsible" pid="71" fmtid="{D5CDD505-2E9C-101B-9397-08002B2CF9AE}">
    <vt:lpwstr>Tropea, Roberto</vt:lpwstr>
  </property>
  <property name="FSC#FSCIBISDOCPROPS@15.1400:TopLevelSubjectGroupPosNumber" pid="72" fmtid="{D5CDD505-2E9C-101B-9397-08002B2CF9AE}">
    <vt:lpwstr>21.02.03</vt:lpwstr>
  </property>
  <property name="FSC#FSCIBISDOCPROPS@15.1400:RRBNumber" pid="73" fmtid="{D5CDD505-2E9C-101B-9397-08002B2CF9AE}">
    <vt:lpwstr>Nicht verfügbar</vt:lpwstr>
  </property>
  <property name="FSC#FSCIBISDOCPROPS@15.1400:RRSessionDate" pid="74" fmtid="{D5CDD505-2E9C-101B-9397-08002B2CF9AE}">
    <vt:lpwstr/>
  </property>
  <property name="FSC#FSCIBISDOCPROPS@15.1400:DossierRef" pid="75" fmtid="{D5CDD505-2E9C-101B-9397-08002B2CF9AE}">
    <vt:lpwstr>AVK/21.02.03/2023/00863</vt:lpwstr>
  </property>
  <property name="FSC#COOELAK@1.1001:Subject" pid="76" fmtid="{D5CDD505-2E9C-101B-9397-08002B2CF9AE}">
    <vt:lpwstr/>
  </property>
  <property name="FSC#COOELAK@1.1001:FileReference" pid="77" fmtid="{D5CDD505-2E9C-101B-9397-08002B2CF9AE}">
    <vt:lpwstr>AVK/21.02.03/2023/00863</vt:lpwstr>
  </property>
  <property name="FSC#COOELAK@1.1001:FileRefYear" pid="78" fmtid="{D5CDD505-2E9C-101B-9397-08002B2CF9AE}">
    <vt:lpwstr>2023</vt:lpwstr>
  </property>
  <property name="FSC#COOELAK@1.1001:FileRefOrdinal" pid="79" fmtid="{D5CDD505-2E9C-101B-9397-08002B2CF9AE}">
    <vt:lpwstr>863</vt:lpwstr>
  </property>
  <property name="FSC#COOELAK@1.1001:FileRefOU" pid="80" fmtid="{D5CDD505-2E9C-101B-9397-08002B2CF9AE}">
    <vt:lpwstr>AVK</vt:lpwstr>
  </property>
  <property name="FSC#COOELAK@1.1001:Organization" pid="81" fmtid="{D5CDD505-2E9C-101B-9397-08002B2CF9AE}">
    <vt:lpwstr/>
  </property>
  <property name="FSC#COOELAK@1.1001:Owner" pid="82" fmtid="{D5CDD505-2E9C-101B-9397-08002B2CF9AE}">
    <vt:lpwstr>Tropea Roberto (Frauenfeld)</vt:lpwstr>
  </property>
  <property name="FSC#COOELAK@1.1001:OwnerExtension" pid="83" fmtid="{D5CDD505-2E9C-101B-9397-08002B2CF9AE}">
    <vt:lpwstr>+41 58 345 57 89</vt:lpwstr>
  </property>
  <property name="FSC#COOELAK@1.1001:OwnerFaxExtension" pid="84" fmtid="{D5CDD505-2E9C-101B-9397-08002B2CF9AE}">
    <vt:lpwstr/>
  </property>
  <property name="FSC#COOELAK@1.1001:DispatchedBy" pid="85" fmtid="{D5CDD505-2E9C-101B-9397-08002B2CF9AE}">
    <vt:lpwstr/>
  </property>
  <property name="FSC#COOELAK@1.1001:DispatchedAt" pid="86" fmtid="{D5CDD505-2E9C-101B-9397-08002B2CF9AE}">
    <vt:lpwstr/>
  </property>
  <property name="FSC#COOELAK@1.1001:ApprovedBy" pid="87" fmtid="{D5CDD505-2E9C-101B-9397-08002B2CF9AE}">
    <vt:lpwstr/>
  </property>
  <property name="FSC#COOELAK@1.1001:ApprovedAt" pid="88" fmtid="{D5CDD505-2E9C-101B-9397-08002B2CF9AE}">
    <vt:lpwstr/>
  </property>
  <property name="FSC#COOELAK@1.1001:Department" pid="89" fmtid="{D5CDD505-2E9C-101B-9397-08002B2CF9AE}">
    <vt:lpwstr>AVK Abteilung Finanzen (AVK_x005f_FIN)</vt:lpwstr>
  </property>
  <property name="FSC#COOELAK@1.1001:CreatedAt" pid="90" fmtid="{D5CDD505-2E9C-101B-9397-08002B2CF9AE}">
    <vt:lpwstr>11.06.2024</vt:lpwstr>
  </property>
  <property name="FSC#COOELAK@1.1001:OU" pid="91" fmtid="{D5CDD505-2E9C-101B-9397-08002B2CF9AE}">
    <vt:lpwstr>Amt für Volksschule, Amtsleitung (AVK)</vt:lpwstr>
  </property>
  <property name="FSC#COOELAK@1.1001:Priority" pid="92" fmtid="{D5CDD505-2E9C-101B-9397-08002B2CF9AE}">
    <vt:lpwstr> ()</vt:lpwstr>
  </property>
  <property name="FSC#COOELAK@1.1001:ObjBarCode" pid="93" fmtid="{D5CDD505-2E9C-101B-9397-08002B2CF9AE}">
    <vt:lpwstr>COO.2103.100.2.12609802</vt:lpwstr>
  </property>
  <property name="FSC#COOELAK@1.1001:RefBarCode" pid="94" fmtid="{D5CDD505-2E9C-101B-9397-08002B2CF9AE}">
    <vt:lpwstr>*COO.2103.100.7.1725799*</vt:lpwstr>
  </property>
  <property name="FSC#COOELAK@1.1001:FileRefBarCode" pid="95" fmtid="{D5CDD505-2E9C-101B-9397-08002B2CF9AE}">
    <vt:lpwstr>*AVK/21.02.03/2023/00863*</vt:lpwstr>
  </property>
  <property name="FSC#COOELAK@1.1001:ExternalRef" pid="96" fmtid="{D5CDD505-2E9C-101B-9397-08002B2CF9AE}">
    <vt:lpwstr/>
  </property>
  <property name="FSC#COOELAK@1.1001:IncomingNumber" pid="97" fmtid="{D5CDD505-2E9C-101B-9397-08002B2CF9AE}">
    <vt:lpwstr/>
  </property>
  <property name="FSC#COOELAK@1.1001:IncomingSubject" pid="98" fmtid="{D5CDD505-2E9C-101B-9397-08002B2CF9AE}">
    <vt:lpwstr/>
  </property>
  <property name="FSC#COOELAK@1.1001:ProcessResponsible" pid="99" fmtid="{D5CDD505-2E9C-101B-9397-08002B2CF9AE}">
    <vt:lpwstr/>
  </property>
  <property name="FSC#COOELAK@1.1001:ProcessResponsiblePhone" pid="100" fmtid="{D5CDD505-2E9C-101B-9397-08002B2CF9AE}">
    <vt:lpwstr/>
  </property>
  <property name="FSC#COOELAK@1.1001:ProcessResponsibleMail" pid="101" fmtid="{D5CDD505-2E9C-101B-9397-08002B2CF9AE}">
    <vt:lpwstr/>
  </property>
  <property name="FSC#COOELAK@1.1001:ProcessResponsibleFax" pid="102" fmtid="{D5CDD505-2E9C-101B-9397-08002B2CF9AE}">
    <vt:lpwstr/>
  </property>
  <property name="FSC#COOELAK@1.1001:ApproverFirstName" pid="103" fmtid="{D5CDD505-2E9C-101B-9397-08002B2CF9AE}">
    <vt:lpwstr/>
  </property>
  <property name="FSC#COOELAK@1.1001:ApproverSurName" pid="104" fmtid="{D5CDD505-2E9C-101B-9397-08002B2CF9AE}">
    <vt:lpwstr/>
  </property>
  <property name="FSC#COOELAK@1.1001:ApproverTitle" pid="105" fmtid="{D5CDD505-2E9C-101B-9397-08002B2CF9AE}">
    <vt:lpwstr/>
  </property>
  <property name="FSC#COOELAK@1.1001:ExternalDate" pid="106" fmtid="{D5CDD505-2E9C-101B-9397-08002B2CF9AE}">
    <vt:lpwstr/>
  </property>
  <property name="FSC#COOELAK@1.1001:SettlementApprovedAt" pid="107" fmtid="{D5CDD505-2E9C-101B-9397-08002B2CF9AE}">
    <vt:lpwstr/>
  </property>
  <property name="FSC#COOELAK@1.1001:BaseNumber" pid="108" fmtid="{D5CDD505-2E9C-101B-9397-08002B2CF9AE}">
    <vt:lpwstr>21.02.03</vt:lpwstr>
  </property>
  <property name="FSC#COOELAK@1.1001:CurrentUserRolePos" pid="109" fmtid="{D5CDD505-2E9C-101B-9397-08002B2CF9AE}">
    <vt:lpwstr>Sachbearbeiter/in</vt:lpwstr>
  </property>
  <property name="FSC#COOELAK@1.1001:CurrentUserEmail" pid="110" fmtid="{D5CDD505-2E9C-101B-9397-08002B2CF9AE}">
    <vt:lpwstr>roberto.tropea@tg.ch</vt:lpwstr>
  </property>
  <property name="FSC#ELAKGOV@1.1001:PersonalSubjGender" pid="111" fmtid="{D5CDD505-2E9C-101B-9397-08002B2CF9AE}">
    <vt:lpwstr/>
  </property>
  <property name="FSC#ELAKGOV@1.1001:PersonalSubjFirstName" pid="112" fmtid="{D5CDD505-2E9C-101B-9397-08002B2CF9AE}">
    <vt:lpwstr/>
  </property>
  <property name="FSC#ELAKGOV@1.1001:PersonalSubjSurName" pid="113" fmtid="{D5CDD505-2E9C-101B-9397-08002B2CF9AE}">
    <vt:lpwstr/>
  </property>
  <property name="FSC#ELAKGOV@1.1001:PersonalSubjSalutation" pid="114" fmtid="{D5CDD505-2E9C-101B-9397-08002B2CF9AE}">
    <vt:lpwstr/>
  </property>
  <property name="FSC#ELAKGOV@1.1001:PersonalSubjAddress" pid="115" fmtid="{D5CDD505-2E9C-101B-9397-08002B2CF9AE}">
    <vt:lpwstr/>
  </property>
  <property name="FSC#LOCALSW@2103.100:User_Login_red" pid="116" fmtid="{D5CDD505-2E9C-101B-9397-08002B2CF9AE}">
    <vt:lpwstr>avktro@TG.CH_x000d__x000a_roberto.tropea@tg.ch_x000d__x000a_TG\avktro_x000d__x000a_ </vt:lpwstr>
  </property>
  <property name="FSC#LOCALSW@2103.100:TopLevelSubfileAddress" pid="117" fmtid="{D5CDD505-2E9C-101B-9397-08002B2CF9AE}">
    <vt:lpwstr>COO.2103.100.7.1725799</vt:lpwstr>
  </property>
  <property name="FSC#FSCIBISDOCPROPS@15.1400:ObjectCOOAddress" pid="118" fmtid="{D5CDD505-2E9C-101B-9397-08002B2CF9AE}">
    <vt:lpwstr>COO.2103.100.2.12609802</vt:lpwstr>
  </property>
  <property name="FSC#FSCIBISDOCPROPS@15.1400:Container" pid="119" fmtid="{D5CDD505-2E9C-101B-9397-08002B2CF9AE}">
    <vt:lpwstr>COO.2103.100.2.12609802</vt:lpwstr>
  </property>
  <property name="FSC#FSCIBISDOCPROPS@15.1400:BGMDiagnoseAdd" pid="120" fmtid="{D5CDD505-2E9C-101B-9397-08002B2CF9AE}">
    <vt:lpwstr> </vt:lpwstr>
  </property>
  <property name="FSC#FSCIBISDOCPROPS@15.1400:CreatedAt" pid="121" fmtid="{D5CDD505-2E9C-101B-9397-08002B2CF9AE}">
    <vt:lpwstr>11.06.2024</vt:lpwstr>
  </property>
  <property name="FSC#FSCIBISDOCPROPS@15.1400:CreatedBy" pid="122" fmtid="{D5CDD505-2E9C-101B-9397-08002B2CF9AE}">
    <vt:lpwstr>Roberto Tropea</vt:lpwstr>
  </property>
  <property name="FSC#FSCIBISDOCPROPS@15.1400:ReferredBarCode" pid="123" fmtid="{D5CDD505-2E9C-101B-9397-08002B2CF9AE}">
    <vt:lpwstr/>
  </property>
  <property name="FSC#LOCALSW@2103.100:BarCodeOwnerSubfile" pid="124" fmtid="{D5CDD505-2E9C-101B-9397-08002B2CF9AE}">
    <vt:lpwstr/>
  </property>
  <property name="FSC#FSCIBIS@15.1400:TopLevelSubfileAddress" pid="125" fmtid="{D5CDD505-2E9C-101B-9397-08002B2CF9AE}">
    <vt:lpwstr>COO.2103.100.7.1725799</vt:lpwstr>
  </property>
  <property name="FSC#LOCALSW@2103.100:TGDOSREI" pid="126" fmtid="{D5CDD505-2E9C-101B-9397-08002B2CF9AE}">
    <vt:lpwstr>21.02.03</vt:lpwstr>
  </property>
  <property name="FSC#ATSTATECFG@1.1001:Office" pid="127" fmtid="{D5CDD505-2E9C-101B-9397-08002B2CF9AE}">
    <vt:lpwstr/>
  </property>
  <property name="FSC#ATSTATECFG@1.1001:Agent" pid="128" fmtid="{D5CDD505-2E9C-101B-9397-08002B2CF9AE}">
    <vt:lpwstr>Roberto Tropea</vt:lpwstr>
  </property>
  <property name="FSC#ATSTATECFG@1.1001:AgentPhone" pid="129" fmtid="{D5CDD505-2E9C-101B-9397-08002B2CF9AE}">
    <vt:lpwstr>+41 58 345 57 89</vt:lpwstr>
  </property>
  <property name="FSC#ATSTATECFG@1.1001:DepartmentFax" pid="130" fmtid="{D5CDD505-2E9C-101B-9397-08002B2CF9AE}">
    <vt:lpwstr/>
  </property>
  <property name="FSC#ATSTATECFG@1.1001:DepartmentEmail" pid="131" fmtid="{D5CDD505-2E9C-101B-9397-08002B2CF9AE}">
    <vt:lpwstr>leitung.avk@tg.ch</vt:lpwstr>
  </property>
  <property name="FSC#ATSTATECFG@1.1001:SubfileDate" pid="132" fmtid="{D5CDD505-2E9C-101B-9397-08002B2CF9AE}">
    <vt:lpwstr>20.04.2023</vt:lpwstr>
  </property>
  <property name="FSC#ATSTATECFG@1.1001:SubfileSubject" pid="133" fmtid="{D5CDD505-2E9C-101B-9397-08002B2CF9AE}">
    <vt:lpwstr/>
  </property>
  <property name="FSC#ATSTATECFG@1.1001:DepartmentZipCode" pid="134" fmtid="{D5CDD505-2E9C-101B-9397-08002B2CF9AE}">
    <vt:lpwstr>8510</vt:lpwstr>
  </property>
  <property name="FSC#ATSTATECFG@1.1001:DepartmentCountry" pid="135" fmtid="{D5CDD505-2E9C-101B-9397-08002B2CF9AE}">
    <vt:lpwstr>Schweiz</vt:lpwstr>
  </property>
  <property name="FSC#ATSTATECFG@1.1001:DepartmentCity" pid="136" fmtid="{D5CDD505-2E9C-101B-9397-08002B2CF9AE}">
    <vt:lpwstr>Frauenfeld</vt:lpwstr>
  </property>
  <property name="FSC#ATSTATECFG@1.1001:DepartmentStreet" pid="137" fmtid="{D5CDD505-2E9C-101B-9397-08002B2CF9AE}">
    <vt:lpwstr>Spannerstrasse 31</vt:lpwstr>
  </property>
  <property name="FSC#ATSTATECFG@1.1001:DepartmentDVR" pid="138" fmtid="{D5CDD505-2E9C-101B-9397-08002B2CF9AE}">
    <vt:lpwstr/>
  </property>
  <property name="FSC#ATSTATECFG@1.1001:DepartmentUID" pid="139" fmtid="{D5CDD505-2E9C-101B-9397-08002B2CF9AE}">
    <vt:lpwstr>4110</vt:lpwstr>
  </property>
  <property name="FSC#ATSTATECFG@1.1001:SubfileReference" pid="140" fmtid="{D5CDD505-2E9C-101B-9397-08002B2CF9AE}">
    <vt:lpwstr>001</vt:lpwstr>
  </property>
  <property name="FSC#ATSTATECFG@1.1001:Clause" pid="141" fmtid="{D5CDD505-2E9C-101B-9397-08002B2CF9AE}">
    <vt:lpwstr/>
  </property>
  <property name="FSC#ATSTATECFG@1.1001:ApprovedSignature" pid="142" fmtid="{D5CDD505-2E9C-101B-9397-08002B2CF9AE}">
    <vt:lpwstr/>
  </property>
  <property name="FSC#ATSTATECFG@1.1001:BankAccount" pid="143" fmtid="{D5CDD505-2E9C-101B-9397-08002B2CF9AE}">
    <vt:lpwstr/>
  </property>
  <property name="FSC#ATSTATECFG@1.1001:BankAccountOwner" pid="144" fmtid="{D5CDD505-2E9C-101B-9397-08002B2CF9AE}">
    <vt:lpwstr/>
  </property>
  <property name="FSC#ATSTATECFG@1.1001:BankInstitute" pid="145" fmtid="{D5CDD505-2E9C-101B-9397-08002B2CF9AE}">
    <vt:lpwstr/>
  </property>
  <property name="FSC#ATSTATECFG@1.1001:BankAccountID" pid="146" fmtid="{D5CDD505-2E9C-101B-9397-08002B2CF9AE}">
    <vt:lpwstr/>
  </property>
  <property name="FSC#ATSTATECFG@1.1001:BankAccountIBAN" pid="147" fmtid="{D5CDD505-2E9C-101B-9397-08002B2CF9AE}">
    <vt:lpwstr/>
  </property>
  <property name="FSC#ATSTATECFG@1.1001:BankAccountBIC" pid="148" fmtid="{D5CDD505-2E9C-101B-9397-08002B2CF9AE}">
    <vt:lpwstr/>
  </property>
  <property name="FSC#ATSTATECFG@1.1001:BankName" pid="149" fmtid="{D5CDD505-2E9C-101B-9397-08002B2CF9AE}">
    <vt:lpwstr/>
  </property>
  <property name="FSC#COOELAK@1.1001:ObjectAddressees" pid="150" fmtid="{D5CDD505-2E9C-101B-9397-08002B2CF9AE}">
    <vt:lpwstr/>
  </property>
  <property name="FSC#FSCFOLIO@1.1001:docpropproject" pid="151" fmtid="{D5CDD505-2E9C-101B-9397-08002B2CF9AE}">
    <vt:lpwstr/>
  </property>
</Properties>
</file>