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fafires01.tg.ch\home$\AVKTRO\Daten\__Temp_AVTRO_10\"/>
    </mc:Choice>
  </mc:AlternateContent>
  <bookViews>
    <workbookView xWindow="720" yWindow="45" windowWidth="27435" windowHeight="13230"/>
  </bookViews>
  <sheets>
    <sheet name="Eingabedatei" sheetId="3" r:id="rId1"/>
    <sheet name="Report" sheetId="6" r:id="rId2"/>
    <sheet name="Veränderungen" sheetId="7" r:id="rId3"/>
  </sheets>
  <definedNames>
    <definedName name="_xlnm.Print_Area" localSheetId="1">Report!$A$1:$E$52</definedName>
  </definedNames>
  <calcPr calcId="162913"/>
</workbook>
</file>

<file path=xl/calcChain.xml><?xml version="1.0" encoding="utf-8"?>
<calcChain xmlns="http://schemas.openxmlformats.org/spreadsheetml/2006/main">
  <c r="J81" i="3" l="1"/>
  <c r="K81" i="3" s="1"/>
  <c r="E37" i="6" s="1"/>
  <c r="A37" i="6" s="1"/>
  <c r="B37" i="6" l="1"/>
  <c r="J71" i="3"/>
  <c r="K71" i="3" s="1"/>
  <c r="A40" i="6" l="1"/>
  <c r="A30" i="6" l="1"/>
  <c r="B41" i="6" l="1"/>
  <c r="A41" i="6"/>
  <c r="B40" i="6"/>
  <c r="A13" i="6"/>
  <c r="B13" i="6"/>
  <c r="A7" i="6"/>
  <c r="A8" i="6"/>
  <c r="A9" i="6"/>
  <c r="B9" i="6"/>
  <c r="A10" i="6"/>
  <c r="B10" i="6"/>
  <c r="A11" i="6"/>
  <c r="B11" i="6"/>
  <c r="A12" i="6"/>
  <c r="B12" i="6"/>
  <c r="B8" i="6"/>
  <c r="K19" i="3"/>
  <c r="K17" i="3"/>
  <c r="E8" i="6" s="1"/>
  <c r="K27" i="3"/>
  <c r="K25" i="3"/>
  <c r="K93" i="3"/>
  <c r="K91" i="3"/>
  <c r="E41" i="6" s="1"/>
  <c r="K89" i="3"/>
  <c r="E40" i="6" s="1"/>
  <c r="E14" i="6" l="1"/>
  <c r="B14" i="6"/>
  <c r="A14" i="6"/>
  <c r="J55" i="3"/>
  <c r="K55" i="3" s="1"/>
  <c r="E25" i="6" s="1"/>
  <c r="K31" i="3"/>
  <c r="K29" i="3"/>
  <c r="E13" i="6" s="1"/>
  <c r="A25" i="6" l="1"/>
  <c r="B25" i="6"/>
  <c r="K95" i="3"/>
  <c r="E42" i="6" s="1"/>
  <c r="B42" i="6" s="1"/>
  <c r="D3" i="6" l="1"/>
  <c r="E3" i="6"/>
  <c r="E1" i="6"/>
  <c r="E12" i="6" l="1"/>
  <c r="J31" i="3"/>
  <c r="K61" i="3"/>
  <c r="K11" i="3" l="1"/>
  <c r="A50" i="6" l="1"/>
  <c r="A43" i="6"/>
  <c r="A33" i="6"/>
  <c r="B30" i="6"/>
  <c r="A26" i="6"/>
  <c r="B7" i="6"/>
  <c r="J105" i="3"/>
  <c r="K105" i="3" s="1"/>
  <c r="E49" i="6" s="1"/>
  <c r="K65" i="3"/>
  <c r="E30" i="6" s="1"/>
  <c r="J65" i="3"/>
  <c r="B49" i="6" l="1"/>
  <c r="A49" i="6"/>
  <c r="J67" i="3"/>
  <c r="K67" i="3" s="1"/>
  <c r="J69" i="3"/>
  <c r="K69" i="3" s="1"/>
  <c r="J111" i="3"/>
  <c r="K111" i="3" s="1"/>
  <c r="J103" i="3"/>
  <c r="K103" i="3" s="1"/>
  <c r="J101" i="3"/>
  <c r="K101" i="3" s="1"/>
  <c r="J79" i="3"/>
  <c r="K79" i="3" s="1"/>
  <c r="E36" i="6" s="1"/>
  <c r="J83" i="3"/>
  <c r="K83" i="3" s="1"/>
  <c r="J87" i="3"/>
  <c r="K87" i="3" s="1"/>
  <c r="E39" i="6" s="1"/>
  <c r="J73" i="3"/>
  <c r="K73" i="3" s="1"/>
  <c r="E32" i="6" s="1"/>
  <c r="K63" i="3"/>
  <c r="E29" i="6" s="1"/>
  <c r="J63" i="3"/>
  <c r="J49" i="3"/>
  <c r="K49" i="3" s="1"/>
  <c r="E22" i="6" s="1"/>
  <c r="J53" i="3"/>
  <c r="K53" i="3" s="1"/>
  <c r="E24" i="6" s="1"/>
  <c r="J51" i="3"/>
  <c r="K51" i="3" s="1"/>
  <c r="E23" i="6" s="1"/>
  <c r="B23" i="6" s="1"/>
  <c r="J47" i="3"/>
  <c r="J45" i="3"/>
  <c r="K45" i="3" s="1"/>
  <c r="J43" i="3"/>
  <c r="K43" i="3" s="1"/>
  <c r="E20" i="6" s="1"/>
  <c r="J41" i="3"/>
  <c r="K41" i="3" s="1"/>
  <c r="E19" i="6" s="1"/>
  <c r="B19" i="6" s="1"/>
  <c r="J35" i="3"/>
  <c r="K35" i="3" s="1"/>
  <c r="E16" i="6" s="1"/>
  <c r="A16" i="6" s="1"/>
  <c r="J39" i="3"/>
  <c r="K39" i="3" s="1"/>
  <c r="E18" i="6" s="1"/>
  <c r="A18" i="6" s="1"/>
  <c r="J37" i="3"/>
  <c r="K37" i="3" s="1"/>
  <c r="E17" i="6" s="1"/>
  <c r="A17" i="6" s="1"/>
  <c r="J33" i="3"/>
  <c r="K33" i="3" s="1"/>
  <c r="E15" i="6" s="1"/>
  <c r="A15" i="6" s="1"/>
  <c r="E11" i="6"/>
  <c r="K23" i="3"/>
  <c r="E10" i="6" s="1"/>
  <c r="K21" i="3"/>
  <c r="E9" i="6" s="1"/>
  <c r="K15" i="3"/>
  <c r="E7" i="6" s="1"/>
  <c r="K13" i="3"/>
  <c r="F8" i="3"/>
  <c r="H8" i="3"/>
  <c r="B36" i="6" l="1"/>
  <c r="E31" i="6"/>
  <c r="B31" i="6" s="1"/>
  <c r="A39" i="6"/>
  <c r="B39" i="6"/>
  <c r="A36" i="6"/>
  <c r="B32" i="6"/>
  <c r="A32" i="6"/>
  <c r="A24" i="6"/>
  <c r="B24" i="6"/>
  <c r="A23" i="6"/>
  <c r="A22" i="6"/>
  <c r="B22" i="6"/>
  <c r="A20" i="6"/>
  <c r="B20" i="6"/>
  <c r="A19" i="6"/>
  <c r="B18" i="6"/>
  <c r="B17" i="6"/>
  <c r="B15" i="6"/>
  <c r="B16" i="6"/>
  <c r="E48" i="6"/>
  <c r="E50" i="6" s="1"/>
  <c r="E6" i="6"/>
  <c r="K75" i="3"/>
  <c r="K107" i="3"/>
  <c r="J113" i="3"/>
  <c r="K113" i="3" s="1"/>
  <c r="J85" i="3"/>
  <c r="K47" i="3"/>
  <c r="K57" i="3" s="1"/>
  <c r="E52" i="6" l="1"/>
  <c r="A52" i="6" s="1"/>
  <c r="E33" i="6"/>
  <c r="A31" i="6"/>
  <c r="B48" i="6"/>
  <c r="A48" i="6"/>
  <c r="E21" i="6"/>
  <c r="B21" i="6" s="1"/>
  <c r="K85" i="3"/>
  <c r="E26" i="6" l="1"/>
  <c r="A21" i="6"/>
  <c r="K97" i="3"/>
  <c r="K109" i="3" s="1"/>
  <c r="K115" i="3" s="1"/>
  <c r="E38" i="6"/>
  <c r="B38" i="6" l="1"/>
  <c r="E43" i="6"/>
  <c r="E45" i="6" s="1"/>
  <c r="E56" i="6" s="1"/>
  <c r="A38" i="6"/>
  <c r="F56" i="6" l="1"/>
  <c r="F53" i="6" s="1"/>
</calcChain>
</file>

<file path=xl/sharedStrings.xml><?xml version="1.0" encoding="utf-8"?>
<sst xmlns="http://schemas.openxmlformats.org/spreadsheetml/2006/main" count="123" uniqueCount="74">
  <si>
    <t>Abschreibungen Verwaltungsvermögen</t>
  </si>
  <si>
    <t>Zusätzliche Abschreibungen</t>
  </si>
  <si>
    <t>Geldfluss aus Finanzierungstätigkeit</t>
  </si>
  <si>
    <t>Total Geldfluss</t>
  </si>
  <si>
    <t>+</t>
  </si>
  <si>
    <t>Gemeinde</t>
  </si>
  <si>
    <t>Jahr</t>
  </si>
  <si>
    <t>HRM2-Kto.</t>
  </si>
  <si>
    <t>Ertragsüberschuss (inkl. Gemeindebetriebe)</t>
  </si>
  <si>
    <t>Aufwandüberschuss (inkl. Gemeindebetriebe)</t>
  </si>
  <si>
    <t>Wertberichtigungen Anlagen FV</t>
  </si>
  <si>
    <t>Flüssige Mittel</t>
  </si>
  <si>
    <t>Guthaben</t>
  </si>
  <si>
    <t>Aktive Rechnungsabgrenzungen</t>
  </si>
  <si>
    <t>Langfristige Forderungen</t>
  </si>
  <si>
    <t>Forderungen Spezialfinanzierungen im FK</t>
  </si>
  <si>
    <t>Laufende Verpflichtungen</t>
  </si>
  <si>
    <t>Kurzfr. Finanzverbindlichkeiten bei Finanzintermediären</t>
  </si>
  <si>
    <t>Passive Rechnungsabgrenzungen</t>
  </si>
  <si>
    <t>Langfristige Rückstellungen</t>
  </si>
  <si>
    <t>Fonds im Eigenkapital</t>
  </si>
  <si>
    <t>Rücklagen Globalbudgetbereiche</t>
  </si>
  <si>
    <t>Vorfinanzierungen allg. Haushalt</t>
  </si>
  <si>
    <t>Veränderung</t>
  </si>
  <si>
    <t>Kontrolltotal</t>
  </si>
  <si>
    <t>-</t>
  </si>
  <si>
    <t>Geldfluss</t>
  </si>
  <si>
    <t>Geldfluss aus operativer Tätigkeit</t>
  </si>
  <si>
    <t>langfristige Forderungen</t>
  </si>
  <si>
    <t>kurzfristige Finanzverbindlichkeiten</t>
  </si>
  <si>
    <t>kurzfristige Finanzverbindlichkeiten bei Finanzintermediären</t>
  </si>
  <si>
    <t>langfristige Finanzverbindlichkeiten</t>
  </si>
  <si>
    <r>
      <t xml:space="preserve">Rückstellungen der </t>
    </r>
    <r>
      <rPr>
        <sz val="12"/>
        <color theme="3" tint="0.39997558519241921"/>
        <rFont val="Arial"/>
        <family val="2"/>
      </rPr>
      <t>Investitionsrechnung</t>
    </r>
  </si>
  <si>
    <t>Darlehen Verwaltungsvermögen</t>
  </si>
  <si>
    <t>Beteiligungen Verwaltungsvermögen</t>
  </si>
  <si>
    <t>Realisierte Gewinne FV</t>
  </si>
  <si>
    <t>Sachanlagen FV</t>
  </si>
  <si>
    <t>Finanzanlagen FV</t>
  </si>
  <si>
    <t>Entnahmen Baufolgekosten</t>
  </si>
  <si>
    <t>Passivierung Investitionsrechnung</t>
  </si>
  <si>
    <t>Aktivierung Investitionsrechnung</t>
  </si>
  <si>
    <t>Geldfluss aus Investitionstätigkeit ins Verwaltungsvermögen</t>
  </si>
  <si>
    <t>Geldfluss aus Anlagetätigkeit ins Finanzvermögen</t>
  </si>
  <si>
    <t>Abtragung Bilanzfehlbetrag</t>
  </si>
  <si>
    <t>Schulgemeinde</t>
  </si>
  <si>
    <t>Geldflussrechnung - Indirekte Methode</t>
  </si>
  <si>
    <t>Jahresergebnis</t>
  </si>
  <si>
    <t>+/-</t>
  </si>
  <si>
    <t>Investitionstätigkeit</t>
  </si>
  <si>
    <t>Nettoinvestition</t>
  </si>
  <si>
    <t>Anlagetätigkeit FV</t>
  </si>
  <si>
    <t>Finanzierungstätigkeit</t>
  </si>
  <si>
    <t>Geldfluss aus Investitions- und Anlagetätigkeit</t>
  </si>
  <si>
    <t>Eingabemaske Geldflussrechnung SCHULGEMEINDEN THURGAU</t>
  </si>
  <si>
    <t>Anpassungen</t>
  </si>
  <si>
    <t>Zeile 209 Verbindlichkeiten Spezialfinanzierung gelöscht (nicht mehr im Kontenplan)</t>
  </si>
  <si>
    <t>Report: Geldfluss aus operativer Tätigkeit mit 683 Entnahmen Baufolgekosten ergänzt</t>
  </si>
  <si>
    <t xml:space="preserve">Zeile 79/81: falsche Vorzeichen. </t>
  </si>
  <si>
    <t>Auflösung kum. zus. Abschreibungen</t>
  </si>
  <si>
    <t>Auflösung zusätzliche Abschreibungen (Ktogruppe 4831) mit berücksichtigt in operativem CF</t>
  </si>
  <si>
    <t>Neubewertungsreserven Finanzvermögen</t>
  </si>
  <si>
    <t>Veränderung Neubewertungsreseven mit berücksichtigt in operativem CF</t>
  </si>
  <si>
    <t>Realisierte Kursverluste FV</t>
  </si>
  <si>
    <t>Einfügung der "Forderungen Spezialfinanzierungen im FK" in Report. War bisher erst in Eingabedatei vorhanden</t>
  </si>
  <si>
    <t>Mitberücksichtigung der Kontogruppe 341-realisierte Kursverluste in operativem CF</t>
  </si>
  <si>
    <t>Mitberücksichtigung der Kontogruppe 341-realisierte Kursverluste in GF aus Anlagetätigkeit in FV</t>
  </si>
  <si>
    <t>Mitberücksichtigung der Kontogruppe 441-realisierte Kursgewinne in GF aus Anlagetätigkeit in FV</t>
  </si>
  <si>
    <t>kurzfristige Finanzanlagen FV</t>
  </si>
  <si>
    <t>Schulbetrieb</t>
  </si>
  <si>
    <t>Investitionsbeiträge</t>
  </si>
  <si>
    <t>Vorräte und angefangene Arbeiten</t>
  </si>
  <si>
    <t>Aufnahme Kontogruppe 146 in Investitionstätigkeit ins VV</t>
  </si>
  <si>
    <t>Aufnahme Kontogruppe 106 in Anlagetätigkeit ins FV</t>
  </si>
  <si>
    <t>Frauenfeld, 17.02.2020 / avfin / 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</si>
</sst>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3" tint="0.39997558519241921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i/>
      <sz val="12"/>
      <color rgb="FFC0000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 applyProtection="1"/>
    <xf numFmtId="0" fontId="5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 vertical="center" indent="1"/>
    </xf>
    <xf numFmtId="4" fontId="0" fillId="2" borderId="0" xfId="0" applyNumberFormat="1" applyFill="1" applyAlignment="1" applyProtection="1">
      <alignment horizontal="right" vertical="center" indent="1"/>
    </xf>
    <xf numFmtId="4" fontId="0" fillId="2" borderId="0" xfId="0" applyNumberFormat="1" applyFill="1" applyProtection="1"/>
    <xf numFmtId="0" fontId="0" fillId="3" borderId="0" xfId="0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center" indent="1"/>
    </xf>
    <xf numFmtId="0" fontId="6" fillId="4" borderId="0" xfId="0" applyFont="1" applyFill="1" applyAlignment="1" applyProtection="1">
      <alignment horizontal="center" vertical="center"/>
    </xf>
    <xf numFmtId="14" fontId="6" fillId="4" borderId="0" xfId="0" applyNumberFormat="1" applyFont="1" applyFill="1" applyAlignment="1" applyProtection="1">
      <alignment horizontal="center" vertical="center"/>
    </xf>
    <xf numFmtId="14" fontId="0" fillId="2" borderId="0" xfId="0" applyNumberForma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14" fontId="6" fillId="2" borderId="0" xfId="0" applyNumberFormat="1" applyFont="1" applyFill="1" applyAlignment="1" applyProtection="1">
      <alignment horizontal="center" vertical="center"/>
    </xf>
    <xf numFmtId="4" fontId="0" fillId="5" borderId="0" xfId="0" applyNumberFormat="1" applyFill="1" applyAlignment="1" applyProtection="1">
      <alignment horizontal="left" vertical="center" indent="1"/>
    </xf>
    <xf numFmtId="4" fontId="0" fillId="0" borderId="0" xfId="0" applyNumberFormat="1" applyFill="1" applyAlignment="1" applyProtection="1">
      <alignment horizontal="right" vertical="center" indent="1"/>
      <protection locked="0"/>
    </xf>
    <xf numFmtId="4" fontId="0" fillId="5" borderId="0" xfId="0" applyNumberFormat="1" applyFill="1" applyAlignment="1" applyProtection="1">
      <alignment horizontal="left" vertical="center" wrapText="1" indent="1"/>
    </xf>
    <xf numFmtId="0" fontId="0" fillId="0" borderId="0" xfId="0" applyFill="1" applyProtection="1"/>
    <xf numFmtId="49" fontId="0" fillId="2" borderId="0" xfId="0" applyNumberFormat="1" applyFill="1" applyProtection="1"/>
    <xf numFmtId="49" fontId="5" fillId="2" borderId="0" xfId="0" applyNumberFormat="1" applyFont="1" applyFill="1" applyAlignment="1" applyProtection="1">
      <alignment vertical="center"/>
    </xf>
    <xf numFmtId="49" fontId="0" fillId="2" borderId="0" xfId="0" applyNumberFormat="1" applyFill="1" applyAlignment="1" applyProtection="1">
      <alignment horizontal="right" vertical="center" indent="1"/>
    </xf>
    <xf numFmtId="49" fontId="3" fillId="2" borderId="0" xfId="0" applyNumberFormat="1" applyFont="1" applyFill="1" applyAlignment="1" applyProtection="1">
      <alignment horizontal="left" vertical="center" indent="1"/>
    </xf>
    <xf numFmtId="49" fontId="6" fillId="4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</xf>
    <xf numFmtId="49" fontId="0" fillId="5" borderId="0" xfId="0" applyNumberFormat="1" applyFill="1" applyAlignment="1" applyProtection="1">
      <alignment horizontal="right" vertical="center" indent="1"/>
    </xf>
    <xf numFmtId="49" fontId="0" fillId="2" borderId="0" xfId="0" applyNumberFormat="1" applyFill="1" applyAlignment="1" applyProtection="1">
      <alignment horizontal="left" vertical="center" indent="1"/>
    </xf>
    <xf numFmtId="49" fontId="7" fillId="5" borderId="0" xfId="0" applyNumberFormat="1" applyFont="1" applyFill="1" applyAlignment="1" applyProtection="1">
      <alignment horizontal="right" vertical="center" indent="1"/>
    </xf>
    <xf numFmtId="43" fontId="0" fillId="2" borderId="0" xfId="1" applyFont="1" applyFill="1" applyAlignment="1" applyProtection="1">
      <alignment vertical="center"/>
    </xf>
    <xf numFmtId="43" fontId="0" fillId="2" borderId="0" xfId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49" fontId="9" fillId="5" borderId="0" xfId="0" applyNumberFormat="1" applyFont="1" applyFill="1" applyAlignment="1" applyProtection="1">
      <alignment horizontal="center" vertical="center" wrapText="1"/>
    </xf>
    <xf numFmtId="4" fontId="9" fillId="2" borderId="0" xfId="0" applyNumberFormat="1" applyFont="1" applyFill="1" applyProtection="1"/>
    <xf numFmtId="4" fontId="9" fillId="5" borderId="0" xfId="0" applyNumberFormat="1" applyFont="1" applyFill="1" applyAlignment="1" applyProtection="1">
      <alignment horizontal="left" vertical="center" wrapText="1" indent="1"/>
    </xf>
    <xf numFmtId="0" fontId="9" fillId="2" borderId="0" xfId="0" applyFont="1" applyFill="1" applyProtection="1"/>
    <xf numFmtId="4" fontId="9" fillId="0" borderId="0" xfId="0" applyNumberFormat="1" applyFont="1" applyFill="1" applyAlignment="1" applyProtection="1">
      <alignment horizontal="right" vertical="center" indent="1"/>
      <protection locked="0"/>
    </xf>
    <xf numFmtId="43" fontId="9" fillId="2" borderId="0" xfId="1" applyFont="1" applyFill="1" applyAlignment="1" applyProtection="1">
      <alignment vertical="center"/>
    </xf>
    <xf numFmtId="0" fontId="9" fillId="5" borderId="0" xfId="0" applyFont="1" applyFill="1" applyAlignment="1" applyProtection="1">
      <alignment horizontal="right" vertical="center" indent="1"/>
    </xf>
    <xf numFmtId="0" fontId="12" fillId="0" borderId="0" xfId="0" applyFont="1"/>
    <xf numFmtId="4" fontId="0" fillId="0" borderId="0" xfId="0" applyNumberFormat="1"/>
    <xf numFmtId="49" fontId="0" fillId="0" borderId="0" xfId="0" applyNumberFormat="1"/>
    <xf numFmtId="164" fontId="0" fillId="0" borderId="0" xfId="1" applyNumberFormat="1" applyFont="1"/>
    <xf numFmtId="4" fontId="9" fillId="2" borderId="0" xfId="0" applyNumberFormat="1" applyFont="1" applyFill="1" applyAlignment="1" applyProtection="1">
      <alignment horizontal="right" vertical="center" indent="1"/>
    </xf>
    <xf numFmtId="0" fontId="9" fillId="2" borderId="0" xfId="0" applyFont="1" applyFill="1" applyAlignment="1" applyProtection="1">
      <alignment horizontal="right" vertical="center" indent="1"/>
    </xf>
    <xf numFmtId="0" fontId="9" fillId="2" borderId="0" xfId="0" applyFont="1" applyFill="1" applyAlignment="1" applyProtection="1">
      <alignment horizontal="left" vertical="center" indent="1"/>
    </xf>
    <xf numFmtId="0" fontId="7" fillId="5" borderId="0" xfId="0" applyFont="1" applyFill="1" applyAlignment="1" applyProtection="1">
      <alignment horizontal="right" vertical="center" indent="1"/>
    </xf>
    <xf numFmtId="0" fontId="12" fillId="0" borderId="0" xfId="0" applyFont="1" applyAlignment="1">
      <alignment horizontal="right"/>
    </xf>
    <xf numFmtId="0" fontId="12" fillId="0" borderId="0" xfId="0" applyFont="1" applyBorder="1"/>
    <xf numFmtId="0" fontId="0" fillId="0" borderId="0" xfId="0" applyBorder="1"/>
    <xf numFmtId="164" fontId="12" fillId="0" borderId="0" xfId="1" applyNumberFormat="1" applyFont="1" applyBorder="1"/>
    <xf numFmtId="0" fontId="13" fillId="0" borderId="1" xfId="0" applyFont="1" applyBorder="1"/>
    <xf numFmtId="0" fontId="14" fillId="0" borderId="1" xfId="0" applyFont="1" applyBorder="1"/>
    <xf numFmtId="164" fontId="13" fillId="0" borderId="1" xfId="1" applyNumberFormat="1" applyFont="1" applyBorder="1"/>
    <xf numFmtId="0" fontId="12" fillId="6" borderId="1" xfId="0" applyFont="1" applyFill="1" applyBorder="1"/>
    <xf numFmtId="0" fontId="0" fillId="6" borderId="1" xfId="0" applyFill="1" applyBorder="1"/>
    <xf numFmtId="164" fontId="12" fillId="6" borderId="1" xfId="1" applyNumberFormat="1" applyFont="1" applyFill="1" applyBorder="1"/>
    <xf numFmtId="0" fontId="0" fillId="6" borderId="1" xfId="0" applyFont="1" applyFill="1" applyBorder="1"/>
    <xf numFmtId="0" fontId="14" fillId="0" borderId="0" xfId="0" applyFont="1"/>
    <xf numFmtId="164" fontId="14" fillId="0" borderId="0" xfId="1" applyNumberFormat="1" applyFont="1"/>
    <xf numFmtId="0" fontId="12" fillId="6" borderId="1" xfId="0" applyFont="1" applyFill="1" applyBorder="1" applyAlignment="1">
      <alignment horizontal="right"/>
    </xf>
    <xf numFmtId="0" fontId="0" fillId="7" borderId="0" xfId="0" applyFill="1" applyProtection="1"/>
    <xf numFmtId="0" fontId="9" fillId="7" borderId="0" xfId="0" applyFont="1" applyFill="1" applyProtection="1"/>
    <xf numFmtId="43" fontId="0" fillId="7" borderId="0" xfId="1" applyFont="1" applyFill="1" applyAlignment="1" applyProtection="1">
      <alignment vertical="center"/>
    </xf>
    <xf numFmtId="0" fontId="0" fillId="7" borderId="0" xfId="0" applyFill="1" applyAlignment="1" applyProtection="1">
      <alignment wrapText="1"/>
    </xf>
    <xf numFmtId="0" fontId="0" fillId="7" borderId="0" xfId="0" applyFill="1" applyAlignment="1" applyProtection="1">
      <alignment horizontal="left" vertical="center" wrapText="1"/>
    </xf>
    <xf numFmtId="0" fontId="0" fillId="7" borderId="0" xfId="0" applyFill="1" applyAlignment="1" applyProtection="1">
      <alignment horizontal="left" vertical="center" indent="1"/>
    </xf>
    <xf numFmtId="0" fontId="10" fillId="7" borderId="0" xfId="0" applyFont="1" applyFill="1" applyAlignment="1" applyProtection="1">
      <alignment horizontal="left" vertical="center" wrapText="1"/>
    </xf>
    <xf numFmtId="0" fontId="10" fillId="7" borderId="0" xfId="0" applyFont="1" applyFill="1" applyAlignment="1" applyProtection="1">
      <alignment wrapText="1"/>
    </xf>
    <xf numFmtId="0" fontId="8" fillId="7" borderId="0" xfId="0" applyFont="1" applyFill="1" applyAlignment="1" applyProtection="1">
      <alignment wrapText="1"/>
    </xf>
    <xf numFmtId="0" fontId="9" fillId="7" borderId="0" xfId="0" applyFont="1" applyFill="1" applyAlignment="1" applyProtection="1">
      <alignment wrapText="1"/>
    </xf>
    <xf numFmtId="0" fontId="11" fillId="7" borderId="0" xfId="0" applyFont="1" applyFill="1" applyAlignment="1" applyProtection="1">
      <alignment wrapText="1"/>
    </xf>
    <xf numFmtId="0" fontId="2" fillId="7" borderId="0" xfId="0" quotePrefix="1" applyFont="1" applyFill="1" applyAlignment="1" applyProtection="1">
      <alignment wrapText="1"/>
    </xf>
    <xf numFmtId="0" fontId="2" fillId="7" borderId="0" xfId="0" applyFont="1" applyFill="1" applyAlignment="1" applyProtection="1">
      <alignment wrapText="1"/>
    </xf>
    <xf numFmtId="0" fontId="0" fillId="7" borderId="0" xfId="0" applyFill="1" applyAlignment="1" applyProtection="1">
      <alignment horizontal="right" vertical="center" indent="1"/>
    </xf>
    <xf numFmtId="49" fontId="0" fillId="7" borderId="0" xfId="0" applyNumberFormat="1" applyFill="1" applyAlignment="1" applyProtection="1">
      <alignment horizontal="left" vertical="center"/>
    </xf>
    <xf numFmtId="0" fontId="9" fillId="7" borderId="0" xfId="0" applyFont="1" applyFill="1" applyAlignment="1" applyProtection="1">
      <alignment horizontal="right" vertical="center" indent="1"/>
    </xf>
    <xf numFmtId="4" fontId="0" fillId="7" borderId="0" xfId="0" applyNumberFormat="1" applyFill="1" applyProtection="1"/>
    <xf numFmtId="4" fontId="0" fillId="7" borderId="0" xfId="0" applyNumberFormat="1" applyFill="1" applyAlignment="1" applyProtection="1">
      <alignment horizontal="right" vertical="center" indent="1"/>
    </xf>
    <xf numFmtId="49" fontId="0" fillId="7" borderId="0" xfId="0" applyNumberFormat="1" applyFill="1" applyAlignment="1" applyProtection="1">
      <alignment horizontal="right" vertical="center" indent="1"/>
    </xf>
    <xf numFmtId="4" fontId="10" fillId="7" borderId="0" xfId="0" applyNumberFormat="1" applyFont="1" applyFill="1" applyAlignment="1" applyProtection="1">
      <alignment horizontal="left" vertical="center" wrapText="1"/>
    </xf>
    <xf numFmtId="4" fontId="0" fillId="7" borderId="0" xfId="0" applyNumberFormat="1" applyFill="1" applyAlignment="1" applyProtection="1">
      <alignment horizontal="left" vertical="center" wrapText="1"/>
    </xf>
    <xf numFmtId="4" fontId="0" fillId="7" borderId="0" xfId="0" applyNumberFormat="1" applyFill="1" applyAlignment="1" applyProtection="1">
      <alignment horizontal="left" vertical="center" indent="1"/>
    </xf>
    <xf numFmtId="4" fontId="9" fillId="7" borderId="0" xfId="0" applyNumberFormat="1" applyFont="1" applyFill="1" applyAlignment="1" applyProtection="1">
      <alignment wrapText="1"/>
    </xf>
    <xf numFmtId="4" fontId="0" fillId="7" borderId="0" xfId="0" applyNumberFormat="1" applyFill="1" applyAlignment="1" applyProtection="1">
      <alignment wrapText="1"/>
    </xf>
    <xf numFmtId="4" fontId="0" fillId="7" borderId="0" xfId="0" applyNumberFormat="1" applyFill="1" applyAlignment="1" applyProtection="1">
      <alignment horizontal="right" vertical="center" indent="1"/>
      <protection locked="0"/>
    </xf>
    <xf numFmtId="0" fontId="0" fillId="7" borderId="0" xfId="0" applyFill="1"/>
    <xf numFmtId="0" fontId="12" fillId="7" borderId="0" xfId="0" applyFont="1" applyFill="1"/>
    <xf numFmtId="14" fontId="0" fillId="7" borderId="3" xfId="0" applyNumberFormat="1" applyFill="1" applyBorder="1"/>
    <xf numFmtId="0" fontId="0" fillId="7" borderId="2" xfId="0" applyFill="1" applyBorder="1"/>
    <xf numFmtId="0" fontId="15" fillId="0" borderId="0" xfId="0" applyFont="1"/>
    <xf numFmtId="0" fontId="15" fillId="7" borderId="0" xfId="0" applyFont="1" applyFill="1"/>
    <xf numFmtId="4" fontId="0" fillId="7" borderId="0" xfId="0" applyNumberFormat="1" applyFill="1"/>
    <xf numFmtId="164" fontId="0" fillId="7" borderId="0" xfId="1" applyNumberFormat="1" applyFont="1" applyFill="1"/>
    <xf numFmtId="164" fontId="0" fillId="7" borderId="0" xfId="0" applyNumberFormat="1" applyFill="1"/>
    <xf numFmtId="0" fontId="12" fillId="6" borderId="1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zoomScale="80" zoomScaleNormal="80" workbookViewId="0">
      <selection activeCell="D4" sqref="D4"/>
    </sheetView>
  </sheetViews>
  <sheetFormatPr baseColWidth="10" defaultRowHeight="15" x14ac:dyDescent="0.2"/>
  <cols>
    <col min="1" max="1" width="3.88671875" style="77" customWidth="1"/>
    <col min="2" max="2" width="9.88671875" style="74" bestFit="1" customWidth="1"/>
    <col min="3" max="3" width="1" style="59" customWidth="1"/>
    <col min="4" max="4" width="53.21875" style="64" bestFit="1" customWidth="1"/>
    <col min="5" max="5" width="0.77734375" style="75" customWidth="1"/>
    <col min="6" max="6" width="13.44140625" style="76" bestFit="1" customWidth="1"/>
    <col min="7" max="7" width="1" style="59" customWidth="1"/>
    <col min="8" max="8" width="13.44140625" style="76" bestFit="1" customWidth="1"/>
    <col min="9" max="9" width="0.5546875" style="59" customWidth="1"/>
    <col min="10" max="10" width="13.5546875" style="61" customWidth="1"/>
    <col min="11" max="11" width="14" style="61" customWidth="1"/>
    <col min="12" max="12" width="47.6640625" style="62" customWidth="1"/>
    <col min="13" max="16384" width="11.5546875" style="59"/>
  </cols>
  <sheetData>
    <row r="1" spans="1:12" ht="34.5" customHeight="1" x14ac:dyDescent="0.2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19.5" customHeight="1" x14ac:dyDescent="0.2">
      <c r="A2" s="17"/>
      <c r="B2" s="2"/>
      <c r="C2" s="1"/>
      <c r="D2" s="3"/>
      <c r="E2" s="5"/>
      <c r="F2" s="4"/>
      <c r="G2" s="1"/>
      <c r="H2" s="4"/>
      <c r="I2" s="1"/>
      <c r="J2" s="26"/>
      <c r="K2" s="26"/>
    </row>
    <row r="3" spans="1:12" ht="15.75" customHeight="1" x14ac:dyDescent="0.2">
      <c r="A3" s="18"/>
      <c r="B3" s="2"/>
      <c r="C3" s="1"/>
      <c r="D3" s="3"/>
      <c r="E3" s="5"/>
      <c r="F3" s="4"/>
      <c r="G3" s="1"/>
      <c r="H3" s="4"/>
      <c r="I3" s="1"/>
      <c r="J3" s="26"/>
      <c r="K3" s="26"/>
    </row>
    <row r="4" spans="1:12" ht="16.5" customHeight="1" x14ac:dyDescent="0.2">
      <c r="A4" s="19"/>
      <c r="B4" s="41" t="s">
        <v>5</v>
      </c>
      <c r="C4" s="5"/>
      <c r="D4" s="6"/>
      <c r="E4" s="5"/>
      <c r="F4" s="4"/>
      <c r="G4" s="1"/>
      <c r="H4" s="4"/>
      <c r="I4" s="1"/>
      <c r="J4" s="26"/>
      <c r="K4" s="26"/>
    </row>
    <row r="5" spans="1:12" ht="16.5" customHeight="1" x14ac:dyDescent="0.2">
      <c r="A5" s="19"/>
      <c r="B5" s="42"/>
      <c r="C5" s="1"/>
      <c r="D5" s="3"/>
      <c r="E5" s="5"/>
      <c r="F5" s="4"/>
      <c r="G5" s="1"/>
      <c r="H5" s="4"/>
      <c r="I5" s="1"/>
      <c r="J5" s="26"/>
      <c r="K5" s="26"/>
    </row>
    <row r="6" spans="1:12" ht="16.5" customHeight="1" x14ac:dyDescent="0.2">
      <c r="A6" s="20"/>
      <c r="B6" s="7" t="s">
        <v>6</v>
      </c>
      <c r="C6" s="1"/>
      <c r="D6" s="6"/>
      <c r="E6" s="5"/>
      <c r="F6" s="4"/>
      <c r="G6" s="1"/>
      <c r="H6" s="4"/>
      <c r="I6" s="1"/>
      <c r="J6" s="26"/>
      <c r="K6" s="26"/>
    </row>
    <row r="7" spans="1:12" ht="11.25" customHeight="1" x14ac:dyDescent="0.2">
      <c r="A7" s="19"/>
      <c r="B7" s="42"/>
      <c r="C7" s="1"/>
      <c r="D7" s="3"/>
      <c r="E7" s="5"/>
      <c r="F7" s="4"/>
      <c r="G7" s="1"/>
      <c r="H7" s="4"/>
      <c r="I7" s="1"/>
      <c r="J7" s="26"/>
      <c r="K7" s="26"/>
    </row>
    <row r="8" spans="1:12" ht="16.5" customHeight="1" x14ac:dyDescent="0.2">
      <c r="A8" s="21"/>
      <c r="B8" s="8" t="s">
        <v>7</v>
      </c>
      <c r="C8" s="1"/>
      <c r="D8" s="3"/>
      <c r="E8" s="10"/>
      <c r="F8" s="9" t="str">
        <f>"01.01."&amp;D6</f>
        <v>01.01.</v>
      </c>
      <c r="G8" s="1"/>
      <c r="H8" s="9" t="str">
        <f>"31.12."&amp;D6</f>
        <v>31.12.</v>
      </c>
      <c r="I8" s="1"/>
      <c r="J8" s="9" t="s">
        <v>23</v>
      </c>
      <c r="K8" s="9" t="s">
        <v>26</v>
      </c>
    </row>
    <row r="9" spans="1:12" ht="5.25" customHeight="1" x14ac:dyDescent="0.2">
      <c r="A9" s="22"/>
      <c r="B9" s="11"/>
      <c r="C9" s="1"/>
      <c r="D9" s="3"/>
      <c r="E9" s="10"/>
      <c r="F9" s="12"/>
      <c r="G9" s="1"/>
      <c r="H9" s="12"/>
      <c r="I9" s="1"/>
      <c r="J9" s="26"/>
      <c r="K9" s="26"/>
    </row>
    <row r="10" spans="1:12" x14ac:dyDescent="0.2">
      <c r="A10" s="19"/>
      <c r="B10" s="42"/>
      <c r="C10" s="1"/>
      <c r="D10" s="3"/>
      <c r="E10" s="5"/>
      <c r="F10" s="4"/>
      <c r="G10" s="1"/>
      <c r="H10" s="4"/>
      <c r="I10" s="1"/>
      <c r="J10" s="26"/>
      <c r="K10" s="26"/>
    </row>
    <row r="11" spans="1:12" ht="16.5" customHeight="1" x14ac:dyDescent="0.2">
      <c r="A11" s="23" t="s">
        <v>4</v>
      </c>
      <c r="B11" s="36">
        <v>9000</v>
      </c>
      <c r="C11" s="1"/>
      <c r="D11" s="13" t="s">
        <v>8</v>
      </c>
      <c r="E11" s="5"/>
      <c r="F11" s="4"/>
      <c r="G11" s="1"/>
      <c r="H11" s="14"/>
      <c r="I11" s="1"/>
      <c r="J11" s="26"/>
      <c r="K11" s="26">
        <f>H11</f>
        <v>0</v>
      </c>
    </row>
    <row r="12" spans="1:12" s="64" customFormat="1" ht="4.5" customHeight="1" x14ac:dyDescent="0.2">
      <c r="A12" s="24"/>
      <c r="B12" s="43"/>
      <c r="C12" s="3"/>
      <c r="D12" s="3"/>
      <c r="E12" s="3"/>
      <c r="F12" s="3"/>
      <c r="G12" s="3"/>
      <c r="H12" s="3"/>
      <c r="I12" s="3"/>
      <c r="J12" s="27"/>
      <c r="K12" s="27"/>
      <c r="L12" s="63"/>
    </row>
    <row r="13" spans="1:12" s="64" customFormat="1" ht="17.25" customHeight="1" x14ac:dyDescent="0.2">
      <c r="A13" s="23" t="s">
        <v>25</v>
      </c>
      <c r="B13" s="36">
        <v>9001</v>
      </c>
      <c r="C13" s="3"/>
      <c r="D13" s="13" t="s">
        <v>9</v>
      </c>
      <c r="E13" s="3"/>
      <c r="F13" s="3"/>
      <c r="G13" s="3"/>
      <c r="H13" s="14"/>
      <c r="I13" s="3"/>
      <c r="J13" s="27"/>
      <c r="K13" s="27">
        <f>-H13</f>
        <v>0</v>
      </c>
      <c r="L13" s="62"/>
    </row>
    <row r="14" spans="1:12" s="64" customFormat="1" ht="4.5" customHeight="1" x14ac:dyDescent="0.2">
      <c r="A14" s="24"/>
      <c r="B14" s="43"/>
      <c r="C14" s="3"/>
      <c r="D14" s="3"/>
      <c r="E14" s="3"/>
      <c r="F14" s="3"/>
      <c r="G14" s="3"/>
      <c r="H14" s="3"/>
      <c r="I14" s="3"/>
      <c r="J14" s="27"/>
      <c r="K14" s="27"/>
      <c r="L14" s="63"/>
    </row>
    <row r="15" spans="1:12" ht="17.25" customHeight="1" x14ac:dyDescent="0.2">
      <c r="A15" s="23" t="s">
        <v>4</v>
      </c>
      <c r="B15" s="36">
        <v>33</v>
      </c>
      <c r="C15" s="1"/>
      <c r="D15" s="15" t="s">
        <v>0</v>
      </c>
      <c r="E15" s="5"/>
      <c r="F15" s="4"/>
      <c r="G15" s="1"/>
      <c r="H15" s="14"/>
      <c r="I15" s="1"/>
      <c r="J15" s="26"/>
      <c r="K15" s="26">
        <f>+H15</f>
        <v>0</v>
      </c>
    </row>
    <row r="16" spans="1:12" s="64" customFormat="1" ht="4.5" customHeight="1" x14ac:dyDescent="0.2">
      <c r="A16" s="24"/>
      <c r="B16" s="43"/>
      <c r="C16" s="3"/>
      <c r="D16" s="3"/>
      <c r="E16" s="3"/>
      <c r="F16" s="3"/>
      <c r="G16" s="3"/>
      <c r="H16" s="3"/>
      <c r="I16" s="3"/>
      <c r="J16" s="27"/>
      <c r="K16" s="27"/>
      <c r="L16" s="63"/>
    </row>
    <row r="17" spans="1:12" ht="17.25" customHeight="1" x14ac:dyDescent="0.2">
      <c r="A17" s="23" t="s">
        <v>4</v>
      </c>
      <c r="B17" s="36">
        <v>341</v>
      </c>
      <c r="C17" s="1"/>
      <c r="D17" s="15" t="s">
        <v>62</v>
      </c>
      <c r="E17" s="5"/>
      <c r="F17" s="4"/>
      <c r="G17" s="1"/>
      <c r="H17" s="14"/>
      <c r="I17" s="1"/>
      <c r="J17" s="26"/>
      <c r="K17" s="26">
        <f>+H17</f>
        <v>0</v>
      </c>
    </row>
    <row r="18" spans="1:12" s="64" customFormat="1" ht="4.5" customHeight="1" x14ac:dyDescent="0.2">
      <c r="A18" s="24"/>
      <c r="B18" s="43"/>
      <c r="C18" s="3"/>
      <c r="D18" s="3"/>
      <c r="E18" s="3"/>
      <c r="F18" s="3"/>
      <c r="G18" s="3"/>
      <c r="H18" s="3"/>
      <c r="I18" s="3"/>
      <c r="J18" s="27"/>
      <c r="K18" s="27"/>
      <c r="L18" s="63"/>
    </row>
    <row r="19" spans="1:12" ht="17.25" customHeight="1" x14ac:dyDescent="0.2">
      <c r="A19" s="23" t="s">
        <v>4</v>
      </c>
      <c r="B19" s="36">
        <v>344</v>
      </c>
      <c r="C19" s="1"/>
      <c r="D19" s="15" t="s">
        <v>10</v>
      </c>
      <c r="E19" s="5"/>
      <c r="F19" s="4"/>
      <c r="G19" s="1"/>
      <c r="H19" s="14"/>
      <c r="I19" s="1"/>
      <c r="J19" s="26"/>
      <c r="K19" s="26">
        <f>+H19</f>
        <v>0</v>
      </c>
    </row>
    <row r="20" spans="1:12" s="64" customFormat="1" ht="4.5" customHeight="1" x14ac:dyDescent="0.2">
      <c r="A20" s="24"/>
      <c r="B20" s="43"/>
      <c r="C20" s="3"/>
      <c r="D20" s="3"/>
      <c r="E20" s="3"/>
      <c r="F20" s="3"/>
      <c r="G20" s="3"/>
      <c r="H20" s="3"/>
      <c r="I20" s="3"/>
      <c r="J20" s="27"/>
      <c r="K20" s="27"/>
      <c r="L20" s="65"/>
    </row>
    <row r="21" spans="1:12" s="64" customFormat="1" ht="16.5" customHeight="1" x14ac:dyDescent="0.2">
      <c r="A21" s="23" t="s">
        <v>4</v>
      </c>
      <c r="B21" s="36">
        <v>383</v>
      </c>
      <c r="C21" s="1"/>
      <c r="D21" s="15" t="s">
        <v>1</v>
      </c>
      <c r="E21" s="3"/>
      <c r="F21" s="3"/>
      <c r="G21" s="1"/>
      <c r="H21" s="14"/>
      <c r="I21" s="3"/>
      <c r="J21" s="27"/>
      <c r="K21" s="27">
        <f>+H21</f>
        <v>0</v>
      </c>
      <c r="L21" s="66"/>
    </row>
    <row r="22" spans="1:12" s="64" customFormat="1" ht="3.75" customHeight="1" x14ac:dyDescent="0.2">
      <c r="A22" s="24"/>
      <c r="B22" s="43"/>
      <c r="C22" s="3"/>
      <c r="D22" s="3"/>
      <c r="E22" s="3"/>
      <c r="F22" s="3"/>
      <c r="G22" s="3"/>
      <c r="H22" s="3"/>
      <c r="I22" s="3"/>
      <c r="J22" s="27"/>
      <c r="K22" s="27"/>
      <c r="L22" s="65"/>
    </row>
    <row r="23" spans="1:12" s="64" customFormat="1" x14ac:dyDescent="0.2">
      <c r="A23" s="23" t="s">
        <v>4</v>
      </c>
      <c r="B23" s="36">
        <v>384</v>
      </c>
      <c r="C23" s="1"/>
      <c r="D23" s="15" t="s">
        <v>43</v>
      </c>
      <c r="E23" s="3"/>
      <c r="F23" s="3"/>
      <c r="G23" s="1"/>
      <c r="H23" s="14"/>
      <c r="I23" s="3"/>
      <c r="J23" s="27"/>
      <c r="K23" s="27">
        <f>+H23</f>
        <v>0</v>
      </c>
      <c r="L23" s="65"/>
    </row>
    <row r="24" spans="1:12" s="64" customFormat="1" ht="3.75" customHeight="1" x14ac:dyDescent="0.2">
      <c r="A24" s="24"/>
      <c r="B24" s="43"/>
      <c r="C24" s="3"/>
      <c r="D24" s="3"/>
      <c r="E24" s="3"/>
      <c r="F24" s="3"/>
      <c r="G24" s="3"/>
      <c r="H24" s="3"/>
      <c r="I24" s="3"/>
      <c r="J24" s="27"/>
      <c r="K24" s="27"/>
      <c r="L24" s="65"/>
    </row>
    <row r="25" spans="1:12" s="64" customFormat="1" ht="16.5" customHeight="1" x14ac:dyDescent="0.2">
      <c r="A25" s="23" t="s">
        <v>25</v>
      </c>
      <c r="B25" s="36">
        <v>441</v>
      </c>
      <c r="C25" s="1"/>
      <c r="D25" s="15" t="s">
        <v>35</v>
      </c>
      <c r="E25" s="3"/>
      <c r="F25" s="3"/>
      <c r="G25" s="1"/>
      <c r="H25" s="14"/>
      <c r="I25" s="3"/>
      <c r="J25" s="27"/>
      <c r="K25" s="27">
        <f>-H25</f>
        <v>0</v>
      </c>
      <c r="L25" s="78"/>
    </row>
    <row r="26" spans="1:12" s="64" customFormat="1" ht="3.75" customHeight="1" x14ac:dyDescent="0.2">
      <c r="A26" s="24"/>
      <c r="B26" s="43"/>
      <c r="C26" s="3"/>
      <c r="D26" s="3"/>
      <c r="E26" s="3"/>
      <c r="F26" s="3"/>
      <c r="G26" s="3"/>
      <c r="H26" s="3"/>
      <c r="I26" s="3"/>
      <c r="J26" s="27"/>
      <c r="K26" s="27"/>
      <c r="L26" s="78"/>
    </row>
    <row r="27" spans="1:12" s="64" customFormat="1" ht="16.5" customHeight="1" x14ac:dyDescent="0.2">
      <c r="A27" s="23" t="s">
        <v>25</v>
      </c>
      <c r="B27" s="36">
        <v>444</v>
      </c>
      <c r="C27" s="1"/>
      <c r="D27" s="15" t="s">
        <v>10</v>
      </c>
      <c r="E27" s="3"/>
      <c r="F27" s="3"/>
      <c r="G27" s="1"/>
      <c r="H27" s="14"/>
      <c r="I27" s="3"/>
      <c r="J27" s="27"/>
      <c r="K27" s="27">
        <f>-H27</f>
        <v>0</v>
      </c>
      <c r="L27" s="78"/>
    </row>
    <row r="28" spans="1:12" s="64" customFormat="1" ht="3.75" customHeight="1" x14ac:dyDescent="0.2">
      <c r="A28" s="24"/>
      <c r="B28" s="43"/>
      <c r="C28" s="3"/>
      <c r="D28" s="3"/>
      <c r="E28" s="3"/>
      <c r="F28" s="3"/>
      <c r="G28" s="3"/>
      <c r="H28" s="3"/>
      <c r="I28" s="3"/>
      <c r="J28" s="27"/>
      <c r="K28" s="27"/>
      <c r="L28" s="65"/>
    </row>
    <row r="29" spans="1:12" s="64" customFormat="1" ht="16.5" customHeight="1" x14ac:dyDescent="0.2">
      <c r="A29" s="23" t="s">
        <v>25</v>
      </c>
      <c r="B29" s="36">
        <v>4831</v>
      </c>
      <c r="C29" s="1"/>
      <c r="D29" s="15" t="s">
        <v>58</v>
      </c>
      <c r="E29" s="3"/>
      <c r="F29" s="3"/>
      <c r="G29" s="1"/>
      <c r="H29" s="14"/>
      <c r="I29" s="3"/>
      <c r="J29" s="27"/>
      <c r="K29" s="27">
        <f>-H29</f>
        <v>0</v>
      </c>
      <c r="L29" s="78"/>
    </row>
    <row r="30" spans="1:12" s="64" customFormat="1" ht="3.75" customHeight="1" x14ac:dyDescent="0.2">
      <c r="A30" s="24"/>
      <c r="B30" s="43"/>
      <c r="C30" s="3"/>
      <c r="D30" s="3"/>
      <c r="E30" s="3"/>
      <c r="F30" s="3"/>
      <c r="G30" s="3"/>
      <c r="H30" s="3"/>
      <c r="I30" s="3"/>
      <c r="J30" s="27"/>
      <c r="K30" s="27"/>
      <c r="L30" s="65"/>
    </row>
    <row r="31" spans="1:12" x14ac:dyDescent="0.2">
      <c r="A31" s="23" t="s">
        <v>4</v>
      </c>
      <c r="B31" s="36">
        <v>683</v>
      </c>
      <c r="C31" s="1"/>
      <c r="D31" s="15" t="s">
        <v>38</v>
      </c>
      <c r="E31" s="31"/>
      <c r="F31" s="33"/>
      <c r="G31" s="1"/>
      <c r="H31" s="34"/>
      <c r="I31" s="33"/>
      <c r="J31" s="26">
        <f>H31-F31</f>
        <v>0</v>
      </c>
      <c r="K31" s="26">
        <f>+H31</f>
        <v>0</v>
      </c>
      <c r="L31" s="67"/>
    </row>
    <row r="32" spans="1:12" s="64" customFormat="1" ht="15" customHeight="1" x14ac:dyDescent="0.2">
      <c r="A32" s="24"/>
      <c r="B32" s="43"/>
      <c r="C32" s="3"/>
      <c r="D32" s="3"/>
      <c r="E32" s="3"/>
      <c r="F32" s="3"/>
      <c r="G32" s="3"/>
      <c r="H32" s="3"/>
      <c r="I32" s="3"/>
      <c r="J32" s="27"/>
      <c r="K32" s="27"/>
      <c r="L32" s="63"/>
    </row>
    <row r="33" spans="1:13" s="64" customFormat="1" ht="15" customHeight="1" x14ac:dyDescent="0.2">
      <c r="A33" s="23" t="s">
        <v>25</v>
      </c>
      <c r="B33" s="36">
        <v>101</v>
      </c>
      <c r="C33" s="1"/>
      <c r="D33" s="13" t="s">
        <v>12</v>
      </c>
      <c r="E33" s="5"/>
      <c r="F33" s="14"/>
      <c r="G33" s="1">
        <v>2</v>
      </c>
      <c r="H33" s="14"/>
      <c r="I33" s="1"/>
      <c r="J33" s="26">
        <f>H33-F33</f>
        <v>0</v>
      </c>
      <c r="K33" s="26">
        <f>-J33</f>
        <v>0</v>
      </c>
      <c r="L33" s="79"/>
      <c r="M33" s="80"/>
    </row>
    <row r="34" spans="1:13" s="64" customFormat="1" ht="3.75" customHeight="1" x14ac:dyDescent="0.2">
      <c r="A34" s="24"/>
      <c r="B34" s="43"/>
      <c r="C34" s="3"/>
      <c r="D34" s="3"/>
      <c r="E34" s="3"/>
      <c r="F34" s="3"/>
      <c r="G34" s="3"/>
      <c r="H34" s="3"/>
      <c r="I34" s="3"/>
      <c r="J34" s="27"/>
      <c r="K34" s="27"/>
      <c r="L34" s="65"/>
    </row>
    <row r="35" spans="1:13" s="64" customFormat="1" ht="15" customHeight="1" x14ac:dyDescent="0.2">
      <c r="A35" s="23" t="s">
        <v>25</v>
      </c>
      <c r="B35" s="36">
        <v>104</v>
      </c>
      <c r="C35" s="1"/>
      <c r="D35" s="13" t="s">
        <v>13</v>
      </c>
      <c r="E35" s="5"/>
      <c r="F35" s="14"/>
      <c r="G35" s="1"/>
      <c r="H35" s="14"/>
      <c r="I35" s="1"/>
      <c r="J35" s="26">
        <f>H35-F35</f>
        <v>0</v>
      </c>
      <c r="K35" s="26">
        <f>-J35</f>
        <v>0</v>
      </c>
      <c r="L35" s="78"/>
      <c r="M35" s="80"/>
    </row>
    <row r="36" spans="1:13" s="64" customFormat="1" ht="3.75" customHeight="1" x14ac:dyDescent="0.2">
      <c r="A36" s="24"/>
      <c r="B36" s="43"/>
      <c r="C36" s="3"/>
      <c r="D36" s="3"/>
      <c r="E36" s="3"/>
      <c r="F36" s="3"/>
      <c r="G36" s="3"/>
      <c r="H36" s="3"/>
      <c r="I36" s="3"/>
      <c r="J36" s="27"/>
      <c r="K36" s="27"/>
      <c r="L36" s="63"/>
    </row>
    <row r="37" spans="1:13" s="64" customFormat="1" ht="15" customHeight="1" x14ac:dyDescent="0.2">
      <c r="A37" s="23" t="s">
        <v>25</v>
      </c>
      <c r="B37" s="36">
        <v>1072</v>
      </c>
      <c r="C37" s="1"/>
      <c r="D37" s="13" t="s">
        <v>14</v>
      </c>
      <c r="E37" s="5"/>
      <c r="F37" s="14"/>
      <c r="G37" s="1"/>
      <c r="H37" s="14"/>
      <c r="I37" s="1"/>
      <c r="J37" s="26">
        <f>H37-F37</f>
        <v>0</v>
      </c>
      <c r="K37" s="26">
        <f>-J37</f>
        <v>0</v>
      </c>
      <c r="L37" s="63"/>
    </row>
    <row r="38" spans="1:13" s="64" customFormat="1" ht="3.75" customHeight="1" x14ac:dyDescent="0.2">
      <c r="A38" s="24"/>
      <c r="B38" s="43"/>
      <c r="C38" s="3"/>
      <c r="D38" s="3"/>
      <c r="E38" s="3"/>
      <c r="F38" s="3"/>
      <c r="G38" s="3"/>
      <c r="H38" s="3"/>
      <c r="I38" s="3"/>
      <c r="J38" s="27"/>
      <c r="K38" s="27"/>
      <c r="L38" s="63"/>
    </row>
    <row r="39" spans="1:13" s="64" customFormat="1" ht="15" customHeight="1" x14ac:dyDescent="0.2">
      <c r="A39" s="23" t="s">
        <v>25</v>
      </c>
      <c r="B39" s="36">
        <v>109</v>
      </c>
      <c r="C39" s="1"/>
      <c r="D39" s="13" t="s">
        <v>15</v>
      </c>
      <c r="E39" s="5"/>
      <c r="F39" s="14"/>
      <c r="G39" s="1"/>
      <c r="H39" s="14"/>
      <c r="I39" s="1"/>
      <c r="J39" s="26">
        <f>H39-F39</f>
        <v>0</v>
      </c>
      <c r="K39" s="26">
        <f>-J39</f>
        <v>0</v>
      </c>
      <c r="L39" s="63"/>
    </row>
    <row r="40" spans="1:13" s="64" customFormat="1" ht="3.75" customHeight="1" x14ac:dyDescent="0.2">
      <c r="A40" s="24"/>
      <c r="B40" s="43"/>
      <c r="C40" s="3"/>
      <c r="D40" s="3"/>
      <c r="E40" s="3"/>
      <c r="F40" s="3"/>
      <c r="G40" s="3"/>
      <c r="H40" s="3"/>
      <c r="I40" s="3"/>
      <c r="J40" s="27"/>
      <c r="K40" s="27"/>
      <c r="L40" s="65"/>
    </row>
    <row r="41" spans="1:13" s="64" customFormat="1" ht="15" customHeight="1" x14ac:dyDescent="0.2">
      <c r="A41" s="23" t="s">
        <v>4</v>
      </c>
      <c r="B41" s="36">
        <v>200</v>
      </c>
      <c r="C41" s="1"/>
      <c r="D41" s="13" t="s">
        <v>16</v>
      </c>
      <c r="E41" s="5"/>
      <c r="F41" s="14"/>
      <c r="G41" s="1"/>
      <c r="H41" s="14"/>
      <c r="I41" s="1"/>
      <c r="J41" s="26">
        <f>H41-F41</f>
        <v>0</v>
      </c>
      <c r="K41" s="26">
        <f>+J41</f>
        <v>0</v>
      </c>
      <c r="L41" s="78"/>
      <c r="M41" s="80"/>
    </row>
    <row r="42" spans="1:13" s="64" customFormat="1" ht="3.75" customHeight="1" x14ac:dyDescent="0.2">
      <c r="A42" s="24"/>
      <c r="B42" s="43"/>
      <c r="C42" s="3"/>
      <c r="D42" s="3"/>
      <c r="E42" s="3"/>
      <c r="F42" s="3"/>
      <c r="G42" s="3"/>
      <c r="H42" s="3"/>
      <c r="I42" s="3"/>
      <c r="J42" s="27"/>
      <c r="K42" s="27"/>
      <c r="L42" s="65"/>
    </row>
    <row r="43" spans="1:13" s="64" customFormat="1" x14ac:dyDescent="0.2">
      <c r="A43" s="23" t="s">
        <v>4</v>
      </c>
      <c r="B43" s="36">
        <v>204</v>
      </c>
      <c r="C43" s="1"/>
      <c r="D43" s="13" t="s">
        <v>18</v>
      </c>
      <c r="E43" s="5"/>
      <c r="F43" s="14"/>
      <c r="G43" s="1"/>
      <c r="H43" s="14"/>
      <c r="I43" s="1"/>
      <c r="J43" s="26">
        <f>H43-F43</f>
        <v>0</v>
      </c>
      <c r="K43" s="26">
        <f>+J43</f>
        <v>0</v>
      </c>
      <c r="L43" s="78"/>
      <c r="M43" s="80"/>
    </row>
    <row r="44" spans="1:13" s="64" customFormat="1" ht="3.75" customHeight="1" x14ac:dyDescent="0.2">
      <c r="A44" s="3"/>
      <c r="B44" s="43"/>
      <c r="C44" s="3"/>
      <c r="D44" s="3"/>
      <c r="E44" s="3"/>
      <c r="F44" s="3"/>
      <c r="G44" s="3"/>
      <c r="H44" s="3"/>
      <c r="I44" s="3"/>
      <c r="J44" s="27"/>
      <c r="K44" s="27"/>
      <c r="L44" s="65"/>
    </row>
    <row r="45" spans="1:13" ht="16.5" customHeight="1" x14ac:dyDescent="0.2">
      <c r="A45" s="23" t="s">
        <v>4</v>
      </c>
      <c r="B45" s="36">
        <v>208</v>
      </c>
      <c r="C45" s="1"/>
      <c r="D45" s="13" t="s">
        <v>19</v>
      </c>
      <c r="E45" s="5"/>
      <c r="F45" s="14"/>
      <c r="G45" s="1"/>
      <c r="H45" s="14"/>
      <c r="I45" s="1"/>
      <c r="J45" s="26">
        <f>H45-F45</f>
        <v>0</v>
      </c>
      <c r="K45" s="26">
        <f>+J45</f>
        <v>0</v>
      </c>
    </row>
    <row r="46" spans="1:13" s="64" customFormat="1" ht="3.75" customHeight="1" x14ac:dyDescent="0.2">
      <c r="A46" s="24"/>
      <c r="B46" s="43"/>
      <c r="C46" s="3"/>
      <c r="D46" s="3"/>
      <c r="E46" s="3"/>
      <c r="F46" s="3"/>
      <c r="G46" s="3"/>
      <c r="H46" s="3"/>
      <c r="I46" s="3"/>
      <c r="J46" s="27"/>
      <c r="K46" s="27"/>
      <c r="L46" s="63"/>
    </row>
    <row r="47" spans="1:13" ht="16.5" customHeight="1" x14ac:dyDescent="0.2">
      <c r="A47" s="23" t="s">
        <v>25</v>
      </c>
      <c r="B47" s="36">
        <v>2088</v>
      </c>
      <c r="C47" s="1"/>
      <c r="D47" s="13" t="s">
        <v>32</v>
      </c>
      <c r="E47" s="5"/>
      <c r="F47" s="14"/>
      <c r="G47" s="1"/>
      <c r="H47" s="14"/>
      <c r="I47" s="1"/>
      <c r="J47" s="26">
        <f>H47-F47</f>
        <v>0</v>
      </c>
      <c r="K47" s="26">
        <f>-J47</f>
        <v>0</v>
      </c>
    </row>
    <row r="48" spans="1:13" s="64" customFormat="1" ht="4.5" customHeight="1" x14ac:dyDescent="0.2">
      <c r="A48" s="3"/>
      <c r="B48" s="43"/>
      <c r="C48" s="3"/>
      <c r="D48" s="3"/>
      <c r="E48" s="3"/>
      <c r="F48" s="3"/>
      <c r="G48" s="3"/>
      <c r="H48" s="3"/>
      <c r="I48" s="3"/>
      <c r="J48" s="27"/>
      <c r="K48" s="27"/>
      <c r="L48" s="63"/>
    </row>
    <row r="49" spans="1:13" x14ac:dyDescent="0.2">
      <c r="A49" s="23" t="s">
        <v>4</v>
      </c>
      <c r="B49" s="36">
        <v>291</v>
      </c>
      <c r="C49" s="1"/>
      <c r="D49" s="13" t="s">
        <v>20</v>
      </c>
      <c r="E49" s="5"/>
      <c r="F49" s="83"/>
      <c r="G49" s="1"/>
      <c r="H49" s="83"/>
      <c r="I49" s="1"/>
      <c r="J49" s="26">
        <f>H49-F49</f>
        <v>0</v>
      </c>
      <c r="K49" s="26">
        <f>+J49</f>
        <v>0</v>
      </c>
      <c r="L49" s="81"/>
      <c r="M49" s="75"/>
    </row>
    <row r="50" spans="1:13" s="64" customFormat="1" ht="4.5" customHeight="1" x14ac:dyDescent="0.2">
      <c r="A50" s="3"/>
      <c r="B50" s="43"/>
      <c r="C50" s="3"/>
      <c r="D50" s="3"/>
      <c r="E50" s="3"/>
      <c r="F50" s="3"/>
      <c r="G50" s="3"/>
      <c r="H50" s="3"/>
      <c r="I50" s="3"/>
      <c r="J50" s="27"/>
      <c r="K50" s="27"/>
      <c r="L50" s="63"/>
    </row>
    <row r="51" spans="1:13" ht="16.5" customHeight="1" x14ac:dyDescent="0.2">
      <c r="A51" s="23" t="s">
        <v>4</v>
      </c>
      <c r="B51" s="36">
        <v>292</v>
      </c>
      <c r="C51" s="1"/>
      <c r="D51" s="13" t="s">
        <v>21</v>
      </c>
      <c r="E51" s="5"/>
      <c r="F51" s="14"/>
      <c r="G51" s="1"/>
      <c r="H51" s="14"/>
      <c r="I51" s="1"/>
      <c r="J51" s="26">
        <f>H51-F51</f>
        <v>0</v>
      </c>
      <c r="K51" s="26">
        <f>+J51</f>
        <v>0</v>
      </c>
      <c r="L51" s="69"/>
    </row>
    <row r="52" spans="1:13" s="64" customFormat="1" ht="4.5" customHeight="1" x14ac:dyDescent="0.2">
      <c r="A52" s="24"/>
      <c r="B52" s="43"/>
      <c r="C52" s="3"/>
      <c r="D52" s="3"/>
      <c r="E52" s="3"/>
      <c r="F52" s="3"/>
      <c r="G52" s="3"/>
      <c r="H52" s="3"/>
      <c r="I52" s="3"/>
      <c r="J52" s="27"/>
      <c r="K52" s="27"/>
      <c r="L52" s="63"/>
    </row>
    <row r="53" spans="1:13" ht="16.5" customHeight="1" x14ac:dyDescent="0.2">
      <c r="A53" s="23" t="s">
        <v>4</v>
      </c>
      <c r="B53" s="36">
        <v>293</v>
      </c>
      <c r="C53" s="1"/>
      <c r="D53" s="13" t="s">
        <v>22</v>
      </c>
      <c r="E53" s="5"/>
      <c r="F53" s="14"/>
      <c r="G53" s="1"/>
      <c r="H53" s="14"/>
      <c r="I53" s="1"/>
      <c r="J53" s="26">
        <f>H53-F53</f>
        <v>0</v>
      </c>
      <c r="K53" s="26">
        <f>+J53</f>
        <v>0</v>
      </c>
    </row>
    <row r="54" spans="1:13" s="64" customFormat="1" ht="4.5" customHeight="1" x14ac:dyDescent="0.2">
      <c r="A54" s="24"/>
      <c r="B54" s="43"/>
      <c r="C54" s="3"/>
      <c r="D54" s="3"/>
      <c r="E54" s="3"/>
      <c r="F54" s="3"/>
      <c r="G54" s="3"/>
      <c r="H54" s="3"/>
      <c r="I54" s="3"/>
      <c r="J54" s="27"/>
      <c r="K54" s="27"/>
      <c r="L54" s="63"/>
    </row>
    <row r="55" spans="1:13" ht="16.5" customHeight="1" x14ac:dyDescent="0.2">
      <c r="A55" s="23" t="s">
        <v>4</v>
      </c>
      <c r="B55" s="36">
        <v>296</v>
      </c>
      <c r="C55" s="1"/>
      <c r="D55" s="13" t="s">
        <v>60</v>
      </c>
      <c r="E55" s="5"/>
      <c r="F55" s="14"/>
      <c r="G55" s="1"/>
      <c r="H55" s="14"/>
      <c r="I55" s="1"/>
      <c r="J55" s="26">
        <f>H55-F55</f>
        <v>0</v>
      </c>
      <c r="K55" s="26">
        <f>+J55</f>
        <v>0</v>
      </c>
    </row>
    <row r="56" spans="1:13" s="64" customFormat="1" ht="4.5" customHeight="1" x14ac:dyDescent="0.2">
      <c r="A56" s="3"/>
      <c r="B56" s="43"/>
      <c r="C56" s="3"/>
      <c r="D56" s="3"/>
      <c r="E56" s="3"/>
      <c r="F56" s="3"/>
      <c r="G56" s="3"/>
      <c r="H56" s="3"/>
      <c r="I56" s="3"/>
      <c r="J56" s="27"/>
      <c r="K56" s="27"/>
      <c r="L56" s="63"/>
    </row>
    <row r="57" spans="1:13" ht="16.5" customHeight="1" x14ac:dyDescent="0.2">
      <c r="A57" s="59" t="s">
        <v>27</v>
      </c>
      <c r="B57" s="60"/>
      <c r="D57" s="59"/>
      <c r="E57" s="59"/>
      <c r="F57" s="59"/>
      <c r="H57" s="59"/>
      <c r="K57" s="61">
        <f>SUM(K11:K56)</f>
        <v>0</v>
      </c>
    </row>
    <row r="58" spans="1:13" s="64" customFormat="1" ht="4.5" customHeight="1" x14ac:dyDescent="0.2">
      <c r="A58" s="3"/>
      <c r="B58" s="43"/>
      <c r="C58" s="3"/>
      <c r="D58" s="3"/>
      <c r="E58" s="3"/>
      <c r="F58" s="3"/>
      <c r="G58" s="3"/>
      <c r="H58" s="3"/>
      <c r="I58" s="3"/>
      <c r="J58" s="27"/>
      <c r="K58" s="27"/>
      <c r="L58" s="63"/>
    </row>
    <row r="59" spans="1:13" ht="16.5" customHeight="1" x14ac:dyDescent="0.2">
      <c r="A59" s="1"/>
      <c r="B59" s="33"/>
      <c r="C59" s="1"/>
      <c r="D59" s="1"/>
      <c r="E59" s="1"/>
      <c r="F59" s="1"/>
      <c r="G59" s="1"/>
      <c r="H59" s="1"/>
      <c r="I59" s="1"/>
      <c r="J59" s="26"/>
      <c r="K59" s="26"/>
    </row>
    <row r="60" spans="1:13" s="64" customFormat="1" ht="4.5" customHeight="1" x14ac:dyDescent="0.2">
      <c r="A60" s="3"/>
      <c r="B60" s="43"/>
      <c r="C60" s="3"/>
      <c r="D60" s="3"/>
      <c r="E60" s="3"/>
      <c r="F60" s="3"/>
      <c r="G60" s="3"/>
      <c r="H60" s="3"/>
      <c r="I60" s="3"/>
      <c r="J60" s="27"/>
      <c r="K60" s="27"/>
      <c r="L60" s="63"/>
    </row>
    <row r="61" spans="1:13" s="60" customFormat="1" x14ac:dyDescent="0.2">
      <c r="A61" s="23" t="s">
        <v>4</v>
      </c>
      <c r="B61" s="36">
        <v>590</v>
      </c>
      <c r="C61" s="31"/>
      <c r="D61" s="32" t="s">
        <v>39</v>
      </c>
      <c r="E61" s="31"/>
      <c r="F61" s="33"/>
      <c r="G61" s="33"/>
      <c r="H61" s="34"/>
      <c r="I61" s="33"/>
      <c r="J61" s="35"/>
      <c r="K61" s="35">
        <f>+H61</f>
        <v>0</v>
      </c>
      <c r="L61" s="68"/>
    </row>
    <row r="62" spans="1:13" s="64" customFormat="1" ht="4.5" customHeight="1" x14ac:dyDescent="0.2">
      <c r="A62" s="3"/>
      <c r="B62" s="42"/>
      <c r="C62" s="3"/>
      <c r="D62" s="3"/>
      <c r="E62" s="3"/>
      <c r="F62" s="3"/>
      <c r="G62" s="3"/>
      <c r="H62" s="3"/>
      <c r="I62" s="3"/>
      <c r="J62" s="27"/>
      <c r="K62" s="27"/>
      <c r="L62" s="63"/>
    </row>
    <row r="63" spans="1:13" s="60" customFormat="1" x14ac:dyDescent="0.2">
      <c r="A63" s="30" t="s">
        <v>25</v>
      </c>
      <c r="B63" s="36">
        <v>690</v>
      </c>
      <c r="C63" s="31"/>
      <c r="D63" s="32" t="s">
        <v>40</v>
      </c>
      <c r="E63" s="31"/>
      <c r="F63" s="33"/>
      <c r="G63" s="33"/>
      <c r="H63" s="34"/>
      <c r="I63" s="33"/>
      <c r="J63" s="26">
        <f>H63-F63</f>
        <v>0</v>
      </c>
      <c r="K63" s="26">
        <f>-+H63</f>
        <v>0</v>
      </c>
      <c r="L63" s="68"/>
    </row>
    <row r="64" spans="1:13" s="64" customFormat="1" ht="4.5" customHeight="1" x14ac:dyDescent="0.2">
      <c r="A64" s="3"/>
      <c r="B64" s="43"/>
      <c r="C64" s="3"/>
      <c r="D64" s="3"/>
      <c r="E64" s="3"/>
      <c r="F64" s="3"/>
      <c r="G64" s="3"/>
      <c r="H64" s="3"/>
      <c r="I64" s="3"/>
      <c r="J64" s="29"/>
      <c r="K64" s="29"/>
      <c r="L64" s="63"/>
    </row>
    <row r="65" spans="1:12" x14ac:dyDescent="0.2">
      <c r="A65" s="23" t="s">
        <v>25</v>
      </c>
      <c r="B65" s="36">
        <v>683</v>
      </c>
      <c r="C65" s="1"/>
      <c r="D65" s="15" t="s">
        <v>38</v>
      </c>
      <c r="E65" s="31"/>
      <c r="F65" s="33"/>
      <c r="G65" s="1"/>
      <c r="H65" s="34"/>
      <c r="I65" s="33"/>
      <c r="J65" s="26">
        <f>H65-F65</f>
        <v>0</v>
      </c>
      <c r="K65" s="26">
        <f>-+H65</f>
        <v>0</v>
      </c>
      <c r="L65" s="67"/>
    </row>
    <row r="66" spans="1:12" s="64" customFormat="1" ht="4.5" customHeight="1" x14ac:dyDescent="0.2">
      <c r="A66" s="3"/>
      <c r="B66" s="43"/>
      <c r="C66" s="3"/>
      <c r="D66" s="3"/>
      <c r="E66" s="3"/>
      <c r="F66" s="3"/>
      <c r="G66" s="3"/>
      <c r="H66" s="3"/>
      <c r="I66" s="3"/>
      <c r="J66" s="27"/>
      <c r="K66" s="27"/>
      <c r="L66" s="63"/>
    </row>
    <row r="67" spans="1:12" ht="16.5" customHeight="1" x14ac:dyDescent="0.2">
      <c r="A67" s="23" t="s">
        <v>25</v>
      </c>
      <c r="B67" s="36">
        <v>144</v>
      </c>
      <c r="C67" s="1"/>
      <c r="D67" s="15" t="s">
        <v>33</v>
      </c>
      <c r="E67" s="5"/>
      <c r="F67" s="14"/>
      <c r="G67" s="1"/>
      <c r="H67" s="14"/>
      <c r="I67" s="1"/>
      <c r="J67" s="26">
        <f>H67-F67</f>
        <v>0</v>
      </c>
      <c r="K67" s="26">
        <f>-J67</f>
        <v>0</v>
      </c>
      <c r="L67" s="67"/>
    </row>
    <row r="68" spans="1:12" s="64" customFormat="1" ht="4.5" customHeight="1" x14ac:dyDescent="0.2">
      <c r="A68" s="3"/>
      <c r="B68" s="43"/>
      <c r="C68" s="3"/>
      <c r="D68" s="3"/>
      <c r="E68" s="3"/>
      <c r="F68" s="3"/>
      <c r="G68" s="3"/>
      <c r="H68" s="3"/>
      <c r="I68" s="3"/>
      <c r="J68" s="27"/>
      <c r="K68" s="27"/>
      <c r="L68" s="63"/>
    </row>
    <row r="69" spans="1:12" x14ac:dyDescent="0.2">
      <c r="A69" s="23" t="s">
        <v>25</v>
      </c>
      <c r="B69" s="36">
        <v>145</v>
      </c>
      <c r="C69" s="1"/>
      <c r="D69" s="15" t="s">
        <v>34</v>
      </c>
      <c r="E69" s="5"/>
      <c r="F69" s="14"/>
      <c r="G69" s="1"/>
      <c r="H69" s="14"/>
      <c r="I69" s="1"/>
      <c r="J69" s="26">
        <f>H69-F69</f>
        <v>0</v>
      </c>
      <c r="K69" s="26">
        <f>-J69</f>
        <v>0</v>
      </c>
      <c r="L69" s="67"/>
    </row>
    <row r="70" spans="1:12" s="64" customFormat="1" ht="4.5" customHeight="1" x14ac:dyDescent="0.2">
      <c r="A70" s="3"/>
      <c r="B70" s="43"/>
      <c r="C70" s="3"/>
      <c r="D70" s="3"/>
      <c r="E70" s="3"/>
      <c r="F70" s="3"/>
      <c r="G70" s="3"/>
      <c r="H70" s="3"/>
      <c r="I70" s="3"/>
      <c r="J70" s="27"/>
      <c r="K70" s="27"/>
      <c r="L70" s="63"/>
    </row>
    <row r="71" spans="1:12" x14ac:dyDescent="0.2">
      <c r="A71" s="23" t="s">
        <v>25</v>
      </c>
      <c r="B71" s="36">
        <v>146</v>
      </c>
      <c r="C71" s="1"/>
      <c r="D71" s="15" t="s">
        <v>69</v>
      </c>
      <c r="E71" s="5"/>
      <c r="F71" s="14"/>
      <c r="G71" s="1"/>
      <c r="H71" s="14"/>
      <c r="I71" s="1"/>
      <c r="J71" s="26">
        <f>H71-F71</f>
        <v>0</v>
      </c>
      <c r="K71" s="26">
        <f>-J71</f>
        <v>0</v>
      </c>
      <c r="L71" s="67"/>
    </row>
    <row r="72" spans="1:12" s="64" customFormat="1" ht="4.5" customHeight="1" x14ac:dyDescent="0.2">
      <c r="A72" s="3"/>
      <c r="B72" s="43"/>
      <c r="C72" s="3"/>
      <c r="D72" s="3"/>
      <c r="E72" s="3"/>
      <c r="F72" s="3"/>
      <c r="G72" s="3"/>
      <c r="H72" s="3"/>
      <c r="I72" s="3"/>
      <c r="J72" s="29"/>
      <c r="K72" s="29"/>
      <c r="L72" s="63"/>
    </row>
    <row r="73" spans="1:12" x14ac:dyDescent="0.2">
      <c r="A73" s="23" t="s">
        <v>4</v>
      </c>
      <c r="B73" s="36">
        <v>2088</v>
      </c>
      <c r="C73" s="1"/>
      <c r="D73" s="13" t="s">
        <v>32</v>
      </c>
      <c r="E73" s="5"/>
      <c r="F73" s="14"/>
      <c r="G73" s="1">
        <v>7000</v>
      </c>
      <c r="H73" s="14"/>
      <c r="I73" s="1"/>
      <c r="J73" s="26">
        <f>H73-F73</f>
        <v>0</v>
      </c>
      <c r="K73" s="26">
        <f>+J73</f>
        <v>0</v>
      </c>
      <c r="L73" s="70"/>
    </row>
    <row r="74" spans="1:12" s="64" customFormat="1" ht="4.5" customHeight="1" x14ac:dyDescent="0.2">
      <c r="A74" s="3"/>
      <c r="B74" s="43"/>
      <c r="C74" s="3"/>
      <c r="D74" s="3"/>
      <c r="E74" s="3"/>
      <c r="F74" s="3"/>
      <c r="G74" s="3"/>
      <c r="H74" s="3"/>
      <c r="I74" s="3"/>
      <c r="J74" s="29"/>
      <c r="K74" s="29"/>
      <c r="L74" s="63"/>
    </row>
    <row r="75" spans="1:12" x14ac:dyDescent="0.2">
      <c r="A75" s="59" t="s">
        <v>41</v>
      </c>
      <c r="B75" s="60"/>
      <c r="D75" s="59"/>
      <c r="E75" s="59"/>
      <c r="F75" s="59"/>
      <c r="H75" s="59"/>
      <c r="K75" s="61">
        <f>SUM(K61:K73)</f>
        <v>0</v>
      </c>
      <c r="L75" s="68"/>
    </row>
    <row r="76" spans="1:12" s="64" customFormat="1" ht="4.5" customHeight="1" x14ac:dyDescent="0.2">
      <c r="A76" s="3"/>
      <c r="B76" s="43"/>
      <c r="C76" s="3"/>
      <c r="D76" s="3"/>
      <c r="E76" s="3"/>
      <c r="F76" s="3"/>
      <c r="G76" s="3"/>
      <c r="H76" s="3"/>
      <c r="I76" s="3"/>
      <c r="J76" s="29"/>
      <c r="K76" s="29"/>
      <c r="L76" s="63"/>
    </row>
    <row r="77" spans="1:12" ht="16.5" customHeight="1" x14ac:dyDescent="0.2">
      <c r="A77" s="1"/>
      <c r="B77" s="33"/>
      <c r="C77" s="1"/>
      <c r="D77" s="1"/>
      <c r="E77" s="1"/>
      <c r="F77" s="1"/>
      <c r="G77" s="1"/>
      <c r="H77" s="1"/>
      <c r="I77" s="1"/>
      <c r="J77" s="28"/>
      <c r="K77" s="28"/>
    </row>
    <row r="78" spans="1:12" s="64" customFormat="1" ht="3.75" customHeight="1" x14ac:dyDescent="0.2">
      <c r="A78" s="3"/>
      <c r="B78" s="43"/>
      <c r="C78" s="3"/>
      <c r="D78" s="3"/>
      <c r="E78" s="3"/>
      <c r="F78" s="3"/>
      <c r="G78" s="3"/>
      <c r="H78" s="3"/>
      <c r="I78" s="3"/>
      <c r="J78" s="29"/>
      <c r="K78" s="29"/>
      <c r="L78" s="63"/>
    </row>
    <row r="79" spans="1:12" x14ac:dyDescent="0.2">
      <c r="A79" s="23" t="s">
        <v>25</v>
      </c>
      <c r="B79" s="36">
        <v>102</v>
      </c>
      <c r="C79" s="1"/>
      <c r="D79" s="15" t="s">
        <v>67</v>
      </c>
      <c r="E79" s="5"/>
      <c r="F79" s="14"/>
      <c r="G79" s="1"/>
      <c r="H79" s="14"/>
      <c r="I79" s="1"/>
      <c r="J79" s="26">
        <f>H79-F79</f>
        <v>0</v>
      </c>
      <c r="K79" s="26">
        <f>-J79</f>
        <v>0</v>
      </c>
    </row>
    <row r="80" spans="1:12" ht="3.75" customHeight="1" x14ac:dyDescent="0.2">
      <c r="A80" s="19"/>
      <c r="B80" s="42"/>
      <c r="C80" s="1"/>
      <c r="D80" s="3"/>
      <c r="E80" s="5"/>
      <c r="F80" s="4"/>
      <c r="G80" s="1"/>
      <c r="H80" s="4"/>
      <c r="I80" s="3"/>
      <c r="J80" s="27"/>
      <c r="K80" s="27"/>
    </row>
    <row r="81" spans="1:12" x14ac:dyDescent="0.2">
      <c r="A81" s="23" t="s">
        <v>25</v>
      </c>
      <c r="B81" s="36">
        <v>106</v>
      </c>
      <c r="C81" s="1"/>
      <c r="D81" s="15" t="s">
        <v>70</v>
      </c>
      <c r="E81" s="5"/>
      <c r="F81" s="14"/>
      <c r="G81" s="1"/>
      <c r="H81" s="14"/>
      <c r="I81" s="1"/>
      <c r="J81" s="26">
        <f>H81-F81</f>
        <v>0</v>
      </c>
      <c r="K81" s="26">
        <f>-J81</f>
        <v>0</v>
      </c>
    </row>
    <row r="82" spans="1:12" s="64" customFormat="1" ht="3.75" customHeight="1" x14ac:dyDescent="0.2">
      <c r="A82" s="19"/>
      <c r="B82" s="42"/>
      <c r="C82" s="1"/>
      <c r="D82" s="3"/>
      <c r="E82" s="3"/>
      <c r="F82" s="3"/>
      <c r="G82" s="1"/>
      <c r="H82" s="4"/>
      <c r="I82" s="3"/>
      <c r="J82" s="29"/>
      <c r="K82" s="29"/>
      <c r="L82" s="63"/>
    </row>
    <row r="83" spans="1:12" x14ac:dyDescent="0.2">
      <c r="A83" s="23" t="s">
        <v>25</v>
      </c>
      <c r="B83" s="36">
        <v>107</v>
      </c>
      <c r="C83" s="1"/>
      <c r="D83" s="15" t="s">
        <v>37</v>
      </c>
      <c r="E83" s="5"/>
      <c r="F83" s="14"/>
      <c r="G83" s="1"/>
      <c r="H83" s="14"/>
      <c r="I83" s="1"/>
      <c r="J83" s="26">
        <f>H83-F83</f>
        <v>0</v>
      </c>
      <c r="K83" s="26">
        <f>-J83</f>
        <v>0</v>
      </c>
    </row>
    <row r="84" spans="1:12" ht="3.75" customHeight="1" x14ac:dyDescent="0.2">
      <c r="A84" s="19"/>
      <c r="B84" s="42"/>
      <c r="C84" s="1"/>
      <c r="D84" s="3"/>
      <c r="E84" s="5"/>
      <c r="F84" s="4"/>
      <c r="G84" s="1"/>
      <c r="H84" s="4"/>
      <c r="I84" s="3"/>
      <c r="J84" s="27"/>
      <c r="K84" s="27"/>
    </row>
    <row r="85" spans="1:12" x14ac:dyDescent="0.2">
      <c r="A85" s="23" t="s">
        <v>4</v>
      </c>
      <c r="B85" s="36">
        <v>1072</v>
      </c>
      <c r="C85" s="1"/>
      <c r="D85" s="15" t="s">
        <v>28</v>
      </c>
      <c r="E85" s="5"/>
      <c r="F85" s="14"/>
      <c r="G85" s="1"/>
      <c r="H85" s="14"/>
      <c r="I85" s="1"/>
      <c r="J85" s="26">
        <f>H85-F85</f>
        <v>0</v>
      </c>
      <c r="K85" s="26">
        <f>+J85</f>
        <v>0</v>
      </c>
    </row>
    <row r="86" spans="1:12" s="64" customFormat="1" ht="4.5" customHeight="1" x14ac:dyDescent="0.2">
      <c r="A86" s="3"/>
      <c r="B86" s="43"/>
      <c r="C86" s="3"/>
      <c r="D86" s="3"/>
      <c r="E86" s="3"/>
      <c r="F86" s="3"/>
      <c r="G86" s="3"/>
      <c r="H86" s="3"/>
      <c r="I86" s="3"/>
      <c r="J86" s="29"/>
      <c r="K86" s="29"/>
      <c r="L86" s="63"/>
    </row>
    <row r="87" spans="1:12" x14ac:dyDescent="0.2">
      <c r="A87" s="23" t="s">
        <v>25</v>
      </c>
      <c r="B87" s="36">
        <v>108</v>
      </c>
      <c r="C87" s="1"/>
      <c r="D87" s="15" t="s">
        <v>36</v>
      </c>
      <c r="E87" s="5"/>
      <c r="F87" s="14"/>
      <c r="G87" s="1"/>
      <c r="H87" s="14"/>
      <c r="I87" s="1"/>
      <c r="J87" s="26">
        <f>H87-F87</f>
        <v>0</v>
      </c>
      <c r="K87" s="26">
        <f>-J87</f>
        <v>0</v>
      </c>
    </row>
    <row r="88" spans="1:12" s="64" customFormat="1" ht="4.5" customHeight="1" x14ac:dyDescent="0.2">
      <c r="A88" s="3"/>
      <c r="B88" s="43"/>
      <c r="C88" s="3"/>
      <c r="D88" s="3"/>
      <c r="E88" s="3"/>
      <c r="F88" s="3"/>
      <c r="G88" s="3"/>
      <c r="H88" s="3"/>
      <c r="I88" s="3"/>
      <c r="J88" s="29"/>
      <c r="K88" s="29"/>
      <c r="L88" s="63"/>
    </row>
    <row r="89" spans="1:12" x14ac:dyDescent="0.2">
      <c r="A89" s="23" t="s">
        <v>25</v>
      </c>
      <c r="B89" s="36">
        <v>341</v>
      </c>
      <c r="C89" s="1"/>
      <c r="D89" s="15" t="s">
        <v>62</v>
      </c>
      <c r="E89" s="5"/>
      <c r="F89" s="3"/>
      <c r="G89" s="1"/>
      <c r="H89" s="14"/>
      <c r="I89" s="1"/>
      <c r="J89" s="26"/>
      <c r="K89" s="27">
        <f>-H89</f>
        <v>0</v>
      </c>
    </row>
    <row r="90" spans="1:12" s="64" customFormat="1" ht="4.5" customHeight="1" x14ac:dyDescent="0.2">
      <c r="A90" s="24"/>
      <c r="B90" s="43"/>
      <c r="C90" s="3"/>
      <c r="D90" s="3"/>
      <c r="E90" s="3"/>
      <c r="F90" s="3"/>
      <c r="G90" s="3"/>
      <c r="H90" s="3"/>
      <c r="I90" s="3"/>
      <c r="J90" s="29"/>
      <c r="K90" s="27"/>
      <c r="L90" s="63"/>
    </row>
    <row r="91" spans="1:12" x14ac:dyDescent="0.2">
      <c r="A91" s="23" t="s">
        <v>4</v>
      </c>
      <c r="B91" s="36">
        <v>441</v>
      </c>
      <c r="C91" s="1"/>
      <c r="D91" s="15" t="s">
        <v>35</v>
      </c>
      <c r="E91" s="5"/>
      <c r="F91" s="3"/>
      <c r="G91" s="1"/>
      <c r="H91" s="14"/>
      <c r="I91" s="1"/>
      <c r="J91" s="26"/>
      <c r="K91" s="27">
        <f>+H91</f>
        <v>0</v>
      </c>
    </row>
    <row r="92" spans="1:12" s="64" customFormat="1" ht="4.5" customHeight="1" x14ac:dyDescent="0.2">
      <c r="A92" s="3"/>
      <c r="B92" s="43"/>
      <c r="C92" s="3"/>
      <c r="D92" s="3"/>
      <c r="E92" s="3"/>
      <c r="F92" s="3"/>
      <c r="G92" s="3"/>
      <c r="H92" s="3"/>
      <c r="I92" s="3"/>
      <c r="J92" s="29"/>
      <c r="K92" s="29"/>
      <c r="L92" s="63"/>
    </row>
    <row r="93" spans="1:12" x14ac:dyDescent="0.2">
      <c r="A93" s="23" t="s">
        <v>25</v>
      </c>
      <c r="B93" s="36">
        <v>344</v>
      </c>
      <c r="C93" s="1"/>
      <c r="D93" s="15" t="s">
        <v>10</v>
      </c>
      <c r="E93" s="3"/>
      <c r="F93" s="3"/>
      <c r="G93" s="1"/>
      <c r="H93" s="14"/>
      <c r="I93" s="3"/>
      <c r="J93" s="27"/>
      <c r="K93" s="27">
        <f>-H93</f>
        <v>0</v>
      </c>
      <c r="L93" s="71"/>
    </row>
    <row r="94" spans="1:12" s="64" customFormat="1" ht="4.5" customHeight="1" x14ac:dyDescent="0.2">
      <c r="A94" s="24"/>
      <c r="B94" s="43"/>
      <c r="C94" s="3"/>
      <c r="D94" s="3"/>
      <c r="E94" s="3"/>
      <c r="F94" s="3"/>
      <c r="G94" s="3"/>
      <c r="H94" s="3"/>
      <c r="I94" s="3"/>
      <c r="J94" s="27"/>
      <c r="K94" s="27"/>
      <c r="L94" s="63"/>
    </row>
    <row r="95" spans="1:12" x14ac:dyDescent="0.2">
      <c r="A95" s="23" t="s">
        <v>4</v>
      </c>
      <c r="B95" s="36">
        <v>444</v>
      </c>
      <c r="C95" s="1"/>
      <c r="D95" s="15" t="s">
        <v>10</v>
      </c>
      <c r="E95" s="3"/>
      <c r="F95" s="3"/>
      <c r="G95" s="1"/>
      <c r="H95" s="14"/>
      <c r="I95" s="3"/>
      <c r="J95" s="27"/>
      <c r="K95" s="27">
        <f>+H95</f>
        <v>0</v>
      </c>
      <c r="L95" s="71"/>
    </row>
    <row r="96" spans="1:12" ht="3.75" customHeight="1" x14ac:dyDescent="0.2">
      <c r="A96" s="19"/>
      <c r="B96" s="42"/>
      <c r="C96" s="1"/>
      <c r="D96" s="3"/>
      <c r="E96" s="5"/>
      <c r="F96" s="4"/>
      <c r="G96" s="1"/>
      <c r="H96" s="4"/>
      <c r="I96" s="1"/>
      <c r="J96" s="26"/>
      <c r="K96" s="26"/>
    </row>
    <row r="97" spans="1:13" ht="16.5" customHeight="1" x14ac:dyDescent="0.2">
      <c r="A97" s="16" t="s">
        <v>42</v>
      </c>
      <c r="B97" s="60"/>
      <c r="D97" s="59"/>
      <c r="E97" s="59"/>
      <c r="F97" s="59"/>
      <c r="H97" s="59"/>
      <c r="K97" s="61">
        <f>SUM(K79:K96)</f>
        <v>0</v>
      </c>
    </row>
    <row r="98" spans="1:13" s="64" customFormat="1" ht="4.5" customHeight="1" x14ac:dyDescent="0.2">
      <c r="A98" s="3"/>
      <c r="B98" s="43"/>
      <c r="C98" s="3"/>
      <c r="D98" s="3"/>
      <c r="E98" s="3"/>
      <c r="F98" s="3"/>
      <c r="G98" s="3"/>
      <c r="H98" s="3"/>
      <c r="I98" s="3"/>
      <c r="J98" s="29"/>
      <c r="K98" s="29"/>
      <c r="L98" s="63"/>
    </row>
    <row r="99" spans="1:13" ht="16.5" customHeight="1" x14ac:dyDescent="0.2">
      <c r="A99" s="1"/>
      <c r="B99" s="33"/>
      <c r="C99" s="1"/>
      <c r="D99" s="1"/>
      <c r="E99" s="1"/>
      <c r="F99" s="1"/>
      <c r="G99" s="1"/>
      <c r="H99" s="1"/>
      <c r="I99" s="1"/>
      <c r="J99" s="28"/>
      <c r="K99" s="28"/>
    </row>
    <row r="100" spans="1:13" ht="4.5" customHeight="1" x14ac:dyDescent="0.2">
      <c r="A100" s="19"/>
      <c r="B100" s="42"/>
      <c r="C100" s="1"/>
      <c r="D100" s="3"/>
      <c r="E100" s="5"/>
      <c r="F100" s="4"/>
      <c r="G100" s="1"/>
      <c r="H100" s="4"/>
      <c r="I100" s="1"/>
      <c r="J100" s="26"/>
      <c r="K100" s="26"/>
    </row>
    <row r="101" spans="1:13" ht="16.5" customHeight="1" x14ac:dyDescent="0.2">
      <c r="A101" s="25" t="s">
        <v>4</v>
      </c>
      <c r="B101" s="44">
        <v>201</v>
      </c>
      <c r="C101" s="1"/>
      <c r="D101" s="15" t="s">
        <v>29</v>
      </c>
      <c r="E101" s="5">
        <v>3000</v>
      </c>
      <c r="F101" s="14"/>
      <c r="G101" s="1"/>
      <c r="H101" s="14"/>
      <c r="I101" s="1"/>
      <c r="J101" s="26">
        <f>H101-F101</f>
        <v>0</v>
      </c>
      <c r="K101" s="26">
        <f>+J101</f>
        <v>0</v>
      </c>
    </row>
    <row r="102" spans="1:13" ht="4.5" customHeight="1" x14ac:dyDescent="0.2">
      <c r="A102" s="19"/>
      <c r="B102" s="42"/>
      <c r="C102" s="1"/>
      <c r="D102" s="3"/>
      <c r="E102" s="5"/>
      <c r="F102" s="4"/>
      <c r="G102" s="1"/>
      <c r="H102" s="4"/>
      <c r="I102" s="1"/>
      <c r="J102" s="26"/>
      <c r="K102" s="26"/>
    </row>
    <row r="103" spans="1:13" x14ac:dyDescent="0.2">
      <c r="A103" s="25" t="s">
        <v>25</v>
      </c>
      <c r="B103" s="44">
        <v>2010</v>
      </c>
      <c r="C103" s="1"/>
      <c r="D103" s="15" t="s">
        <v>30</v>
      </c>
      <c r="E103" s="5"/>
      <c r="F103" s="14"/>
      <c r="G103" s="1"/>
      <c r="H103" s="14"/>
      <c r="I103" s="1"/>
      <c r="J103" s="26">
        <f>H103-F103</f>
        <v>0</v>
      </c>
      <c r="K103" s="26">
        <f>-J103</f>
        <v>0</v>
      </c>
    </row>
    <row r="104" spans="1:13" ht="4.5" customHeight="1" x14ac:dyDescent="0.2">
      <c r="A104" s="19"/>
      <c r="B104" s="42"/>
      <c r="C104" s="1"/>
      <c r="D104" s="3"/>
      <c r="E104" s="5"/>
      <c r="F104" s="4"/>
      <c r="G104" s="1"/>
      <c r="H104" s="4"/>
      <c r="I104" s="1"/>
      <c r="J104" s="26"/>
      <c r="K104" s="26"/>
    </row>
    <row r="105" spans="1:13" ht="16.5" customHeight="1" x14ac:dyDescent="0.2">
      <c r="A105" s="25" t="s">
        <v>4</v>
      </c>
      <c r="B105" s="44">
        <v>206</v>
      </c>
      <c r="C105" s="1"/>
      <c r="D105" s="15" t="s">
        <v>31</v>
      </c>
      <c r="E105" s="5"/>
      <c r="F105" s="14"/>
      <c r="G105" s="1"/>
      <c r="H105" s="14"/>
      <c r="I105" s="1"/>
      <c r="J105" s="26">
        <f>H105-F105</f>
        <v>0</v>
      </c>
      <c r="K105" s="26">
        <f>J105</f>
        <v>0</v>
      </c>
    </row>
    <row r="106" spans="1:13" ht="4.5" customHeight="1" x14ac:dyDescent="0.2">
      <c r="A106" s="19"/>
      <c r="B106" s="42"/>
      <c r="C106" s="1"/>
      <c r="D106" s="3"/>
      <c r="E106" s="5"/>
      <c r="F106" s="4"/>
      <c r="G106" s="1"/>
      <c r="H106" s="4"/>
      <c r="I106" s="1"/>
      <c r="J106" s="26"/>
      <c r="K106" s="26"/>
    </row>
    <row r="107" spans="1:13" ht="16.5" customHeight="1" x14ac:dyDescent="0.2">
      <c r="A107" s="59" t="s">
        <v>2</v>
      </c>
      <c r="B107" s="60"/>
      <c r="D107" s="59"/>
      <c r="E107" s="59"/>
      <c r="F107" s="59"/>
      <c r="H107" s="59"/>
      <c r="K107" s="61">
        <f>SUM(K100:K106)</f>
        <v>0</v>
      </c>
    </row>
    <row r="108" spans="1:13" x14ac:dyDescent="0.2">
      <c r="A108" s="19"/>
      <c r="B108" s="42"/>
      <c r="C108" s="1"/>
      <c r="D108" s="3"/>
      <c r="E108" s="5"/>
      <c r="F108" s="4"/>
      <c r="G108" s="1"/>
      <c r="H108" s="4"/>
      <c r="I108" s="1"/>
      <c r="J108" s="26"/>
      <c r="K108" s="26"/>
    </row>
    <row r="109" spans="1:13" ht="16.5" customHeight="1" x14ac:dyDescent="0.2">
      <c r="A109" s="59" t="s">
        <v>3</v>
      </c>
      <c r="B109" s="60"/>
      <c r="D109" s="59"/>
      <c r="E109" s="59"/>
      <c r="F109" s="59"/>
      <c r="H109" s="59"/>
      <c r="K109" s="61">
        <f>K57+K75+K107+K97</f>
        <v>0</v>
      </c>
    </row>
    <row r="110" spans="1:13" x14ac:dyDescent="0.2">
      <c r="A110" s="19"/>
      <c r="B110" s="42"/>
      <c r="C110" s="1"/>
      <c r="D110" s="3"/>
      <c r="E110" s="5"/>
      <c r="F110" s="4"/>
      <c r="G110" s="1"/>
      <c r="H110" s="4"/>
      <c r="I110" s="1"/>
      <c r="J110" s="26"/>
      <c r="K110" s="26"/>
      <c r="L110" s="82"/>
      <c r="M110" s="75"/>
    </row>
    <row r="111" spans="1:13" x14ac:dyDescent="0.2">
      <c r="A111" s="23"/>
      <c r="B111" s="36">
        <v>100</v>
      </c>
      <c r="C111" s="1"/>
      <c r="D111" s="13" t="s">
        <v>11</v>
      </c>
      <c r="E111" s="5"/>
      <c r="F111" s="14"/>
      <c r="G111" s="1"/>
      <c r="H111" s="14"/>
      <c r="I111" s="1"/>
      <c r="J111" s="26">
        <f>H111-F111</f>
        <v>0</v>
      </c>
      <c r="K111" s="26">
        <f>+J111</f>
        <v>0</v>
      </c>
    </row>
    <row r="112" spans="1:13" ht="3.75" customHeight="1" x14ac:dyDescent="0.2">
      <c r="A112" s="19"/>
      <c r="B112" s="42"/>
      <c r="C112" s="1"/>
      <c r="D112" s="3"/>
      <c r="E112" s="5"/>
      <c r="F112" s="4"/>
      <c r="G112" s="1"/>
      <c r="H112" s="4"/>
      <c r="I112" s="1"/>
      <c r="J112" s="26"/>
      <c r="K112" s="26"/>
    </row>
    <row r="113" spans="1:12" x14ac:dyDescent="0.2">
      <c r="A113" s="23" t="s">
        <v>25</v>
      </c>
      <c r="B113" s="36">
        <v>2010</v>
      </c>
      <c r="C113" s="1"/>
      <c r="D113" s="15" t="s">
        <v>17</v>
      </c>
      <c r="E113" s="5"/>
      <c r="F113" s="14"/>
      <c r="G113" s="1"/>
      <c r="H113" s="14"/>
      <c r="I113" s="1"/>
      <c r="J113" s="26">
        <f>H113-F113</f>
        <v>0</v>
      </c>
      <c r="K113" s="26">
        <f>-J113</f>
        <v>0</v>
      </c>
    </row>
    <row r="114" spans="1:12" x14ac:dyDescent="0.2">
      <c r="A114" s="19"/>
      <c r="B114" s="42"/>
      <c r="C114" s="1"/>
      <c r="D114" s="3"/>
      <c r="E114" s="5"/>
      <c r="F114" s="4"/>
      <c r="G114" s="1"/>
      <c r="H114" s="4"/>
      <c r="I114" s="1"/>
      <c r="J114" s="26"/>
      <c r="K114" s="26"/>
    </row>
    <row r="115" spans="1:12" ht="16.5" customHeight="1" x14ac:dyDescent="0.2">
      <c r="A115" s="59" t="s">
        <v>24</v>
      </c>
      <c r="B115" s="60"/>
      <c r="D115" s="59"/>
      <c r="E115" s="59"/>
      <c r="F115" s="59"/>
      <c r="H115" s="59"/>
      <c r="K115" s="61">
        <f>SUM(K111:K114)-K109</f>
        <v>0</v>
      </c>
    </row>
    <row r="117" spans="1:12" s="72" customFormat="1" x14ac:dyDescent="0.2">
      <c r="A117" s="73" t="s">
        <v>73</v>
      </c>
      <c r="B117" s="74"/>
      <c r="C117" s="59"/>
      <c r="D117" s="64"/>
      <c r="E117" s="75"/>
      <c r="F117" s="76"/>
      <c r="G117" s="59"/>
      <c r="H117" s="76"/>
      <c r="I117" s="59"/>
      <c r="J117" s="61"/>
      <c r="K117" s="61"/>
      <c r="L117" s="62"/>
    </row>
  </sheetData>
  <sheetProtection algorithmName="SHA-512" hashValue="PFd/p+hpOOkW7pkzV+RvGvYOThidmEYST3MDTG1jCRJxkt6DOiaiv+1auh0A7UFmPo9IHZmnsulfSMMCYiIE7w==" saltValue="ASXdWrNgDilyNbuXLIz9TQ==" spinCount="100000" sheet="1" objects="1" scenarios="1"/>
  <mergeCells count="1">
    <mergeCell ref="A1:K1"/>
  </mergeCells>
  <dataValidations disablePrompts="1" count="1">
    <dataValidation type="list" allowBlank="1" showInputMessage="1" showErrorMessage="1" promptTitle="Auswahl Ja/Nein" prompt="Es muss angegeben werden, ob Rückzahlungen/Verkäufe bzw. Vergabe/Käufe von Darlehen und Beteiligungen des VV über die IR verbucht wurden." sqref="H65596 H131132 H196668 H262204 H327740 H393276 H458812 H524348 H589884 H655420 H720956 H786492 H852028 H917564 H983100 H65602 H131138 H196674 H262210 H327746 H393282 H458818 H524354 H589890 H655426 H720962 H786498 H852034 H917570 H983106">
      <formula1>"Ja, Nein"</formula1>
    </dataValidation>
  </dataValidations>
  <pageMargins left="0.70866141732283472" right="0.43307086614173229" top="0.51181102362204722" bottom="0.43307086614173229" header="0.31496062992125984" footer="0.31496062992125984"/>
  <pageSetup paperSize="8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="85" zoomScaleNormal="85" workbookViewId="0">
      <selection activeCell="A2" sqref="A2"/>
    </sheetView>
  </sheetViews>
  <sheetFormatPr baseColWidth="10" defaultRowHeight="15" x14ac:dyDescent="0.2"/>
  <cols>
    <col min="1" max="1" width="4" customWidth="1"/>
    <col min="2" max="2" width="42.5546875" bestFit="1" customWidth="1"/>
    <col min="3" max="3" width="8.77734375" customWidth="1"/>
    <col min="4" max="4" width="10.88671875" customWidth="1"/>
    <col min="5" max="5" width="12.88671875" customWidth="1"/>
  </cols>
  <sheetData>
    <row r="1" spans="1:6" ht="15.75" x14ac:dyDescent="0.25">
      <c r="A1" s="37" t="s">
        <v>44</v>
      </c>
      <c r="E1" s="45" t="str">
        <f>IF(Eingabedatei!D4="","xxx",Eingabedatei!D4)</f>
        <v>xxx</v>
      </c>
    </row>
    <row r="3" spans="1:6" ht="15.75" x14ac:dyDescent="0.25">
      <c r="A3" s="52" t="s">
        <v>45</v>
      </c>
      <c r="B3" s="52"/>
      <c r="C3" s="52"/>
      <c r="D3" s="93" t="str">
        <f>IF(Eingabedatei!D6="","Jahr",E3-1)</f>
        <v>Jahr</v>
      </c>
      <c r="E3" s="58" t="str">
        <f>IF(Eingabedatei!D6="","Jahr",Eingabedatei!D6)</f>
        <v>Jahr</v>
      </c>
    </row>
    <row r="5" spans="1:6" ht="15.75" x14ac:dyDescent="0.25">
      <c r="A5" s="85" t="s">
        <v>68</v>
      </c>
      <c r="B5" s="84"/>
      <c r="C5" s="84"/>
      <c r="D5" s="84"/>
      <c r="E5" s="84"/>
      <c r="F5" s="84"/>
    </row>
    <row r="6" spans="1:6" x14ac:dyDescent="0.2">
      <c r="B6" t="s">
        <v>46</v>
      </c>
      <c r="E6" s="40">
        <f>Eingabedatei!K11+Eingabedatei!K13</f>
        <v>0</v>
      </c>
      <c r="F6" s="84"/>
    </row>
    <row r="7" spans="1:6" x14ac:dyDescent="0.2">
      <c r="A7" s="90" t="str">
        <f>Eingabedatei!A15</f>
        <v>+</v>
      </c>
      <c r="B7" s="90" t="str">
        <f>Eingabedatei!D15</f>
        <v>Abschreibungen Verwaltungsvermögen</v>
      </c>
      <c r="C7" s="84"/>
      <c r="D7" s="84"/>
      <c r="E7" s="91">
        <f>Eingabedatei!K15</f>
        <v>0</v>
      </c>
      <c r="F7" s="84"/>
    </row>
    <row r="8" spans="1:6" x14ac:dyDescent="0.2">
      <c r="A8" s="90" t="str">
        <f>Eingabedatei!A17</f>
        <v>+</v>
      </c>
      <c r="B8" s="90" t="str">
        <f>Eingabedatei!D17</f>
        <v>Realisierte Kursverluste FV</v>
      </c>
      <c r="C8" s="84"/>
      <c r="D8" s="84"/>
      <c r="E8" s="91">
        <f>Eingabedatei!K17</f>
        <v>0</v>
      </c>
      <c r="F8" s="84"/>
    </row>
    <row r="9" spans="1:6" x14ac:dyDescent="0.2">
      <c r="A9" s="90" t="str">
        <f>Eingabedatei!A21</f>
        <v>+</v>
      </c>
      <c r="B9" s="90" t="str">
        <f>Eingabedatei!D21</f>
        <v>Zusätzliche Abschreibungen</v>
      </c>
      <c r="C9" s="84"/>
      <c r="D9" s="84"/>
      <c r="E9" s="91">
        <f>Eingabedatei!K21</f>
        <v>0</v>
      </c>
      <c r="F9" s="84"/>
    </row>
    <row r="10" spans="1:6" x14ac:dyDescent="0.2">
      <c r="A10" s="90" t="str">
        <f>Eingabedatei!A23</f>
        <v>+</v>
      </c>
      <c r="B10" s="90" t="str">
        <f>Eingabedatei!D23</f>
        <v>Abtragung Bilanzfehlbetrag</v>
      </c>
      <c r="C10" s="84"/>
      <c r="D10" s="84"/>
      <c r="E10" s="91">
        <f>Eingabedatei!K23</f>
        <v>0</v>
      </c>
      <c r="F10" s="84"/>
    </row>
    <row r="11" spans="1:6" x14ac:dyDescent="0.2">
      <c r="A11" s="90" t="str">
        <f>Eingabedatei!A25</f>
        <v>-</v>
      </c>
      <c r="B11" s="90" t="str">
        <f>Eingabedatei!D25</f>
        <v>Realisierte Gewinne FV</v>
      </c>
      <c r="C11" s="84"/>
      <c r="D11" s="84"/>
      <c r="E11" s="91">
        <f>Eingabedatei!K25</f>
        <v>0</v>
      </c>
      <c r="F11" s="84"/>
    </row>
    <row r="12" spans="1:6" x14ac:dyDescent="0.2">
      <c r="A12" s="90" t="str">
        <f>+Eingabedatei!A31</f>
        <v>+</v>
      </c>
      <c r="B12" s="90" t="str">
        <f>+Eingabedatei!D31</f>
        <v>Entnahmen Baufolgekosten</v>
      </c>
      <c r="C12" s="84"/>
      <c r="D12" s="84"/>
      <c r="E12" s="91">
        <f>+Eingabedatei!K31</f>
        <v>0</v>
      </c>
      <c r="F12" s="84"/>
    </row>
    <row r="13" spans="1:6" x14ac:dyDescent="0.2">
      <c r="A13" s="90" t="str">
        <f>Eingabedatei!A29</f>
        <v>-</v>
      </c>
      <c r="B13" s="90" t="str">
        <f>Eingabedatei!D29</f>
        <v>Auflösung kum. zus. Abschreibungen</v>
      </c>
      <c r="C13" s="84"/>
      <c r="D13" s="84"/>
      <c r="E13" s="91">
        <f>Eingabedatei!K29</f>
        <v>0</v>
      </c>
      <c r="F13" s="84"/>
    </row>
    <row r="14" spans="1:6" x14ac:dyDescent="0.2">
      <c r="A14" s="90" t="str">
        <f>IF(E14&gt;0,"+",IF(E14&lt;0,"-","+/-"))</f>
        <v>+/-</v>
      </c>
      <c r="B14" s="90" t="str">
        <f>IF(E14&gt;0,Eingabedatei!D19,IF(E14&lt;0,"Aufwertung Finanzvermögen",Eingabedatei!D19))</f>
        <v>Wertberichtigungen Anlagen FV</v>
      </c>
      <c r="C14" s="84"/>
      <c r="D14" s="84"/>
      <c r="E14" s="91">
        <f>Eingabedatei!K19+Eingabedatei!K27</f>
        <v>0</v>
      </c>
      <c r="F14" s="84"/>
    </row>
    <row r="15" spans="1:6" x14ac:dyDescent="0.2">
      <c r="A15" s="90" t="str">
        <f>IF(E15&gt;0,"+",IF(E15&lt;0,"-","+/-"))</f>
        <v>+/-</v>
      </c>
      <c r="B15" s="84" t="str">
        <f>IF(E15&gt;0,"Abnahme Guthaben",IF(E15&lt;0,"Zunahme Guthaben","Veränderung "&amp;Eingabedatei!D33))</f>
        <v>Veränderung Guthaben</v>
      </c>
      <c r="C15" s="84"/>
      <c r="D15" s="84"/>
      <c r="E15" s="91">
        <f>Eingabedatei!K33</f>
        <v>0</v>
      </c>
      <c r="F15" s="84"/>
    </row>
    <row r="16" spans="1:6" x14ac:dyDescent="0.2">
      <c r="A16" s="90" t="str">
        <f>IF(E16&gt;0,"+",IF(E16&lt;0,"-","+/-"))</f>
        <v>+/-</v>
      </c>
      <c r="B16" s="84" t="str">
        <f>IF(E16&gt;0,"Abnahme Aktive Rechnungsabgrenzung",IF(E16&lt;0,"Zunahme Aktive Rechnungsabgrenzung","Veränderung "&amp;Eingabedatei!D35))</f>
        <v>Veränderung Aktive Rechnungsabgrenzungen</v>
      </c>
      <c r="C16" s="84"/>
      <c r="D16" s="84"/>
      <c r="E16" s="91">
        <f>Eingabedatei!K35</f>
        <v>0</v>
      </c>
      <c r="F16" s="84"/>
    </row>
    <row r="17" spans="1:6" x14ac:dyDescent="0.2">
      <c r="A17" s="90" t="str">
        <f>IF(E17&gt;0,"+",IF(E17&lt;0,"-","+/-"))</f>
        <v>+/-</v>
      </c>
      <c r="B17" s="84" t="str">
        <f>IF(E17&gt;0,"Abnahme Langfristige Forderungen",IF(E17&lt;0,"Zunahme Langfristige Forderungen","Veränderung "&amp;Eingabedatei!D37))</f>
        <v>Veränderung Langfristige Forderungen</v>
      </c>
      <c r="C17" s="84"/>
      <c r="D17" s="84"/>
      <c r="E17" s="91">
        <f>Eingabedatei!K37</f>
        <v>0</v>
      </c>
      <c r="F17" s="84"/>
    </row>
    <row r="18" spans="1:6" x14ac:dyDescent="0.2">
      <c r="A18" s="90" t="str">
        <f>IF(E18&gt;0,"+",IF(E18&lt;0,"-","+/-"))</f>
        <v>+/-</v>
      </c>
      <c r="B18" s="90" t="str">
        <f>IF(E18&gt;0,"Abnahme Forderungen Spezialfinanzierung im FK",IF(E18&lt;0,"Zunahme Forderungen Spezialfinanzierung im FK","Veränderung "&amp;Eingabedatei!D39))</f>
        <v>Veränderung Forderungen Spezialfinanzierungen im FK</v>
      </c>
      <c r="C18" s="84"/>
      <c r="D18" s="84"/>
      <c r="E18" s="91">
        <f>Eingabedatei!K39</f>
        <v>0</v>
      </c>
      <c r="F18" s="84"/>
    </row>
    <row r="19" spans="1:6" x14ac:dyDescent="0.2">
      <c r="A19" s="90" t="str">
        <f t="shared" ref="A19:A25" si="0">IF(E19&lt;0,"-",IF(E19&gt;0,"+","+/-"))</f>
        <v>+/-</v>
      </c>
      <c r="B19" s="84" t="str">
        <f>IF(E19&lt;0,"Abnahme Laufende Verpflichtungen",IF(E19&gt;0,"Zunahme Laufende Verpflichtungen","Veränderung "&amp;Eingabedatei!D41))</f>
        <v>Veränderung Laufende Verpflichtungen</v>
      </c>
      <c r="C19" s="84"/>
      <c r="D19" s="84"/>
      <c r="E19" s="91">
        <f>Eingabedatei!K41</f>
        <v>0</v>
      </c>
      <c r="F19" s="84"/>
    </row>
    <row r="20" spans="1:6" x14ac:dyDescent="0.2">
      <c r="A20" s="90" t="str">
        <f t="shared" si="0"/>
        <v>+/-</v>
      </c>
      <c r="B20" s="84" t="str">
        <f>IF(E20&lt;0,"Abnahme Passive Rechnungsabgrenzung",IF(E20&gt;0,"Zunahme Passive Rechnungsabgrenzung","Veränderung "&amp;Eingabedatei!D43))</f>
        <v>Veränderung Passive Rechnungsabgrenzungen</v>
      </c>
      <c r="C20" s="84"/>
      <c r="D20" s="84"/>
      <c r="E20" s="91">
        <f>Eingabedatei!K43</f>
        <v>0</v>
      </c>
      <c r="F20" s="84"/>
    </row>
    <row r="21" spans="1:6" x14ac:dyDescent="0.2">
      <c r="A21" s="90" t="str">
        <f t="shared" si="0"/>
        <v>+/-</v>
      </c>
      <c r="B21" s="84" t="str">
        <f>IF(E21&lt;0,"Abnahme Rückstellungen",IF(E21&gt;0,"Zunahme Rückstellungen","Veränderung Rückstellungen"))</f>
        <v>Veränderung Rückstellungen</v>
      </c>
      <c r="C21" s="84"/>
      <c r="D21" s="84"/>
      <c r="E21" s="91">
        <f>Eingabedatei!K45+Eingabedatei!K47</f>
        <v>0</v>
      </c>
      <c r="F21" s="84"/>
    </row>
    <row r="22" spans="1:6" x14ac:dyDescent="0.2">
      <c r="A22" s="90" t="str">
        <f t="shared" si="0"/>
        <v>+/-</v>
      </c>
      <c r="B22" s="84" t="str">
        <f>IF(E22&lt;0,"Abnahme Fonds im Eigenkapital",IF(E22&gt;0,"Zunahme Fonds im Eigenkapital","Veränderung "&amp;Eingabedatei!D49))</f>
        <v>Veränderung Fonds im Eigenkapital</v>
      </c>
      <c r="C22" s="84"/>
      <c r="D22" s="84"/>
      <c r="E22" s="91">
        <f>Eingabedatei!K49</f>
        <v>0</v>
      </c>
      <c r="F22" s="84"/>
    </row>
    <row r="23" spans="1:6" x14ac:dyDescent="0.2">
      <c r="A23" s="90" t="str">
        <f t="shared" si="0"/>
        <v>+/-</v>
      </c>
      <c r="B23" s="84" t="str">
        <f>IF(E23&lt;0,"Abnahme Rücklagen Globalbudgetbereiche",IF(E23&gt;0,"Zunahme Rücklagen Globalbudgetbereiche","Veränderung "&amp;Eingabedatei!D51))</f>
        <v>Veränderung Rücklagen Globalbudgetbereiche</v>
      </c>
      <c r="C23" s="84"/>
      <c r="D23" s="84"/>
      <c r="E23" s="91">
        <f>Eingabedatei!K51</f>
        <v>0</v>
      </c>
      <c r="F23" s="84"/>
    </row>
    <row r="24" spans="1:6" x14ac:dyDescent="0.2">
      <c r="A24" s="90" t="str">
        <f t="shared" si="0"/>
        <v>+/-</v>
      </c>
      <c r="B24" s="84" t="str">
        <f>IF(E24&lt;0,"Abnahme Vorfinanzierung allg. Haushalt",IF(E24&gt;0,"Zunahme Vorfinanzierung allg. Haushalt","Veränderung "&amp;Eingabedatei!D53))</f>
        <v>Veränderung Vorfinanzierungen allg. Haushalt</v>
      </c>
      <c r="C24" s="84"/>
      <c r="D24" s="84"/>
      <c r="E24" s="91">
        <f>Eingabedatei!K53</f>
        <v>0</v>
      </c>
      <c r="F24" s="84"/>
    </row>
    <row r="25" spans="1:6" x14ac:dyDescent="0.2">
      <c r="A25" s="90" t="str">
        <f t="shared" si="0"/>
        <v>+/-</v>
      </c>
      <c r="B25" s="84" t="str">
        <f>IF(E25&lt;0,"Abnahme Neubewertungsreserve Finanzvermögen",IF(E25&gt;0,"Zunahme Neubewertungsreserve Finanzvermögen","Veränderung "&amp;Eingabedatei!D55))</f>
        <v>Veränderung Neubewertungsreserven Finanzvermögen</v>
      </c>
      <c r="C25" s="84"/>
      <c r="D25" s="84"/>
      <c r="E25" s="92">
        <f>Eingabedatei!K55</f>
        <v>0</v>
      </c>
      <c r="F25" s="84"/>
    </row>
    <row r="26" spans="1:6" ht="15.75" x14ac:dyDescent="0.25">
      <c r="A26" s="52" t="str">
        <f>Eingabedatei!A57</f>
        <v>Geldfluss aus operativer Tätigkeit</v>
      </c>
      <c r="B26" s="53"/>
      <c r="C26" s="53"/>
      <c r="D26" s="53"/>
      <c r="E26" s="54">
        <f>SUM(E6:E25)</f>
        <v>0</v>
      </c>
      <c r="F26" s="84"/>
    </row>
    <row r="27" spans="1:6" x14ac:dyDescent="0.2">
      <c r="F27" s="84"/>
    </row>
    <row r="28" spans="1:6" ht="15.75" x14ac:dyDescent="0.25">
      <c r="A28" s="37" t="s">
        <v>48</v>
      </c>
      <c r="E28" s="40"/>
      <c r="F28" s="84"/>
    </row>
    <row r="29" spans="1:6" x14ac:dyDescent="0.2">
      <c r="B29" t="s">
        <v>49</v>
      </c>
      <c r="E29" s="40">
        <f>Eingabedatei!K61+Eingabedatei!K63</f>
        <v>0</v>
      </c>
      <c r="F29" s="84"/>
    </row>
    <row r="30" spans="1:6" x14ac:dyDescent="0.2">
      <c r="A30" s="39" t="str">
        <f>Eingabedatei!A65</f>
        <v>-</v>
      </c>
      <c r="B30" s="38" t="str">
        <f>Eingabedatei!D65</f>
        <v>Entnahmen Baufolgekosten</v>
      </c>
      <c r="E30" s="40">
        <f>Eingabedatei!K65</f>
        <v>0</v>
      </c>
      <c r="F30" s="84"/>
    </row>
    <row r="31" spans="1:6" x14ac:dyDescent="0.2">
      <c r="A31" s="38" t="str">
        <f>IF(E31&gt;0,"+",IF(E31&lt;0,"-","+/-"))</f>
        <v>+/-</v>
      </c>
      <c r="B31" s="84" t="str">
        <f>IF(E31&lt;0,"Zunahme Darlehen/Beteiligungen/Investitionsbeiträge",IF(E31&gt;0,"Abnahme Darlehen/Beteiligungen/Investitionsbeiträge", "Veränderung Darlehen/Beteiligungen/Investitionsbeiträge"))</f>
        <v>Veränderung Darlehen/Beteiligungen/Investitionsbeiträge</v>
      </c>
      <c r="C31" s="84"/>
      <c r="D31" s="84"/>
      <c r="E31" s="91">
        <f>+Eingabedatei!K67+Eingabedatei!K69+Eingabedatei!K71</f>
        <v>0</v>
      </c>
      <c r="F31" s="84"/>
    </row>
    <row r="32" spans="1:6" x14ac:dyDescent="0.2">
      <c r="A32" s="38" t="str">
        <f>IF(E32&lt;0,"-",IF(E32&gt;0,"+","+/-"))</f>
        <v>+/-</v>
      </c>
      <c r="B32" s="84" t="str">
        <f>IF(E32&gt;0,"Zunahme Rückstellungen der Investitionsrechnung",IF(E32&lt;0,"Abnahme Rückstellungen der Investitionsrechnung","Veränderung "&amp;Eingabedatei!D73))</f>
        <v>Veränderung Rückstellungen der Investitionsrechnung</v>
      </c>
      <c r="C32" s="84"/>
      <c r="D32" s="84"/>
      <c r="E32" s="91">
        <f>+Eingabedatei!K73</f>
        <v>0</v>
      </c>
      <c r="F32" s="84"/>
    </row>
    <row r="33" spans="1:6" x14ac:dyDescent="0.2">
      <c r="A33" s="49" t="str">
        <f>Eingabedatei!A75</f>
        <v>Geldfluss aus Investitionstätigkeit ins Verwaltungsvermögen</v>
      </c>
      <c r="B33" s="50"/>
      <c r="C33" s="50"/>
      <c r="D33" s="50"/>
      <c r="E33" s="51">
        <f>SUM(E29:E32)</f>
        <v>0</v>
      </c>
      <c r="F33" s="84"/>
    </row>
    <row r="34" spans="1:6" x14ac:dyDescent="0.2">
      <c r="E34" s="40"/>
      <c r="F34" s="84"/>
    </row>
    <row r="35" spans="1:6" ht="15.75" x14ac:dyDescent="0.25">
      <c r="A35" s="37" t="s">
        <v>50</v>
      </c>
      <c r="E35" s="40"/>
      <c r="F35" s="84"/>
    </row>
    <row r="36" spans="1:6" x14ac:dyDescent="0.2">
      <c r="A36" s="90" t="str">
        <f>IF(E36&gt;0,"+",IF(E36&lt;0,"-","+/-"))</f>
        <v>+/-</v>
      </c>
      <c r="B36" s="84" t="str">
        <f>IF(E36&gt;0,"Abnahme kurzfristige Finanzanlagen FV",IF(E36&lt;0,"Zunahme kurzfrisige Finanzanlagen FV","Veränderung "&amp;Eingabedatei!D79))</f>
        <v>Veränderung kurzfristige Finanzanlagen FV</v>
      </c>
      <c r="C36" s="84"/>
      <c r="D36" s="84"/>
      <c r="E36" s="91">
        <f>+Eingabedatei!K79</f>
        <v>0</v>
      </c>
      <c r="F36" s="84"/>
    </row>
    <row r="37" spans="1:6" x14ac:dyDescent="0.2">
      <c r="A37" s="90" t="str">
        <f>IF(E37&gt;0,"+",IF(E37&lt;0,"-","+/-"))</f>
        <v>+/-</v>
      </c>
      <c r="B37" s="84" t="str">
        <f>IF(E37&lt;0,"Zunahme Vorräte und angefangene Arbeiten",IF(E37&gt;0,"Abnahme Vorräte und angefangen Arbeiten","Veränderung Vorräte und angefangene Arbeiten"))</f>
        <v>Veränderung Vorräte und angefangene Arbeiten</v>
      </c>
      <c r="C37" s="84"/>
      <c r="D37" s="84"/>
      <c r="E37" s="91">
        <f>Eingabedatei!K81</f>
        <v>0</v>
      </c>
      <c r="F37" s="84"/>
    </row>
    <row r="38" spans="1:6" x14ac:dyDescent="0.2">
      <c r="A38" s="90" t="str">
        <f>IF(E38&gt;0,"+",IF(E38&lt;0,"-","+/-"))</f>
        <v>+/-</v>
      </c>
      <c r="B38" s="84" t="str">
        <f>IF(E38&gt;0,"Abnahme Finanzanlagen FV",IF(E38&lt;0,"Zunahme Finanzanlagen FV","Veränderung "&amp;Eingabedatei!D83))</f>
        <v>Veränderung Finanzanlagen FV</v>
      </c>
      <c r="C38" s="84"/>
      <c r="D38" s="84"/>
      <c r="E38" s="91">
        <f>+Eingabedatei!K83+Eingabedatei!K85</f>
        <v>0</v>
      </c>
      <c r="F38" s="84"/>
    </row>
    <row r="39" spans="1:6" x14ac:dyDescent="0.2">
      <c r="A39" s="90" t="str">
        <f>IF(E39&gt;0,"+",IF(E39&lt;0,"-","+/-"))</f>
        <v>+/-</v>
      </c>
      <c r="B39" s="84" t="str">
        <f>IF(E39&gt;0,"Abnahme Sachanlagen FV",IF(E39&lt;0,"Zunahme Sachanlagen FV","Veränderung "&amp;Eingabedatei!D87))</f>
        <v>Veränderung Sachanlagen FV</v>
      </c>
      <c r="C39" s="84"/>
      <c r="D39" s="84"/>
      <c r="E39" s="91">
        <f>+Eingabedatei!K87</f>
        <v>0</v>
      </c>
      <c r="F39" s="84"/>
    </row>
    <row r="40" spans="1:6" x14ac:dyDescent="0.2">
      <c r="A40" s="90" t="str">
        <f>Eingabedatei!A89</f>
        <v>-</v>
      </c>
      <c r="B40" s="90" t="str">
        <f>Eingabedatei!D89</f>
        <v>Realisierte Kursverluste FV</v>
      </c>
      <c r="C40" s="84"/>
      <c r="D40" s="84"/>
      <c r="E40" s="91">
        <f>Eingabedatei!K89</f>
        <v>0</v>
      </c>
      <c r="F40" s="84"/>
    </row>
    <row r="41" spans="1:6" x14ac:dyDescent="0.2">
      <c r="A41" s="90" t="str">
        <f>Eingabedatei!A91</f>
        <v>+</v>
      </c>
      <c r="B41" s="90" t="str">
        <f>Eingabedatei!D91</f>
        <v>Realisierte Gewinne FV</v>
      </c>
      <c r="C41" s="84"/>
      <c r="D41" s="84"/>
      <c r="E41" s="91">
        <f>Eingabedatei!K91</f>
        <v>0</v>
      </c>
      <c r="F41" s="84"/>
    </row>
    <row r="42" spans="1:6" x14ac:dyDescent="0.2">
      <c r="A42" s="39" t="s">
        <v>47</v>
      </c>
      <c r="B42" s="38" t="str">
        <f>IF(E42&lt;0,Eingabedatei!D19,IF(E42&gt;0,"Aufwertung Finanzvermögen",Eingabedatei!D19))</f>
        <v>Wertberichtigungen Anlagen FV</v>
      </c>
      <c r="E42" s="40">
        <f>+Eingabedatei!K93+Eingabedatei!K95</f>
        <v>0</v>
      </c>
      <c r="F42" s="84"/>
    </row>
    <row r="43" spans="1:6" x14ac:dyDescent="0.2">
      <c r="A43" s="49" t="str">
        <f>Eingabedatei!A97</f>
        <v>Geldfluss aus Anlagetätigkeit ins Finanzvermögen</v>
      </c>
      <c r="B43" s="50"/>
      <c r="C43" s="50"/>
      <c r="D43" s="50"/>
      <c r="E43" s="51">
        <f>SUM(E36:E42)</f>
        <v>0</v>
      </c>
      <c r="F43" s="84"/>
    </row>
    <row r="44" spans="1:6" ht="9.75" customHeight="1" x14ac:dyDescent="0.25">
      <c r="A44" s="46"/>
      <c r="B44" s="47"/>
      <c r="C44" s="47"/>
      <c r="D44" s="47"/>
      <c r="E44" s="48"/>
      <c r="F44" s="84"/>
    </row>
    <row r="45" spans="1:6" ht="15.75" x14ac:dyDescent="0.25">
      <c r="A45" s="52" t="s">
        <v>52</v>
      </c>
      <c r="B45" s="55"/>
      <c r="C45" s="55"/>
      <c r="D45" s="55"/>
      <c r="E45" s="54">
        <f>E43+E33</f>
        <v>0</v>
      </c>
      <c r="F45" s="84"/>
    </row>
    <row r="46" spans="1:6" x14ac:dyDescent="0.2">
      <c r="E46" s="40"/>
      <c r="F46" s="84"/>
    </row>
    <row r="47" spans="1:6" ht="15.75" x14ac:dyDescent="0.25">
      <c r="A47" s="37" t="s">
        <v>51</v>
      </c>
      <c r="E47" s="40"/>
      <c r="F47" s="84"/>
    </row>
    <row r="48" spans="1:6" x14ac:dyDescent="0.2">
      <c r="A48" s="38" t="str">
        <f>IF(E48&lt;0,"-",IF(E48&gt;0,"+","+/-"))</f>
        <v>+/-</v>
      </c>
      <c r="B48" t="str">
        <f>IF(E48&lt;0,"Abnahme Kurzfristige Finanzverbindlichkeiten",IF(E48&gt;0,"Zunahme kurzfristige Finanzverbindlichkeiten","Veränderung "&amp;Eingabedatei!D101))</f>
        <v>Veränderung kurzfristige Finanzverbindlichkeiten</v>
      </c>
      <c r="E48" s="40">
        <f>Eingabedatei!K101+Eingabedatei!K103</f>
        <v>0</v>
      </c>
      <c r="F48" s="84"/>
    </row>
    <row r="49" spans="1:6" x14ac:dyDescent="0.2">
      <c r="A49" s="38" t="str">
        <f>IF(E49&lt;0,"-",IF(E49&gt;0,"+","+/-"))</f>
        <v>+/-</v>
      </c>
      <c r="B49" t="str">
        <f>IF(E49&gt;0,"Zunahme langfristige Finanzverbindlichkeiten",IF(E49&lt;0,"Abnahme langfristige Finanzverbindlichkeiten","Veränderung "&amp;Eingabedatei!D105))</f>
        <v>Veränderung langfristige Finanzverbindlichkeiten</v>
      </c>
      <c r="E49" s="40">
        <f>+Eingabedatei!K105</f>
        <v>0</v>
      </c>
      <c r="F49" s="84"/>
    </row>
    <row r="50" spans="1:6" ht="15.75" x14ac:dyDescent="0.25">
      <c r="A50" s="52" t="str">
        <f>Eingabedatei!A107</f>
        <v>Geldfluss aus Finanzierungstätigkeit</v>
      </c>
      <c r="B50" s="53"/>
      <c r="C50" s="53"/>
      <c r="D50" s="53"/>
      <c r="E50" s="54">
        <f>SUM(E48:E49)</f>
        <v>0</v>
      </c>
      <c r="F50" s="84"/>
    </row>
    <row r="51" spans="1:6" x14ac:dyDescent="0.2">
      <c r="E51" s="40"/>
      <c r="F51" s="84"/>
    </row>
    <row r="52" spans="1:6" ht="15.75" x14ac:dyDescent="0.25">
      <c r="A52" s="52" t="str">
        <f>IF(E52&lt;0,"Abnahme Fonds Flüssige Mittel",IF(E52&gt;0,"Zunahme Fonds Flüssige Mittel","Veränderung Flüssige Mittel (=Fonds)"))</f>
        <v>Veränderung Flüssige Mittel (=Fonds)</v>
      </c>
      <c r="B52" s="53"/>
      <c r="C52" s="53"/>
      <c r="D52" s="53"/>
      <c r="E52" s="54">
        <f>Eingabedatei!K111+Eingabedatei!K113</f>
        <v>0</v>
      </c>
    </row>
    <row r="53" spans="1:6" ht="26.25" x14ac:dyDescent="0.4">
      <c r="F53" s="89" t="str">
        <f>F56</f>
        <v/>
      </c>
    </row>
    <row r="54" spans="1:6" x14ac:dyDescent="0.2">
      <c r="E54" s="40"/>
    </row>
    <row r="55" spans="1:6" x14ac:dyDescent="0.2">
      <c r="E55" s="40"/>
    </row>
    <row r="56" spans="1:6" ht="26.25" x14ac:dyDescent="0.4">
      <c r="A56" s="56" t="s">
        <v>24</v>
      </c>
      <c r="B56" s="56"/>
      <c r="C56" s="56"/>
      <c r="D56" s="56"/>
      <c r="E56" s="57">
        <f>E26+E45+E50-E52</f>
        <v>0</v>
      </c>
      <c r="F56" s="88" t="str">
        <f>IF(E56=0,"","Achtung!! KONTROLLTOTAL FALSCH")</f>
        <v/>
      </c>
    </row>
  </sheetData>
  <sheetProtection sheet="1" objects="1" scenarios="1" formatCells="0" formatColumns="0" formatRows="0"/>
  <pageMargins left="0.70866141732283472" right="0.70866141732283472" top="0.78740157480314965" bottom="0.78740157480314965" header="0.31496062992125984" footer="0.31496062992125984"/>
  <pageSetup paperSize="9" scale="94" orientation="portrait" r:id="rId1"/>
  <ignoredErrors>
    <ignoredError sqref="D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E12" sqref="E12"/>
    </sheetView>
  </sheetViews>
  <sheetFormatPr baseColWidth="10" defaultRowHeight="15" x14ac:dyDescent="0.2"/>
  <cols>
    <col min="1" max="1" width="11.5546875" style="84"/>
    <col min="2" max="2" width="88.6640625" style="84" bestFit="1" customWidth="1"/>
    <col min="3" max="16384" width="11.5546875" style="84"/>
  </cols>
  <sheetData>
    <row r="1" spans="1:2" ht="15.75" x14ac:dyDescent="0.25">
      <c r="A1" s="85" t="s">
        <v>54</v>
      </c>
    </row>
    <row r="2" spans="1:2" x14ac:dyDescent="0.2">
      <c r="A2" s="86">
        <v>42402</v>
      </c>
      <c r="B2" s="87" t="s">
        <v>55</v>
      </c>
    </row>
    <row r="3" spans="1:2" x14ac:dyDescent="0.2">
      <c r="A3" s="86">
        <v>42402</v>
      </c>
      <c r="B3" s="87" t="s">
        <v>56</v>
      </c>
    </row>
    <row r="4" spans="1:2" x14ac:dyDescent="0.2">
      <c r="A4" s="86">
        <v>42416</v>
      </c>
      <c r="B4" s="87" t="s">
        <v>57</v>
      </c>
    </row>
    <row r="5" spans="1:2" x14ac:dyDescent="0.2">
      <c r="A5" s="86">
        <v>43522</v>
      </c>
      <c r="B5" s="87" t="s">
        <v>59</v>
      </c>
    </row>
    <row r="6" spans="1:2" x14ac:dyDescent="0.2">
      <c r="A6" s="86">
        <v>43522</v>
      </c>
      <c r="B6" s="87" t="s">
        <v>61</v>
      </c>
    </row>
    <row r="7" spans="1:2" x14ac:dyDescent="0.2">
      <c r="A7" s="86">
        <v>43524</v>
      </c>
      <c r="B7" s="87" t="s">
        <v>63</v>
      </c>
    </row>
    <row r="8" spans="1:2" x14ac:dyDescent="0.2">
      <c r="A8" s="86">
        <v>43524</v>
      </c>
      <c r="B8" s="87" t="s">
        <v>64</v>
      </c>
    </row>
    <row r="9" spans="1:2" x14ac:dyDescent="0.2">
      <c r="A9" s="86">
        <v>43524</v>
      </c>
      <c r="B9" s="87" t="s">
        <v>65</v>
      </c>
    </row>
    <row r="10" spans="1:2" x14ac:dyDescent="0.2">
      <c r="A10" s="86">
        <v>43524</v>
      </c>
      <c r="B10" s="87" t="s">
        <v>66</v>
      </c>
    </row>
    <row r="11" spans="1:2" x14ac:dyDescent="0.2">
      <c r="A11" s="86">
        <v>43538</v>
      </c>
      <c r="B11" s="87" t="s">
        <v>72</v>
      </c>
    </row>
    <row r="12" spans="1:2" x14ac:dyDescent="0.2">
      <c r="A12" s="86">
        <v>43538</v>
      </c>
      <c r="B12" s="87" t="s">
        <v>71</v>
      </c>
    </row>
    <row r="13" spans="1:2" x14ac:dyDescent="0.2">
      <c r="A13" s="86"/>
      <c r="B13" s="87"/>
    </row>
    <row r="14" spans="1:2" x14ac:dyDescent="0.2">
      <c r="A14" s="86"/>
      <c r="B14" s="87"/>
    </row>
    <row r="15" spans="1:2" x14ac:dyDescent="0.2">
      <c r="A15" s="86"/>
      <c r="B15" s="8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Musterdokument Geldflussrechnung_17.02.2020" edit="true"/>
    <f:field ref="objsubject" par="" text="" edit="true"/>
    <f:field ref="objcreatedby" par="" text="Geisser AVK, Robin"/>
    <f:field ref="objcreatedat" par="" date="2020-02-17T10:49:46" text="17.02.2020 10:49:46"/>
    <f:field ref="objchangedby" par="" text="Geisser AVK, Robin"/>
    <f:field ref="objmodifiedat" par="" date="2021-03-18T14:36:11" text="18.03.2021 14:36:11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Musterdokument Geldflussrechnung_17.02.2020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Eingabedatei</vt:lpstr>
      <vt:lpstr>Report</vt:lpstr>
      <vt:lpstr>Veränderungen</vt:lpstr>
      <vt:lpstr>Report!Druckbereich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avkscy</dc:creator>
  <cp:lastModifiedBy>Roberto Tropea</cp:lastModifiedBy>
  <cp:lastPrinted>2019-03-14T09:39:47Z</cp:lastPrinted>
  <dcterms:created xsi:type="dcterms:W3CDTF">2014-12-02T14:08:39Z</dcterms:created>
  <dcterms:modified xsi:type="dcterms:W3CDTF">2021-03-23T14:36:30Z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TopLevelSubfileAddress">
    <vt:lpwstr>COO.2103.100.7.663827</vt:lpwstr>
  </property>
  <property fmtid="{D5CDD505-2E9C-101B-9397-08002B2CF9AE}" pid="3" name="FSC#FSCIBISDOCPROPS@15.1400:ObjectCOOAddress">
    <vt:lpwstr>COO.2103.100.2.5993492</vt:lpwstr>
  </property>
  <property fmtid="{D5CDD505-2E9C-101B-9397-08002B2CF9AE}" pid="4" name="FSC#FSCIBISDOCPROPS@15.1400:Container">
    <vt:lpwstr>COO.2103.100.2.5993492</vt:lpwstr>
  </property>
  <property fmtid="{D5CDD505-2E9C-101B-9397-08002B2CF9AE}" pid="5" name="FSC#FSCIBISDOCPROPS@15.1400:Objectname">
    <vt:lpwstr>HRM2 Musterdokument Geldflussrechnung TG</vt:lpwstr>
  </property>
  <property fmtid="{D5CDD505-2E9C-101B-9397-08002B2CF9AE}" pid="6" name="FSC#FSCIBISDOCPROPS@15.1400:Subject">
    <vt:lpwstr>Nicht verfügbar</vt:lpwstr>
  </property>
  <property fmtid="{D5CDD505-2E9C-101B-9397-08002B2CF9AE}" pid="7" name="FSC#FSCIBISDOCPROPS@15.1400:Owner">
    <vt:lpwstr>Schödler (ALT), Sylvie</vt:lpwstr>
  </property>
  <property fmtid="{D5CDD505-2E9C-101B-9397-08002B2CF9AE}" pid="8" name="FSC#FSCIBISDOCPROPS@15.1400:OwnerAbbreviation">
    <vt:lpwstr/>
  </property>
  <property fmtid="{D5CDD505-2E9C-101B-9397-08002B2CF9AE}" pid="9" name="FSC#FSCIBISDOCPROPS@15.1400:GroupShortName">
    <vt:lpwstr>AVK_FIN</vt:lpwstr>
  </property>
  <property fmtid="{D5CDD505-2E9C-101B-9397-08002B2CF9AE}" pid="10" name="FSC#FSCIBISDOCPROPS@15.1400:TopLevelSubfileName">
    <vt:lpwstr>Handbuch HRM2 (006)</vt:lpwstr>
  </property>
  <property fmtid="{D5CDD505-2E9C-101B-9397-08002B2CF9AE}" pid="11" name="FSC#LOCALSW@2103.100:BarCodeTopLevelSubfileTitle">
    <vt:lpwstr>Handbuch HRM2 (006)</vt:lpwstr>
  </property>
  <property fmtid="{D5CDD505-2E9C-101B-9397-08002B2CF9AE}" pid="12" name="FSC#FSCIBISDOCPROPS@15.1400:TopLevelSubfileNumber">
    <vt:lpwstr>6</vt:lpwstr>
  </property>
  <property fmtid="{D5CDD505-2E9C-101B-9397-08002B2CF9AE}" pid="13" name="FSC#FSCIBISDOCPROPS@15.1400:TitleSubFile">
    <vt:lpwstr>Handbuch HRM2</vt:lpwstr>
  </property>
  <property fmtid="{D5CDD505-2E9C-101B-9397-08002B2CF9AE}" pid="14" name="FSC#LOCALSW@2103.100:BarCodeTitleSubFile">
    <vt:lpwstr>Handbuch HRM2</vt:lpwstr>
  </property>
  <property fmtid="{D5CDD505-2E9C-101B-9397-08002B2CF9AE}" pid="15" name="FSC#LOCALSW@2103.100:BarCodeOwnerSubFile">
    <vt:lpwstr>Schödler (ALT)</vt:lpwstr>
  </property>
  <property fmtid="{D5CDD505-2E9C-101B-9397-08002B2CF9AE}" pid="16" name="FSC#FSCIBISDOCPROPS@15.1400:TopLevelDossierName">
    <vt:lpwstr>Arbeitsansweisungen/Handbücher (5831/2006/AVK)</vt:lpwstr>
  </property>
  <property fmtid="{D5CDD505-2E9C-101B-9397-08002B2CF9AE}" pid="17" name="FSC#LOCALSW@2103.100:BarCodeTopLevelDossierName">
    <vt:lpwstr>Arbeitsansweisungen/Handbücher (5831/2006/AVK)</vt:lpwstr>
  </property>
  <property fmtid="{D5CDD505-2E9C-101B-9397-08002B2CF9AE}" pid="18" name="FSC#FSCIBISDOCPROPS@15.1400:TopLevelDossierNumber">
    <vt:lpwstr>5831</vt:lpwstr>
  </property>
  <property fmtid="{D5CDD505-2E9C-101B-9397-08002B2CF9AE}" pid="19" name="FSC#FSCIBISDOCPROPS@15.1400:TopLevelDossierYear">
    <vt:lpwstr>2006</vt:lpwstr>
  </property>
  <property fmtid="{D5CDD505-2E9C-101B-9397-08002B2CF9AE}" pid="20" name="FSC#FSCIBISDOCPROPS@15.1400:TopLevelDossierTitel">
    <vt:lpwstr>Arbeitsansweisungen/Handbücher</vt:lpwstr>
  </property>
  <property fmtid="{D5CDD505-2E9C-101B-9397-08002B2CF9AE}" pid="21" name="FSC#LOCALSW@2103.100:BarCodeTopLevelDossierTitel">
    <vt:lpwstr>Arbeitsansweisungen/Handbücher</vt:lpwstr>
  </property>
  <property fmtid="{D5CDD505-2E9C-101B-9397-08002B2CF9AE}" pid="22" name="FSC#FSCIBISDOCPROPS@15.1400:TopLevelDossierRespOrgShortname">
    <vt:lpwstr>AVK</vt:lpwstr>
  </property>
  <property fmtid="{D5CDD505-2E9C-101B-9397-08002B2CF9AE}" pid="23" name="FSC#FSCIBISDOCPROPS@15.1400:TopLevelDossierResponsible">
    <vt:lpwstr>Schödler (ALT), Sylvie</vt:lpwstr>
  </property>
  <property fmtid="{D5CDD505-2E9C-101B-9397-08002B2CF9AE}" pid="24" name="FSC#FSCIBISDOCPROPS@15.1400:TopLevelSubjectGroupPosNumber">
    <vt:lpwstr>07.01.03</vt:lpwstr>
  </property>
  <property fmtid="{D5CDD505-2E9C-101B-9397-08002B2CF9AE}" pid="25" name="FSC#FSCIBISDOCPROPS@15.1400:RRBNumber">
    <vt:lpwstr>Nicht verfügbar</vt:lpwstr>
  </property>
  <property fmtid="{D5CDD505-2E9C-101B-9397-08002B2CF9AE}" pid="26" name="FSC#FSCIBISDOCPROPS@15.1400:RRSessionDate">
    <vt:lpwstr/>
  </property>
  <property fmtid="{D5CDD505-2E9C-101B-9397-08002B2CF9AE}" pid="27" name="FSC#LOCALSW@2103.100:BarCodeDossierRef">
    <vt:lpwstr>AVK/07.01.03/2006/05831</vt:lpwstr>
  </property>
  <property fmtid="{D5CDD505-2E9C-101B-9397-08002B2CF9AE}" pid="28" name="FSC#FSCIBISDOCPROPS@15.1400:BGMName">
    <vt:lpwstr> </vt:lpwstr>
  </property>
  <property fmtid="{D5CDD505-2E9C-101B-9397-08002B2CF9AE}" pid="29" name="FSC#FSCIBISDOCPROPS@15.1400:BGMFirstName">
    <vt:lpwstr> </vt:lpwstr>
  </property>
  <property fmtid="{D5CDD505-2E9C-101B-9397-08002B2CF9AE}" pid="30" name="FSC#FSCIBISDOCPROPS@15.1400:BGMZIP">
    <vt:lpwstr> </vt:lpwstr>
  </property>
  <property fmtid="{D5CDD505-2E9C-101B-9397-08002B2CF9AE}" pid="31" name="FSC#FSCIBISDOCPROPS@15.1400:BGMBirthday">
    <vt:lpwstr> </vt:lpwstr>
  </property>
  <property fmtid="{D5CDD505-2E9C-101B-9397-08002B2CF9AE}" pid="32" name="FSC#FSCIBISDOCPROPS@15.1400:BGMDiagnose">
    <vt:lpwstr> </vt:lpwstr>
  </property>
  <property fmtid="{D5CDD505-2E9C-101B-9397-08002B2CF9AE}" pid="33" name="FSC#FSCIBISDOCPROPS@15.1400:BGMDiagnoseAdd">
    <vt:lpwstr> 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CreatedAt">
    <vt:lpwstr>04.02.2016</vt:lpwstr>
  </property>
  <property fmtid="{D5CDD505-2E9C-101B-9397-08002B2CF9AE}" pid="36" name="FSC#FSCIBISDOCPROPS@15.1400:CreatedBy">
    <vt:lpwstr>Sylvie Schödler (ALT)</vt:lpwstr>
  </property>
  <property fmtid="{D5CDD505-2E9C-101B-9397-08002B2CF9AE}" pid="37" name="FSC#FSCIBISDOCPROPS@15.1400:ReferredBarCode">
    <vt:lpwstr/>
  </property>
  <property fmtid="{D5CDD505-2E9C-101B-9397-08002B2CF9AE}" pid="38" name="FSC#FSCIBISDOCPROPS@15.1400:DossierRef">
    <vt:lpwstr>AVK/07.01.03/2006/05831</vt:lpwstr>
  </property>
  <property fmtid="{D5CDD505-2E9C-101B-9397-08002B2CF9AE}" pid="39" name="FSC#COOSYSTEM@1.1:Container">
    <vt:lpwstr>COO.2103.100.2.5993492</vt:lpwstr>
  </property>
  <property fmtid="{D5CDD505-2E9C-101B-9397-08002B2CF9AE}" pid="40" name="FSC#LOCALSW@2103.100:User_Login_red">
    <vt:lpwstr>avkscy@TG.CH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>AVK/07.01.03/2006/05831</vt:lpwstr>
  </property>
  <property fmtid="{D5CDD505-2E9C-101B-9397-08002B2CF9AE}" pid="43" name="FSC#COOELAK@1.1001:FileRefYear">
    <vt:lpwstr>2006</vt:lpwstr>
  </property>
  <property fmtid="{D5CDD505-2E9C-101B-9397-08002B2CF9AE}" pid="44" name="FSC#COOELAK@1.1001:FileRefOrdinal">
    <vt:lpwstr>5831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Schödler (ALT) Sylvie (Frauenfeld)</vt:lpwstr>
  </property>
  <property fmtid="{D5CDD505-2E9C-101B-9397-08002B2CF9AE}" pid="48" name="FSC#COOELAK@1.1001:OwnerExtension">
    <vt:lpwstr>+41 52 724 26 50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AVK Abteilung Finanzen (AVK_FIN)</vt:lpwstr>
  </property>
  <property fmtid="{D5CDD505-2E9C-101B-9397-08002B2CF9AE}" pid="55" name="FSC#COOELAK@1.1001:CreatedAt">
    <vt:lpwstr>04.02.2016</vt:lpwstr>
  </property>
  <property fmtid="{D5CDD505-2E9C-101B-9397-08002B2CF9AE}" pid="56" name="FSC#COOELAK@1.1001:OU">
    <vt:lpwstr>Amt für Volksschule, Amtsleitung (AVK)</vt:lpwstr>
  </property>
  <property fmtid="{D5CDD505-2E9C-101B-9397-08002B2CF9AE}" pid="57" name="FSC#COOELAK@1.1001:Priority">
    <vt:lpwstr> ()</vt:lpwstr>
  </property>
  <property fmtid="{D5CDD505-2E9C-101B-9397-08002B2CF9AE}" pid="58" name="FSC#COOELAK@1.1001:ObjBarCode">
    <vt:lpwstr>*COO.2103.100.2.5993492*</vt:lpwstr>
  </property>
  <property fmtid="{D5CDD505-2E9C-101B-9397-08002B2CF9AE}" pid="59" name="FSC#COOELAK@1.1001:RefBarCode">
    <vt:lpwstr>*COO.2103.100.7.1046908*</vt:lpwstr>
  </property>
  <property fmtid="{D5CDD505-2E9C-101B-9397-08002B2CF9AE}" pid="60" name="FSC#COOELAK@1.1001:FileRefBarCode">
    <vt:lpwstr>*AVK/07.01.03/2006/05831*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07.01.03</vt:lpwstr>
  </property>
  <property fmtid="{D5CDD505-2E9C-101B-9397-08002B2CF9AE}" pid="74" name="FSC#COOELAK@1.1001:CurrentUserRolePos">
    <vt:lpwstr>Sachbearbeiter/in</vt:lpwstr>
  </property>
  <property fmtid="{D5CDD505-2E9C-101B-9397-08002B2CF9AE}" pid="75" name="FSC#COOELAK@1.1001:CurrentUserEmail">
    <vt:lpwstr>roberto.tropea@tg.ch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ATSTATECFG@1.1001:Office">
    <vt:lpwstr/>
  </property>
  <property fmtid="{D5CDD505-2E9C-101B-9397-08002B2CF9AE}" pid="82" name="FSC#ATSTATECFG@1.1001:Agent">
    <vt:lpwstr>Sylvie Schödler (ALT)</vt:lpwstr>
  </property>
  <property fmtid="{D5CDD505-2E9C-101B-9397-08002B2CF9AE}" pid="83" name="FSC#ATSTATECFG@1.1001:AgentPhone">
    <vt:lpwstr>+41 52 724 26 50</vt:lpwstr>
  </property>
  <property fmtid="{D5CDD505-2E9C-101B-9397-08002B2CF9AE}" pid="84" name="FSC#ATSTATECFG@1.1001:DepartmentFax">
    <vt:lpwstr/>
  </property>
  <property fmtid="{D5CDD505-2E9C-101B-9397-08002B2CF9AE}" pid="85" name="FSC#ATSTATECFG@1.1001:DepartmentEmail">
    <vt:lpwstr>leitung.avk@tg.ch</vt:lpwstr>
  </property>
  <property fmtid="{D5CDD505-2E9C-101B-9397-08002B2CF9AE}" pid="86" name="FSC#ATSTATECFG@1.1001:SubfileDate">
    <vt:lpwstr>04.02.2016</vt:lpwstr>
  </property>
  <property fmtid="{D5CDD505-2E9C-101B-9397-08002B2CF9AE}" pid="87" name="FSC#ATSTATECFG@1.1001:SubfileSubject">
    <vt:lpwstr/>
  </property>
  <property fmtid="{D5CDD505-2E9C-101B-9397-08002B2CF9AE}" pid="88" name="FSC#ATSTATECFG@1.1001:DepartmentZipCode">
    <vt:lpwstr>8510</vt:lpwstr>
  </property>
  <property fmtid="{D5CDD505-2E9C-101B-9397-08002B2CF9AE}" pid="89" name="FSC#ATSTATECFG@1.1001:DepartmentCountry">
    <vt:lpwstr>Schweiz</vt:lpwstr>
  </property>
  <property fmtid="{D5CDD505-2E9C-101B-9397-08002B2CF9AE}" pid="90" name="FSC#ATSTATECFG@1.1001:DepartmentCity">
    <vt:lpwstr>Frauenfeld</vt:lpwstr>
  </property>
  <property fmtid="{D5CDD505-2E9C-101B-9397-08002B2CF9AE}" pid="91" name="FSC#ATSTATECFG@1.1001:DepartmentStreet">
    <vt:lpwstr>Spannerstrasse 31</vt:lpwstr>
  </property>
  <property fmtid="{D5CDD505-2E9C-101B-9397-08002B2CF9AE}" pid="92" name="FSC#ATSTATECFG@1.1001:DepartmentDVR">
    <vt:lpwstr/>
  </property>
  <property fmtid="{D5CDD505-2E9C-101B-9397-08002B2CF9AE}" pid="93" name="FSC#ATSTATECFG@1.1001:DepartmentUID">
    <vt:lpwstr>4110</vt:lpwstr>
  </property>
  <property fmtid="{D5CDD505-2E9C-101B-9397-08002B2CF9AE}" pid="94" name="FSC#ATSTATECFG@1.1001:SubfileReference">
    <vt:lpwstr>006</vt:lpwstr>
  </property>
  <property fmtid="{D5CDD505-2E9C-101B-9397-08002B2CF9AE}" pid="95" name="FSC#ATSTATECFG@1.1001:Clause">
    <vt:lpwstr/>
  </property>
  <property fmtid="{D5CDD505-2E9C-101B-9397-08002B2CF9AE}" pid="96" name="FSC#ATSTATECFG@1.1001:ApprovedSignature">
    <vt:lpwstr/>
  </property>
  <property fmtid="{D5CDD505-2E9C-101B-9397-08002B2CF9AE}" pid="97" name="FSC#ATSTATECFG@1.1001:BankAccount">
    <vt:lpwstr/>
  </property>
  <property fmtid="{D5CDD505-2E9C-101B-9397-08002B2CF9AE}" pid="98" name="FSC#ATSTATECFG@1.1001:BankAccountOwner">
    <vt:lpwstr/>
  </property>
  <property fmtid="{D5CDD505-2E9C-101B-9397-08002B2CF9AE}" pid="99" name="FSC#ATSTATECFG@1.1001:BankInstitute">
    <vt:lpwstr/>
  </property>
  <property fmtid="{D5CDD505-2E9C-101B-9397-08002B2CF9AE}" pid="100" name="FSC#ATSTATECFG@1.1001:BankAccountID">
    <vt:lpwstr/>
  </property>
  <property fmtid="{D5CDD505-2E9C-101B-9397-08002B2CF9AE}" pid="101" name="FSC#ATSTATECFG@1.1001:BankAccountIBAN">
    <vt:lpwstr/>
  </property>
  <property fmtid="{D5CDD505-2E9C-101B-9397-08002B2CF9AE}" pid="102" name="FSC#ATSTATECFG@1.1001:BankAccountBIC">
    <vt:lpwstr/>
  </property>
  <property fmtid="{D5CDD505-2E9C-101B-9397-08002B2CF9AE}" pid="103" name="FSC#ATSTATECFG@1.1001:BankName">
    <vt:lpwstr/>
  </property>
  <property fmtid="{D5CDD505-2E9C-101B-9397-08002B2CF9AE}" pid="104" name="FSC#FSCFOLIO@1.1001:docpropproject">
    <vt:lpwstr/>
  </property>
  <property fmtid="{D5CDD505-2E9C-101B-9397-08002B2CF9AE}" pid="105" name="FSC#LOCALSW@2103.100:TGDOSREI">
    <vt:lpwstr/>
  </property>
</Properties>
</file>