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C:\Users\avktro\AppData\Local\Temp\Fabasoft\Work\"/>
    </mc:Choice>
  </mc:AlternateContent>
  <bookViews>
    <workbookView xWindow="120" yWindow="120" windowWidth="15180" windowHeight="9285" tabRatio="879"/>
  </bookViews>
  <sheets>
    <sheet name="HINWEISE" sheetId="18" r:id="rId1"/>
    <sheet name="Finanzplan" sheetId="9" r:id="rId2"/>
    <sheet name="Eingabeblatt" sheetId="8" r:id="rId3"/>
    <sheet name="Beitragsleistungen" sheetId="7" r:id="rId4"/>
    <sheet name="HilfetabelleKantonsbeitrag" sheetId="2" state="hidden" r:id="rId5"/>
    <sheet name="Abschreibung Überführung" sheetId="21" r:id="rId6"/>
    <sheet name="Abschreibung HRM2" sheetId="17" r:id="rId7"/>
    <sheet name="Änderungsprotokoll" sheetId="19" r:id="rId8"/>
    <sheet name="Hilfestellung Plausibilisierung" sheetId="22" state="hidden" r:id="rId9"/>
    <sheet name="jährliche Anpassungen" sheetId="23" state="hidden" r:id="rId10"/>
  </sheets>
  <definedNames>
    <definedName name="_Toc287873048" localSheetId="6">'Abschreibung HRM2'!#REF!</definedName>
    <definedName name="_Toc287873048" localSheetId="5">'Abschreibung Überführung'!#REF!</definedName>
    <definedName name="_xlnm.Print_Area" localSheetId="6">'Abschreibung HRM2'!$A$1:$N$596</definedName>
    <definedName name="_xlnm.Print_Area" localSheetId="5">'Abschreibung Überführung'!$A$1:$M$298</definedName>
    <definedName name="_xlnm.Print_Area" localSheetId="3">Beitragsleistungen!$A:$L</definedName>
    <definedName name="_xlnm.Print_Area" localSheetId="2">Eingabeblatt!$A$1:$K$177</definedName>
    <definedName name="_xlnm.Print_Area" localSheetId="1">Finanzplan!$A$5:$J$113</definedName>
    <definedName name="_xlnm.Print_Titles" localSheetId="6">'Abschreibung HRM2'!$1:$1</definedName>
    <definedName name="_xlnm.Print_Titles" localSheetId="5">'Abschreibung Überführung'!$1:$1</definedName>
    <definedName name="_xlnm.Print_Titles" localSheetId="2">Eingabeblatt!$1:$2</definedName>
    <definedName name="_xlnm.Print_Titles" localSheetId="1">Finanzplan!$5:$8</definedName>
    <definedName name="_xlnm.Print_Titles" localSheetId="0">HINWEISE!#REF!</definedName>
  </definedNames>
  <calcPr calcId="162913" concurrentManualCount="2"/>
</workbook>
</file>

<file path=xl/calcChain.xml><?xml version="1.0" encoding="utf-8"?>
<calcChain xmlns="http://schemas.openxmlformats.org/spreadsheetml/2006/main">
  <c r="G26" i="7" l="1"/>
  <c r="F26" i="7"/>
  <c r="J88" i="8" l="1"/>
  <c r="I88" i="8"/>
  <c r="H88" i="8"/>
  <c r="G88" i="8"/>
  <c r="F88" i="8"/>
  <c r="E88" i="8"/>
  <c r="D88" i="8"/>
  <c r="J68" i="8"/>
  <c r="I68" i="8"/>
  <c r="H68" i="8"/>
  <c r="G68" i="8"/>
  <c r="F68" i="8"/>
  <c r="E68" i="8"/>
  <c r="D68" i="8"/>
  <c r="J66" i="8"/>
  <c r="I66" i="8"/>
  <c r="H66" i="8"/>
  <c r="G66" i="8"/>
  <c r="F66" i="8"/>
  <c r="E66" i="8"/>
  <c r="D66" i="8"/>
  <c r="K596" i="17"/>
  <c r="J596" i="17"/>
  <c r="I596" i="17"/>
  <c r="H596" i="17"/>
  <c r="G596" i="17"/>
  <c r="F596" i="17"/>
  <c r="E596" i="17"/>
  <c r="D596" i="17"/>
  <c r="K404" i="17"/>
  <c r="J404" i="17"/>
  <c r="I404" i="17"/>
  <c r="H404" i="17"/>
  <c r="G404" i="17"/>
  <c r="F404" i="17"/>
  <c r="E404" i="17"/>
  <c r="D404" i="17"/>
  <c r="K17" i="17" l="1"/>
  <c r="J17" i="17"/>
  <c r="I17" i="17"/>
  <c r="H17" i="17"/>
  <c r="G17" i="17"/>
  <c r="F17" i="17"/>
  <c r="E17" i="17"/>
  <c r="K16" i="17"/>
  <c r="J16" i="17"/>
  <c r="I16" i="17"/>
  <c r="H16" i="17"/>
  <c r="G16" i="17"/>
  <c r="F16" i="17"/>
  <c r="E16" i="17"/>
  <c r="K15" i="17"/>
  <c r="J15" i="17"/>
  <c r="I15" i="17"/>
  <c r="H15" i="17"/>
  <c r="G15" i="17"/>
  <c r="F15" i="17"/>
  <c r="E15" i="17"/>
  <c r="D17" i="17"/>
  <c r="D16" i="17"/>
  <c r="D15" i="17"/>
  <c r="P117" i="17"/>
  <c r="R117" i="17" s="1"/>
  <c r="P116" i="17"/>
  <c r="P115" i="17"/>
  <c r="R115" i="17" s="1"/>
  <c r="P114" i="17"/>
  <c r="P113" i="17"/>
  <c r="R113" i="17" s="1"/>
  <c r="P112" i="17"/>
  <c r="P111" i="17"/>
  <c r="R111" i="17" s="1"/>
  <c r="P110" i="17"/>
  <c r="P109" i="17"/>
  <c r="R109" i="17" s="1"/>
  <c r="P108" i="17"/>
  <c r="P107" i="17"/>
  <c r="R107" i="17" s="1"/>
  <c r="P106" i="17"/>
  <c r="P105" i="17"/>
  <c r="R105" i="17" s="1"/>
  <c r="P104" i="17"/>
  <c r="P103" i="17"/>
  <c r="R103" i="17" s="1"/>
  <c r="P102" i="17"/>
  <c r="P101" i="17"/>
  <c r="R101" i="17" s="1"/>
  <c r="P100" i="17"/>
  <c r="P99" i="17"/>
  <c r="R99" i="17" s="1"/>
  <c r="P98" i="17"/>
  <c r="P97" i="17"/>
  <c r="R97" i="17" s="1"/>
  <c r="P96" i="17"/>
  <c r="P95" i="17"/>
  <c r="R95" i="17" s="1"/>
  <c r="P94" i="17"/>
  <c r="P93" i="17"/>
  <c r="R93" i="17" s="1"/>
  <c r="P92" i="17"/>
  <c r="P91" i="17"/>
  <c r="R91" i="17" s="1"/>
  <c r="P90" i="17"/>
  <c r="P89" i="17"/>
  <c r="R89" i="17" s="1"/>
  <c r="P88" i="17"/>
  <c r="Q117" i="17"/>
  <c r="Q116" i="17"/>
  <c r="R116" i="17"/>
  <c r="Q115" i="17"/>
  <c r="Q114" i="17"/>
  <c r="R114" i="17"/>
  <c r="Q113" i="17"/>
  <c r="Q112" i="17"/>
  <c r="R112" i="17"/>
  <c r="Q111" i="17"/>
  <c r="Q110" i="17"/>
  <c r="R110" i="17"/>
  <c r="Q109" i="17"/>
  <c r="Q108" i="17"/>
  <c r="R108" i="17"/>
  <c r="Q107" i="17"/>
  <c r="Q106" i="17"/>
  <c r="R106" i="17"/>
  <c r="Q105" i="17"/>
  <c r="Q104" i="17"/>
  <c r="R104" i="17"/>
  <c r="Q103" i="17"/>
  <c r="Q102" i="17"/>
  <c r="R102" i="17"/>
  <c r="Q101" i="17"/>
  <c r="Q100" i="17"/>
  <c r="R100" i="17"/>
  <c r="Q99" i="17"/>
  <c r="Q98" i="17"/>
  <c r="R98" i="17"/>
  <c r="Q97" i="17"/>
  <c r="Q96" i="17"/>
  <c r="R96" i="17"/>
  <c r="Q95" i="17"/>
  <c r="Q94" i="17"/>
  <c r="R94" i="17"/>
  <c r="Q93" i="17"/>
  <c r="Q92" i="17"/>
  <c r="R92" i="17"/>
  <c r="Q91" i="17"/>
  <c r="Q90" i="17"/>
  <c r="R90" i="17"/>
  <c r="Q89" i="17"/>
  <c r="Q88" i="17"/>
  <c r="R88" i="17"/>
  <c r="A500" i="17"/>
  <c r="A498" i="17"/>
  <c r="A496" i="17"/>
  <c r="A494" i="17"/>
  <c r="A492" i="17"/>
  <c r="A490" i="17"/>
  <c r="A488" i="17"/>
  <c r="A486" i="17"/>
  <c r="A484" i="17"/>
  <c r="A482" i="17"/>
  <c r="A480" i="17"/>
  <c r="A478" i="17"/>
  <c r="A476" i="17"/>
  <c r="A474" i="17"/>
  <c r="A472" i="17"/>
  <c r="K471" i="17"/>
  <c r="J471" i="17"/>
  <c r="I471" i="17"/>
  <c r="H471" i="17"/>
  <c r="G471" i="17"/>
  <c r="F471" i="17"/>
  <c r="E471" i="17"/>
  <c r="D471" i="17"/>
  <c r="A471" i="17"/>
  <c r="P309" i="17"/>
  <c r="C309" i="17"/>
  <c r="C501" i="17" s="1"/>
  <c r="A309" i="17"/>
  <c r="A501" i="17" s="1"/>
  <c r="P308" i="17"/>
  <c r="C308" i="17"/>
  <c r="C500" i="17" s="1"/>
  <c r="A308" i="17"/>
  <c r="P307" i="17"/>
  <c r="C307" i="17"/>
  <c r="C499" i="17" s="1"/>
  <c r="A307" i="17"/>
  <c r="A499" i="17" s="1"/>
  <c r="P306" i="17"/>
  <c r="C306" i="17"/>
  <c r="C498" i="17" s="1"/>
  <c r="A306" i="17"/>
  <c r="P305" i="17"/>
  <c r="C305" i="17"/>
  <c r="C497" i="17" s="1"/>
  <c r="A305" i="17"/>
  <c r="A497" i="17" s="1"/>
  <c r="P304" i="17"/>
  <c r="C304" i="17"/>
  <c r="C496" i="17" s="1"/>
  <c r="A304" i="17"/>
  <c r="P303" i="17"/>
  <c r="C303" i="17"/>
  <c r="C495" i="17" s="1"/>
  <c r="A303" i="17"/>
  <c r="A495" i="17" s="1"/>
  <c r="P302" i="17"/>
  <c r="C302" i="17"/>
  <c r="C494" i="17" s="1"/>
  <c r="A302" i="17"/>
  <c r="P301" i="17"/>
  <c r="C301" i="17"/>
  <c r="C493" i="17" s="1"/>
  <c r="A301" i="17"/>
  <c r="A493" i="17" s="1"/>
  <c r="P300" i="17"/>
  <c r="C300" i="17"/>
  <c r="C492" i="17" s="1"/>
  <c r="A300" i="17"/>
  <c r="P299" i="17"/>
  <c r="C299" i="17"/>
  <c r="C491" i="17" s="1"/>
  <c r="A299" i="17"/>
  <c r="A491" i="17" s="1"/>
  <c r="P298" i="17"/>
  <c r="C298" i="17"/>
  <c r="C490" i="17" s="1"/>
  <c r="A298" i="17"/>
  <c r="P297" i="17"/>
  <c r="C297" i="17"/>
  <c r="C489" i="17" s="1"/>
  <c r="A297" i="17"/>
  <c r="A489" i="17" s="1"/>
  <c r="P296" i="17"/>
  <c r="C296" i="17"/>
  <c r="C488" i="17" s="1"/>
  <c r="A296" i="17"/>
  <c r="P295" i="17"/>
  <c r="C295" i="17"/>
  <c r="C487" i="17" s="1"/>
  <c r="A295" i="17"/>
  <c r="A487" i="17" s="1"/>
  <c r="P294" i="17"/>
  <c r="C294" i="17"/>
  <c r="C486" i="17" s="1"/>
  <c r="A294" i="17"/>
  <c r="P293" i="17"/>
  <c r="C293" i="17"/>
  <c r="C485" i="17" s="1"/>
  <c r="A293" i="17"/>
  <c r="A485" i="17" s="1"/>
  <c r="P292" i="17"/>
  <c r="C292" i="17"/>
  <c r="C484" i="17" s="1"/>
  <c r="A292" i="17"/>
  <c r="P291" i="17"/>
  <c r="C291" i="17"/>
  <c r="C483" i="17" s="1"/>
  <c r="A291" i="17"/>
  <c r="A483" i="17" s="1"/>
  <c r="P290" i="17"/>
  <c r="C290" i="17"/>
  <c r="C482" i="17" s="1"/>
  <c r="A290" i="17"/>
  <c r="P289" i="17"/>
  <c r="C289" i="17"/>
  <c r="C481" i="17" s="1"/>
  <c r="A289" i="17"/>
  <c r="A481" i="17" s="1"/>
  <c r="P288" i="17"/>
  <c r="C288" i="17"/>
  <c r="C480" i="17" s="1"/>
  <c r="A288" i="17"/>
  <c r="P287" i="17"/>
  <c r="C287" i="17"/>
  <c r="C479" i="17" s="1"/>
  <c r="A287" i="17"/>
  <c r="A479" i="17" s="1"/>
  <c r="P286" i="17"/>
  <c r="C286" i="17"/>
  <c r="C478" i="17" s="1"/>
  <c r="A286" i="17"/>
  <c r="P285" i="17"/>
  <c r="C285" i="17"/>
  <c r="C477" i="17" s="1"/>
  <c r="A285" i="17"/>
  <c r="A477" i="17" s="1"/>
  <c r="P284" i="17"/>
  <c r="C284" i="17"/>
  <c r="C476" i="17" s="1"/>
  <c r="A284" i="17"/>
  <c r="P283" i="17"/>
  <c r="C283" i="17"/>
  <c r="C475" i="17" s="1"/>
  <c r="A283" i="17"/>
  <c r="A475" i="17" s="1"/>
  <c r="P282" i="17"/>
  <c r="C282" i="17"/>
  <c r="C474" i="17" s="1"/>
  <c r="A282" i="17"/>
  <c r="P281" i="17"/>
  <c r="C281" i="17"/>
  <c r="C473" i="17" s="1"/>
  <c r="A281" i="17"/>
  <c r="A473" i="17" s="1"/>
  <c r="P280" i="17"/>
  <c r="C280" i="17"/>
  <c r="C472" i="17" s="1"/>
  <c r="A280" i="17"/>
  <c r="K279" i="17"/>
  <c r="J279" i="17"/>
  <c r="I279" i="17"/>
  <c r="H279" i="17"/>
  <c r="G279" i="17"/>
  <c r="F279" i="17"/>
  <c r="E279" i="17"/>
  <c r="D279" i="17"/>
  <c r="A279" i="17"/>
  <c r="A87" i="17"/>
  <c r="A118" i="17"/>
  <c r="B87" i="17"/>
  <c r="B212" i="17" s="1"/>
  <c r="R87" i="17" l="1"/>
  <c r="Q280" i="17"/>
  <c r="Q282" i="17"/>
  <c r="Q284" i="17"/>
  <c r="Q286" i="17"/>
  <c r="Q288" i="17"/>
  <c r="Q289" i="17"/>
  <c r="Q281" i="17"/>
  <c r="Q283" i="17"/>
  <c r="Q285" i="17"/>
  <c r="Q287" i="17"/>
  <c r="Q291" i="17"/>
  <c r="Q293" i="17"/>
  <c r="Q295" i="17"/>
  <c r="Q297" i="17"/>
  <c r="Q299" i="17"/>
  <c r="Q301" i="17"/>
  <c r="Q303" i="17"/>
  <c r="Q305" i="17"/>
  <c r="Q307" i="17"/>
  <c r="Q309" i="17"/>
  <c r="Q290" i="17"/>
  <c r="Q292" i="17"/>
  <c r="Q294" i="17"/>
  <c r="Q296" i="17"/>
  <c r="Q298" i="17"/>
  <c r="Q300" i="17"/>
  <c r="Q302" i="17"/>
  <c r="Q304" i="17"/>
  <c r="Q306" i="17"/>
  <c r="Q308" i="17"/>
  <c r="A191" i="17"/>
  <c r="A160" i="17"/>
  <c r="A149" i="17"/>
  <c r="A36" i="17"/>
  <c r="A420" i="17" s="1"/>
  <c r="A25" i="17"/>
  <c r="A409" i="17" s="1"/>
  <c r="A217" i="17" l="1"/>
  <c r="A228" i="17"/>
  <c r="J30" i="7"/>
  <c r="L56" i="2" l="1"/>
  <c r="L57" i="2" s="1"/>
  <c r="L58" i="2" s="1"/>
  <c r="L59" i="2" s="1"/>
  <c r="L60" i="2" s="1"/>
  <c r="L61" i="2" s="1"/>
  <c r="L62" i="2" s="1"/>
  <c r="L63" i="2" s="1"/>
  <c r="L64" i="2" s="1"/>
  <c r="L65" i="2" s="1"/>
  <c r="K56" i="2"/>
  <c r="K57" i="2" s="1"/>
  <c r="K58" i="2" s="1"/>
  <c r="K59" i="2" s="1"/>
  <c r="K60" i="2" s="1"/>
  <c r="K61" i="2" s="1"/>
  <c r="K62" i="2" s="1"/>
  <c r="K63" i="2" s="1"/>
  <c r="K64" i="2" s="1"/>
  <c r="K65" i="2" s="1"/>
  <c r="J56" i="2"/>
  <c r="J57" i="2" s="1"/>
  <c r="J58" i="2" s="1"/>
  <c r="J59" i="2" s="1"/>
  <c r="J60" i="2" s="1"/>
  <c r="J61" i="2" s="1"/>
  <c r="J62" i="2" s="1"/>
  <c r="J63" i="2" s="1"/>
  <c r="J64" i="2" s="1"/>
  <c r="J65" i="2" s="1"/>
  <c r="G56" i="2"/>
  <c r="G57" i="2" s="1"/>
  <c r="G58" i="2" s="1"/>
  <c r="G59" i="2" s="1"/>
  <c r="G60" i="2" s="1"/>
  <c r="G61" i="2" s="1"/>
  <c r="G62" i="2" s="1"/>
  <c r="G63" i="2" s="1"/>
  <c r="G64" i="2" s="1"/>
  <c r="G65" i="2" s="1"/>
  <c r="F56" i="2"/>
  <c r="F57" i="2" s="1"/>
  <c r="F58" i="2" s="1"/>
  <c r="F59" i="2" s="1"/>
  <c r="F60" i="2" s="1"/>
  <c r="F61" i="2" s="1"/>
  <c r="F62" i="2" s="1"/>
  <c r="F63" i="2" s="1"/>
  <c r="F64" i="2" s="1"/>
  <c r="F65" i="2" s="1"/>
  <c r="E56" i="2"/>
  <c r="E57" i="2" s="1"/>
  <c r="E58" i="2" s="1"/>
  <c r="E59" i="2" s="1"/>
  <c r="E60" i="2" s="1"/>
  <c r="E61" i="2" s="1"/>
  <c r="E62" i="2" s="1"/>
  <c r="E63" i="2" s="1"/>
  <c r="E64" i="2" s="1"/>
  <c r="E65" i="2" s="1"/>
  <c r="D56" i="2"/>
  <c r="D57" i="2" s="1"/>
  <c r="D58" i="2" s="1"/>
  <c r="D59" i="2" s="1"/>
  <c r="D60" i="2" s="1"/>
  <c r="D61" i="2" s="1"/>
  <c r="D62" i="2" s="1"/>
  <c r="D63" i="2" s="1"/>
  <c r="D64" i="2" s="1"/>
  <c r="D65" i="2" s="1"/>
  <c r="C56" i="2"/>
  <c r="C57" i="2" s="1"/>
  <c r="C58" i="2" s="1"/>
  <c r="C59" i="2" s="1"/>
  <c r="C60" i="2" s="1"/>
  <c r="C61" i="2" s="1"/>
  <c r="C62" i="2" s="1"/>
  <c r="C63" i="2" s="1"/>
  <c r="C64" i="2" s="1"/>
  <c r="C65" i="2" s="1"/>
  <c r="B56" i="2"/>
  <c r="B57" i="2" s="1"/>
  <c r="B58" i="2" s="1"/>
  <c r="B59" i="2" s="1"/>
  <c r="B60" i="2" s="1"/>
  <c r="B61" i="2" s="1"/>
  <c r="B62" i="2" s="1"/>
  <c r="B63" i="2" s="1"/>
  <c r="B64" i="2" s="1"/>
  <c r="B65" i="2" s="1"/>
  <c r="R35" i="2"/>
  <c r="R36" i="2" s="1"/>
  <c r="R37" i="2" s="1"/>
  <c r="R38" i="2" s="1"/>
  <c r="R39" i="2" s="1"/>
  <c r="R40" i="2" s="1"/>
  <c r="R41" i="2" s="1"/>
  <c r="R42" i="2" s="1"/>
  <c r="R43" i="2" s="1"/>
  <c r="R44" i="2" s="1"/>
  <c r="O35" i="2"/>
  <c r="O36" i="2" s="1"/>
  <c r="O37" i="2" s="1"/>
  <c r="O38" i="2" s="1"/>
  <c r="O39" i="2" s="1"/>
  <c r="O40" i="2" s="1"/>
  <c r="O41" i="2" s="1"/>
  <c r="O42" i="2" s="1"/>
  <c r="O43" i="2" s="1"/>
  <c r="O44" i="2" s="1"/>
  <c r="L35" i="2"/>
  <c r="L36" i="2" s="1"/>
  <c r="L37" i="2" s="1"/>
  <c r="L38" i="2" s="1"/>
  <c r="L39" i="2" s="1"/>
  <c r="L40" i="2" s="1"/>
  <c r="L41" i="2" s="1"/>
  <c r="L42" i="2" s="1"/>
  <c r="L43" i="2" s="1"/>
  <c r="L44" i="2" s="1"/>
  <c r="K35" i="2"/>
  <c r="K36" i="2" s="1"/>
  <c r="K37" i="2" s="1"/>
  <c r="K38" i="2" s="1"/>
  <c r="K39" i="2" s="1"/>
  <c r="K40" i="2" s="1"/>
  <c r="K41" i="2" s="1"/>
  <c r="K42" i="2" s="1"/>
  <c r="K43" i="2" s="1"/>
  <c r="K44" i="2" s="1"/>
  <c r="J35" i="2"/>
  <c r="J36" i="2" s="1"/>
  <c r="J37" i="2" s="1"/>
  <c r="J38" i="2" s="1"/>
  <c r="J39" i="2" s="1"/>
  <c r="J40" i="2" s="1"/>
  <c r="J41" i="2" s="1"/>
  <c r="J42" i="2" s="1"/>
  <c r="J43" i="2" s="1"/>
  <c r="J44" i="2" s="1"/>
  <c r="G35" i="2"/>
  <c r="G36" i="2" s="1"/>
  <c r="G37" i="2" s="1"/>
  <c r="G38" i="2" s="1"/>
  <c r="G39" i="2" s="1"/>
  <c r="G40" i="2" s="1"/>
  <c r="G41" i="2" s="1"/>
  <c r="G42" i="2" s="1"/>
  <c r="G43" i="2" s="1"/>
  <c r="G44" i="2" s="1"/>
  <c r="F35" i="2"/>
  <c r="F36" i="2" s="1"/>
  <c r="F37" i="2" s="1"/>
  <c r="F38" i="2" s="1"/>
  <c r="F39" i="2" s="1"/>
  <c r="F40" i="2" s="1"/>
  <c r="F41" i="2" s="1"/>
  <c r="F42" i="2" s="1"/>
  <c r="F43" i="2" s="1"/>
  <c r="F44" i="2" s="1"/>
  <c r="D35" i="2"/>
  <c r="D36" i="2" s="1"/>
  <c r="D37" i="2" s="1"/>
  <c r="D38" i="2" s="1"/>
  <c r="D39" i="2" s="1"/>
  <c r="D40" i="2" s="1"/>
  <c r="D41" i="2" s="1"/>
  <c r="D42" i="2" s="1"/>
  <c r="D43" i="2" s="1"/>
  <c r="D44" i="2" s="1"/>
  <c r="C35" i="2"/>
  <c r="C36" i="2" s="1"/>
  <c r="C37" i="2" s="1"/>
  <c r="C38" i="2" s="1"/>
  <c r="C39" i="2" s="1"/>
  <c r="C40" i="2" s="1"/>
  <c r="C41" i="2" s="1"/>
  <c r="C42" i="2" s="1"/>
  <c r="C43" i="2" s="1"/>
  <c r="C44" i="2" s="1"/>
  <c r="B35" i="2"/>
  <c r="B36" i="2" s="1"/>
  <c r="B37" i="2" s="1"/>
  <c r="B38" i="2" s="1"/>
  <c r="B39" i="2" s="1"/>
  <c r="B40" i="2" s="1"/>
  <c r="B41" i="2" s="1"/>
  <c r="B42" i="2" s="1"/>
  <c r="B43" i="2" s="1"/>
  <c r="B44" i="2" s="1"/>
  <c r="J44" i="8" l="1"/>
  <c r="I44" i="8"/>
  <c r="H44" i="8"/>
  <c r="G44" i="8"/>
  <c r="F44" i="8"/>
  <c r="J77" i="9"/>
  <c r="I77" i="9"/>
  <c r="H77" i="9"/>
  <c r="G77" i="9"/>
  <c r="F77" i="9"/>
  <c r="E77" i="9"/>
  <c r="D77" i="9"/>
  <c r="C77" i="9"/>
  <c r="A77" i="9"/>
  <c r="F47" i="8"/>
  <c r="G46" i="8"/>
  <c r="H46" i="8" s="1"/>
  <c r="I46" i="8" s="1"/>
  <c r="J46" i="8" s="1"/>
  <c r="F46" i="8"/>
  <c r="G45" i="8"/>
  <c r="H45" i="8" s="1"/>
  <c r="I45" i="8" s="1"/>
  <c r="J45" i="8" s="1"/>
  <c r="F45" i="8"/>
  <c r="G43" i="8"/>
  <c r="H43" i="8" s="1"/>
  <c r="I43" i="8" s="1"/>
  <c r="J43" i="8" s="1"/>
  <c r="F43" i="8"/>
  <c r="E99" i="8" l="1"/>
  <c r="C71" i="8"/>
  <c r="C99" i="8"/>
  <c r="D99" i="8"/>
  <c r="C64" i="8"/>
  <c r="C403" i="17" l="1"/>
  <c r="C595" i="17" s="1"/>
  <c r="A403" i="17"/>
  <c r="A595" i="17" s="1"/>
  <c r="C402" i="17"/>
  <c r="C594" i="17" s="1"/>
  <c r="A402" i="17"/>
  <c r="A594" i="17" s="1"/>
  <c r="C401" i="17"/>
  <c r="C593" i="17" s="1"/>
  <c r="A401" i="17"/>
  <c r="A593" i="17" s="1"/>
  <c r="C400" i="17"/>
  <c r="C592" i="17" s="1"/>
  <c r="A400" i="17"/>
  <c r="A592" i="17" s="1"/>
  <c r="C399" i="17"/>
  <c r="C591" i="17" s="1"/>
  <c r="A399" i="17"/>
  <c r="A591" i="17" s="1"/>
  <c r="C398" i="17"/>
  <c r="C590" i="17" s="1"/>
  <c r="A398" i="17"/>
  <c r="A590" i="17" s="1"/>
  <c r="C397" i="17"/>
  <c r="C589" i="17" s="1"/>
  <c r="A397" i="17"/>
  <c r="A589" i="17" s="1"/>
  <c r="C396" i="17"/>
  <c r="C588" i="17" s="1"/>
  <c r="A396" i="17"/>
  <c r="A588" i="17" s="1"/>
  <c r="C395" i="17"/>
  <c r="C587" i="17" s="1"/>
  <c r="A395" i="17"/>
  <c r="A587" i="17" s="1"/>
  <c r="C394" i="17"/>
  <c r="C586" i="17" s="1"/>
  <c r="A394" i="17"/>
  <c r="A586" i="17" s="1"/>
  <c r="C393" i="17"/>
  <c r="C585" i="17" s="1"/>
  <c r="A393" i="17"/>
  <c r="A585" i="17" s="1"/>
  <c r="C392" i="17"/>
  <c r="C584" i="17" s="1"/>
  <c r="A392" i="17"/>
  <c r="A584" i="17" s="1"/>
  <c r="C391" i="17"/>
  <c r="C583" i="17" s="1"/>
  <c r="A391" i="17"/>
  <c r="A583" i="17" s="1"/>
  <c r="C390" i="17"/>
  <c r="C582" i="17" s="1"/>
  <c r="A390" i="17"/>
  <c r="A582" i="17" s="1"/>
  <c r="C389" i="17"/>
  <c r="C581" i="17" s="1"/>
  <c r="A389" i="17"/>
  <c r="A581" i="17" s="1"/>
  <c r="C388" i="17"/>
  <c r="C580" i="17" s="1"/>
  <c r="A388" i="17"/>
  <c r="A580" i="17" s="1"/>
  <c r="C387" i="17"/>
  <c r="C579" i="17" s="1"/>
  <c r="A387" i="17"/>
  <c r="A579" i="17" s="1"/>
  <c r="C386" i="17"/>
  <c r="C578" i="17" s="1"/>
  <c r="A386" i="17"/>
  <c r="A578" i="17" s="1"/>
  <c r="C385" i="17"/>
  <c r="C577" i="17" s="1"/>
  <c r="A385" i="17"/>
  <c r="A577" i="17" s="1"/>
  <c r="C384" i="17"/>
  <c r="C576" i="17" s="1"/>
  <c r="A384" i="17"/>
  <c r="A576" i="17" s="1"/>
  <c r="C382" i="17"/>
  <c r="C574" i="17" s="1"/>
  <c r="A382" i="17"/>
  <c r="A574" i="17" s="1"/>
  <c r="C381" i="17"/>
  <c r="C573" i="17" s="1"/>
  <c r="A381" i="17"/>
  <c r="A573" i="17" s="1"/>
  <c r="C380" i="17"/>
  <c r="C572" i="17" s="1"/>
  <c r="A380" i="17"/>
  <c r="A572" i="17" s="1"/>
  <c r="C379" i="17"/>
  <c r="C571" i="17" s="1"/>
  <c r="A379" i="17"/>
  <c r="A571" i="17" s="1"/>
  <c r="C378" i="17"/>
  <c r="C570" i="17" s="1"/>
  <c r="A378" i="17"/>
  <c r="A570" i="17" s="1"/>
  <c r="C377" i="17"/>
  <c r="C569" i="17" s="1"/>
  <c r="A377" i="17"/>
  <c r="A569" i="17" s="1"/>
  <c r="C376" i="17"/>
  <c r="C568" i="17" s="1"/>
  <c r="A376" i="17"/>
  <c r="A568" i="17" s="1"/>
  <c r="C375" i="17"/>
  <c r="C567" i="17" s="1"/>
  <c r="A375" i="17"/>
  <c r="A567" i="17" s="1"/>
  <c r="C374" i="17"/>
  <c r="C566" i="17" s="1"/>
  <c r="A374" i="17"/>
  <c r="A566" i="17" s="1"/>
  <c r="C373" i="17"/>
  <c r="C565" i="17" s="1"/>
  <c r="A373" i="17"/>
  <c r="A565" i="17" s="1"/>
  <c r="C372" i="17"/>
  <c r="C564" i="17" s="1"/>
  <c r="A372" i="17"/>
  <c r="A564" i="17" s="1"/>
  <c r="C371" i="17"/>
  <c r="C563" i="17" s="1"/>
  <c r="A371" i="17"/>
  <c r="A563" i="17" s="1"/>
  <c r="C370" i="17"/>
  <c r="C562" i="17" s="1"/>
  <c r="A370" i="17"/>
  <c r="A562" i="17" s="1"/>
  <c r="C369" i="17"/>
  <c r="C561" i="17" s="1"/>
  <c r="A369" i="17"/>
  <c r="A561" i="17" s="1"/>
  <c r="C368" i="17"/>
  <c r="C560" i="17" s="1"/>
  <c r="A368" i="17"/>
  <c r="A560" i="17" s="1"/>
  <c r="C367" i="17"/>
  <c r="C559" i="17" s="1"/>
  <c r="A367" i="17"/>
  <c r="A559" i="17" s="1"/>
  <c r="C366" i="17"/>
  <c r="C558" i="17" s="1"/>
  <c r="A366" i="17"/>
  <c r="A558" i="17" s="1"/>
  <c r="C365" i="17"/>
  <c r="C557" i="17" s="1"/>
  <c r="A365" i="17"/>
  <c r="A557" i="17" s="1"/>
  <c r="C364" i="17"/>
  <c r="C556" i="17" s="1"/>
  <c r="A364" i="17"/>
  <c r="A556" i="17" s="1"/>
  <c r="C363" i="17"/>
  <c r="C555" i="17" s="1"/>
  <c r="A363" i="17"/>
  <c r="A555" i="17" s="1"/>
  <c r="C362" i="17"/>
  <c r="C554" i="17" s="1"/>
  <c r="A362" i="17"/>
  <c r="A554" i="17" s="1"/>
  <c r="C361" i="17"/>
  <c r="C553" i="17" s="1"/>
  <c r="A361" i="17"/>
  <c r="A553" i="17" s="1"/>
  <c r="C360" i="17"/>
  <c r="C552" i="17" s="1"/>
  <c r="A360" i="17"/>
  <c r="A552" i="17" s="1"/>
  <c r="C359" i="17"/>
  <c r="C551" i="17" s="1"/>
  <c r="A359" i="17"/>
  <c r="A551" i="17" s="1"/>
  <c r="C358" i="17"/>
  <c r="C550" i="17" s="1"/>
  <c r="A358" i="17"/>
  <c r="A550" i="17" s="1"/>
  <c r="C357" i="17"/>
  <c r="C549" i="17" s="1"/>
  <c r="A357" i="17"/>
  <c r="A549" i="17" s="1"/>
  <c r="C356" i="17"/>
  <c r="C548" i="17" s="1"/>
  <c r="A356" i="17"/>
  <c r="A548" i="17" s="1"/>
  <c r="C355" i="17"/>
  <c r="C547" i="17" s="1"/>
  <c r="A355" i="17"/>
  <c r="A547" i="17" s="1"/>
  <c r="C354" i="17"/>
  <c r="C546" i="17" s="1"/>
  <c r="A354" i="17"/>
  <c r="A546" i="17" s="1"/>
  <c r="C353" i="17"/>
  <c r="C545" i="17" s="1"/>
  <c r="A353" i="17"/>
  <c r="A545" i="17" s="1"/>
  <c r="C351" i="17"/>
  <c r="C543" i="17" s="1"/>
  <c r="A351" i="17"/>
  <c r="A543" i="17" s="1"/>
  <c r="C350" i="17"/>
  <c r="C542" i="17" s="1"/>
  <c r="A350" i="17"/>
  <c r="A542" i="17" s="1"/>
  <c r="C349" i="17"/>
  <c r="C541" i="17" s="1"/>
  <c r="A349" i="17"/>
  <c r="A541" i="17" s="1"/>
  <c r="C348" i="17"/>
  <c r="C540" i="17" s="1"/>
  <c r="A348" i="17"/>
  <c r="A540" i="17" s="1"/>
  <c r="C347" i="17"/>
  <c r="C539" i="17" s="1"/>
  <c r="A347" i="17"/>
  <c r="A539" i="17" s="1"/>
  <c r="C346" i="17"/>
  <c r="C538" i="17" s="1"/>
  <c r="A346" i="17"/>
  <c r="A538" i="17" s="1"/>
  <c r="C345" i="17"/>
  <c r="C537" i="17" s="1"/>
  <c r="A345" i="17"/>
  <c r="A537" i="17" s="1"/>
  <c r="C344" i="17"/>
  <c r="C536" i="17" s="1"/>
  <c r="A344" i="17"/>
  <c r="A536" i="17" s="1"/>
  <c r="C343" i="17"/>
  <c r="C535" i="17" s="1"/>
  <c r="A343" i="17"/>
  <c r="A535" i="17" s="1"/>
  <c r="C342" i="17"/>
  <c r="C534" i="17" s="1"/>
  <c r="A342" i="17"/>
  <c r="A534" i="17" s="1"/>
  <c r="C340" i="17"/>
  <c r="C532" i="17" s="1"/>
  <c r="A340" i="17"/>
  <c r="A532" i="17" s="1"/>
  <c r="C339" i="17"/>
  <c r="C531" i="17" s="1"/>
  <c r="A339" i="17"/>
  <c r="A531" i="17" s="1"/>
  <c r="C338" i="17"/>
  <c r="C530" i="17" s="1"/>
  <c r="A338" i="17"/>
  <c r="A530" i="17" s="1"/>
  <c r="C337" i="17"/>
  <c r="C529" i="17" s="1"/>
  <c r="A337" i="17"/>
  <c r="A529" i="17" s="1"/>
  <c r="C336" i="17"/>
  <c r="C528" i="17" s="1"/>
  <c r="A336" i="17"/>
  <c r="A528" i="17" s="1"/>
  <c r="C335" i="17"/>
  <c r="C527" i="17" s="1"/>
  <c r="A335" i="17"/>
  <c r="A527" i="17" s="1"/>
  <c r="C334" i="17"/>
  <c r="C526" i="17" s="1"/>
  <c r="A334" i="17"/>
  <c r="A526" i="17" s="1"/>
  <c r="C333" i="17"/>
  <c r="C525" i="17" s="1"/>
  <c r="A333" i="17"/>
  <c r="A525" i="17" s="1"/>
  <c r="C332" i="17"/>
  <c r="C524" i="17" s="1"/>
  <c r="A332" i="17"/>
  <c r="A524" i="17" s="1"/>
  <c r="C331" i="17"/>
  <c r="C523" i="17" s="1"/>
  <c r="A331" i="17"/>
  <c r="A523" i="17" s="1"/>
  <c r="C330" i="17"/>
  <c r="C522" i="17" s="1"/>
  <c r="A330" i="17"/>
  <c r="A522" i="17" s="1"/>
  <c r="C329" i="17"/>
  <c r="C521" i="17" s="1"/>
  <c r="A329" i="17"/>
  <c r="A521" i="17" s="1"/>
  <c r="C328" i="17"/>
  <c r="C520" i="17" s="1"/>
  <c r="A328" i="17"/>
  <c r="A520" i="17" s="1"/>
  <c r="C327" i="17"/>
  <c r="C519" i="17" s="1"/>
  <c r="A327" i="17"/>
  <c r="A519" i="17" s="1"/>
  <c r="C326" i="17"/>
  <c r="C518" i="17" s="1"/>
  <c r="A326" i="17"/>
  <c r="A518" i="17" s="1"/>
  <c r="C325" i="17"/>
  <c r="C517" i="17" s="1"/>
  <c r="A325" i="17"/>
  <c r="A517" i="17" s="1"/>
  <c r="C324" i="17"/>
  <c r="C516" i="17" s="1"/>
  <c r="A324" i="17"/>
  <c r="A516" i="17" s="1"/>
  <c r="C323" i="17"/>
  <c r="C515" i="17" s="1"/>
  <c r="A323" i="17"/>
  <c r="A515" i="17" s="1"/>
  <c r="C322" i="17"/>
  <c r="C514" i="17" s="1"/>
  <c r="A322" i="17"/>
  <c r="A514" i="17" s="1"/>
  <c r="C321" i="17"/>
  <c r="C513" i="17" s="1"/>
  <c r="A321" i="17"/>
  <c r="A513" i="17" s="1"/>
  <c r="C320" i="17"/>
  <c r="C512" i="17" s="1"/>
  <c r="A320" i="17"/>
  <c r="A512" i="17" s="1"/>
  <c r="C319" i="17"/>
  <c r="C511" i="17" s="1"/>
  <c r="A319" i="17"/>
  <c r="A511" i="17" s="1"/>
  <c r="C318" i="17"/>
  <c r="C510" i="17" s="1"/>
  <c r="A318" i="17"/>
  <c r="A510" i="17" s="1"/>
  <c r="C317" i="17"/>
  <c r="C509" i="17" s="1"/>
  <c r="A317" i="17"/>
  <c r="A509" i="17" s="1"/>
  <c r="C316" i="17"/>
  <c r="C508" i="17" s="1"/>
  <c r="A316" i="17"/>
  <c r="A508" i="17" s="1"/>
  <c r="C315" i="17"/>
  <c r="C507" i="17" s="1"/>
  <c r="A315" i="17"/>
  <c r="A507" i="17" s="1"/>
  <c r="C314" i="17"/>
  <c r="C506" i="17" s="1"/>
  <c r="A314" i="17"/>
  <c r="A506" i="17" s="1"/>
  <c r="C313" i="17"/>
  <c r="C505" i="17" s="1"/>
  <c r="A313" i="17"/>
  <c r="A505" i="17" s="1"/>
  <c r="C312" i="17"/>
  <c r="C504" i="17" s="1"/>
  <c r="A312" i="17"/>
  <c r="A504" i="17" s="1"/>
  <c r="C311" i="17"/>
  <c r="C503" i="17" s="1"/>
  <c r="A311" i="17"/>
  <c r="A503" i="17" s="1"/>
  <c r="C278" i="17"/>
  <c r="C470" i="17" s="1"/>
  <c r="A278" i="17"/>
  <c r="A470" i="17" s="1"/>
  <c r="C277" i="17"/>
  <c r="C469" i="17" s="1"/>
  <c r="A277" i="17"/>
  <c r="A469" i="17" s="1"/>
  <c r="C276" i="17"/>
  <c r="C468" i="17" s="1"/>
  <c r="A276" i="17"/>
  <c r="A468" i="17" s="1"/>
  <c r="C275" i="17"/>
  <c r="C467" i="17" s="1"/>
  <c r="A275" i="17"/>
  <c r="A467" i="17" s="1"/>
  <c r="C274" i="17"/>
  <c r="C466" i="17" s="1"/>
  <c r="A274" i="17"/>
  <c r="A466" i="17" s="1"/>
  <c r="C273" i="17"/>
  <c r="C465" i="17" s="1"/>
  <c r="A273" i="17"/>
  <c r="A465" i="17" s="1"/>
  <c r="C272" i="17"/>
  <c r="C464" i="17" s="1"/>
  <c r="A272" i="17"/>
  <c r="A464" i="17" s="1"/>
  <c r="C271" i="17"/>
  <c r="C463" i="17" s="1"/>
  <c r="A271" i="17"/>
  <c r="A463" i="17" s="1"/>
  <c r="C270" i="17"/>
  <c r="C462" i="17" s="1"/>
  <c r="A270" i="17"/>
  <c r="A462" i="17" s="1"/>
  <c r="C269" i="17"/>
  <c r="C461" i="17" s="1"/>
  <c r="A269" i="17"/>
  <c r="A461" i="17" s="1"/>
  <c r="C268" i="17"/>
  <c r="C460" i="17" s="1"/>
  <c r="A268" i="17"/>
  <c r="A460" i="17" s="1"/>
  <c r="C267" i="17"/>
  <c r="C459" i="17" s="1"/>
  <c r="A267" i="17"/>
  <c r="A459" i="17" s="1"/>
  <c r="C266" i="17"/>
  <c r="C458" i="17" s="1"/>
  <c r="A266" i="17"/>
  <c r="A458" i="17" s="1"/>
  <c r="C265" i="17"/>
  <c r="C457" i="17" s="1"/>
  <c r="A265" i="17"/>
  <c r="A457" i="17" s="1"/>
  <c r="C264" i="17"/>
  <c r="C456" i="17" s="1"/>
  <c r="A264" i="17"/>
  <c r="A456" i="17" s="1"/>
  <c r="C263" i="17"/>
  <c r="C455" i="17" s="1"/>
  <c r="A263" i="17"/>
  <c r="A455" i="17" s="1"/>
  <c r="C262" i="17"/>
  <c r="C454" i="17" s="1"/>
  <c r="A262" i="17"/>
  <c r="A454" i="17" s="1"/>
  <c r="C261" i="17"/>
  <c r="C453" i="17" s="1"/>
  <c r="A261" i="17"/>
  <c r="A453" i="17" s="1"/>
  <c r="C260" i="17"/>
  <c r="C452" i="17" s="1"/>
  <c r="A260" i="17"/>
  <c r="A452" i="17" s="1"/>
  <c r="C259" i="17"/>
  <c r="C451" i="17" s="1"/>
  <c r="A259" i="17"/>
  <c r="A451" i="17" s="1"/>
  <c r="C258" i="17"/>
  <c r="C450" i="17" s="1"/>
  <c r="A258" i="17"/>
  <c r="A450" i="17" s="1"/>
  <c r="C257" i="17"/>
  <c r="C449" i="17" s="1"/>
  <c r="A257" i="17"/>
  <c r="A449" i="17" s="1"/>
  <c r="C256" i="17"/>
  <c r="C448" i="17" s="1"/>
  <c r="A256" i="17"/>
  <c r="A448" i="17" s="1"/>
  <c r="C255" i="17"/>
  <c r="C447" i="17" s="1"/>
  <c r="A255" i="17"/>
  <c r="A447" i="17" s="1"/>
  <c r="C254" i="17"/>
  <c r="C446" i="17" s="1"/>
  <c r="A254" i="17"/>
  <c r="A446" i="17" s="1"/>
  <c r="C253" i="17"/>
  <c r="C445" i="17" s="1"/>
  <c r="A253" i="17"/>
  <c r="A445" i="17" s="1"/>
  <c r="C252" i="17"/>
  <c r="C444" i="17" s="1"/>
  <c r="A252" i="17"/>
  <c r="A444" i="17" s="1"/>
  <c r="C251" i="17"/>
  <c r="C443" i="17" s="1"/>
  <c r="A251" i="17"/>
  <c r="A443" i="17" s="1"/>
  <c r="C250" i="17"/>
  <c r="C442" i="17" s="1"/>
  <c r="A250" i="17"/>
  <c r="A442" i="17" s="1"/>
  <c r="C249" i="17"/>
  <c r="C441" i="17" s="1"/>
  <c r="A249" i="17"/>
  <c r="A441" i="17" s="1"/>
  <c r="C248" i="17"/>
  <c r="C440" i="17" s="1"/>
  <c r="A248" i="17"/>
  <c r="A440" i="17" s="1"/>
  <c r="C247" i="17"/>
  <c r="C439" i="17" s="1"/>
  <c r="A247" i="17"/>
  <c r="A439" i="17" s="1"/>
  <c r="C246" i="17"/>
  <c r="C438" i="17" s="1"/>
  <c r="A246" i="17"/>
  <c r="A438" i="17" s="1"/>
  <c r="C245" i="17"/>
  <c r="C437" i="17" s="1"/>
  <c r="A245" i="17"/>
  <c r="A437" i="17" s="1"/>
  <c r="C244" i="17"/>
  <c r="C436" i="17" s="1"/>
  <c r="A244" i="17"/>
  <c r="A436" i="17" s="1"/>
  <c r="C243" i="17"/>
  <c r="C435" i="17" s="1"/>
  <c r="A243" i="17"/>
  <c r="A435" i="17" s="1"/>
  <c r="C242" i="17"/>
  <c r="C434" i="17" s="1"/>
  <c r="A242" i="17"/>
  <c r="A434" i="17" s="1"/>
  <c r="C241" i="17"/>
  <c r="C433" i="17" s="1"/>
  <c r="A241" i="17"/>
  <c r="A433" i="17" s="1"/>
  <c r="C240" i="17"/>
  <c r="C432" i="17" s="1"/>
  <c r="A240" i="17"/>
  <c r="A432" i="17" s="1"/>
  <c r="C239" i="17"/>
  <c r="C431" i="17" s="1"/>
  <c r="A239" i="17"/>
  <c r="A431" i="17" s="1"/>
  <c r="C238" i="17"/>
  <c r="C430" i="17" s="1"/>
  <c r="A238" i="17"/>
  <c r="A430" i="17" s="1"/>
  <c r="C237" i="17"/>
  <c r="C429" i="17" s="1"/>
  <c r="A237" i="17"/>
  <c r="A429" i="17" s="1"/>
  <c r="C236" i="17"/>
  <c r="C428" i="17" s="1"/>
  <c r="A236" i="17"/>
  <c r="A428" i="17" s="1"/>
  <c r="C235" i="17"/>
  <c r="C427" i="17" s="1"/>
  <c r="A235" i="17"/>
  <c r="A427" i="17" s="1"/>
  <c r="C234" i="17"/>
  <c r="C426" i="17" s="1"/>
  <c r="A234" i="17"/>
  <c r="A426" i="17" s="1"/>
  <c r="C233" i="17"/>
  <c r="C425" i="17" s="1"/>
  <c r="A233" i="17"/>
  <c r="A425" i="17" s="1"/>
  <c r="C232" i="17"/>
  <c r="C424" i="17" s="1"/>
  <c r="A232" i="17"/>
  <c r="A424" i="17" s="1"/>
  <c r="C231" i="17"/>
  <c r="C423" i="17" s="1"/>
  <c r="A231" i="17"/>
  <c r="A423" i="17" s="1"/>
  <c r="C230" i="17"/>
  <c r="C422" i="17" s="1"/>
  <c r="A230" i="17"/>
  <c r="A422" i="17" s="1"/>
  <c r="C229" i="17"/>
  <c r="C421" i="17" s="1"/>
  <c r="A229" i="17"/>
  <c r="A421" i="17" s="1"/>
  <c r="C227" i="17"/>
  <c r="C419" i="17" s="1"/>
  <c r="A227" i="17"/>
  <c r="A419" i="17" s="1"/>
  <c r="C226" i="17"/>
  <c r="C418" i="17" s="1"/>
  <c r="A226" i="17"/>
  <c r="A418" i="17" s="1"/>
  <c r="C225" i="17"/>
  <c r="C417" i="17" s="1"/>
  <c r="A225" i="17"/>
  <c r="A417" i="17" s="1"/>
  <c r="C224" i="17"/>
  <c r="C416" i="17" s="1"/>
  <c r="A224" i="17"/>
  <c r="A416" i="17" s="1"/>
  <c r="C223" i="17"/>
  <c r="C415" i="17" s="1"/>
  <c r="A223" i="17"/>
  <c r="A415" i="17" s="1"/>
  <c r="C222" i="17"/>
  <c r="C414" i="17" s="1"/>
  <c r="A222" i="17"/>
  <c r="A414" i="17" s="1"/>
  <c r="C221" i="17"/>
  <c r="C413" i="17" s="1"/>
  <c r="A221" i="17"/>
  <c r="A413" i="17" s="1"/>
  <c r="C220" i="17"/>
  <c r="C412" i="17" s="1"/>
  <c r="A220" i="17"/>
  <c r="A412" i="17" s="1"/>
  <c r="C219" i="17"/>
  <c r="C411" i="17" s="1"/>
  <c r="A219" i="17"/>
  <c r="A411" i="17" s="1"/>
  <c r="P211" i="17"/>
  <c r="P403" i="17" s="1"/>
  <c r="P210" i="17"/>
  <c r="P402" i="17" s="1"/>
  <c r="P209" i="17"/>
  <c r="P401" i="17" s="1"/>
  <c r="P208" i="17"/>
  <c r="P400" i="17" s="1"/>
  <c r="P207" i="17"/>
  <c r="P399" i="17" s="1"/>
  <c r="P206" i="17"/>
  <c r="P398" i="17" s="1"/>
  <c r="P205" i="17"/>
  <c r="P397" i="17" s="1"/>
  <c r="P204" i="17"/>
  <c r="P396" i="17" s="1"/>
  <c r="P203" i="17"/>
  <c r="P395" i="17" s="1"/>
  <c r="P202" i="17"/>
  <c r="P394" i="17" s="1"/>
  <c r="P201" i="17"/>
  <c r="P393" i="17" s="1"/>
  <c r="P200" i="17"/>
  <c r="P392" i="17" s="1"/>
  <c r="P199" i="17"/>
  <c r="P391" i="17" s="1"/>
  <c r="P198" i="17"/>
  <c r="P390" i="17" s="1"/>
  <c r="P197" i="17"/>
  <c r="P389" i="17" s="1"/>
  <c r="P196" i="17"/>
  <c r="P388" i="17" s="1"/>
  <c r="P195" i="17"/>
  <c r="P387" i="17" s="1"/>
  <c r="P194" i="17"/>
  <c r="P386" i="17" s="1"/>
  <c r="P193" i="17"/>
  <c r="P385" i="17" s="1"/>
  <c r="P192" i="17"/>
  <c r="P384" i="17" s="1"/>
  <c r="P190" i="17"/>
  <c r="P382" i="17" s="1"/>
  <c r="P189" i="17"/>
  <c r="P381" i="17" s="1"/>
  <c r="P188" i="17"/>
  <c r="P380" i="17" s="1"/>
  <c r="P187" i="17"/>
  <c r="P379" i="17" s="1"/>
  <c r="P186" i="17"/>
  <c r="P378" i="17" s="1"/>
  <c r="P185" i="17"/>
  <c r="P377" i="17" s="1"/>
  <c r="P184" i="17"/>
  <c r="P376" i="17" s="1"/>
  <c r="P183" i="17"/>
  <c r="P375" i="17" s="1"/>
  <c r="P182" i="17"/>
  <c r="P374" i="17" s="1"/>
  <c r="P181" i="17"/>
  <c r="P373" i="17" s="1"/>
  <c r="P180" i="17"/>
  <c r="P372" i="17" s="1"/>
  <c r="P179" i="17"/>
  <c r="P371" i="17" s="1"/>
  <c r="P178" i="17"/>
  <c r="P370" i="17" s="1"/>
  <c r="P177" i="17"/>
  <c r="P369" i="17" s="1"/>
  <c r="P176" i="17"/>
  <c r="P368" i="17" s="1"/>
  <c r="P175" i="17"/>
  <c r="P367" i="17" s="1"/>
  <c r="P174" i="17"/>
  <c r="P366" i="17" s="1"/>
  <c r="P173" i="17"/>
  <c r="P365" i="17" s="1"/>
  <c r="P172" i="17"/>
  <c r="P364" i="17" s="1"/>
  <c r="P171" i="17"/>
  <c r="P363" i="17" s="1"/>
  <c r="P170" i="17"/>
  <c r="P362" i="17" s="1"/>
  <c r="P169" i="17"/>
  <c r="P361" i="17" s="1"/>
  <c r="P168" i="17"/>
  <c r="P360" i="17" s="1"/>
  <c r="P167" i="17"/>
  <c r="P359" i="17" s="1"/>
  <c r="P166" i="17"/>
  <c r="P358" i="17" s="1"/>
  <c r="P165" i="17"/>
  <c r="P357" i="17" s="1"/>
  <c r="P164" i="17"/>
  <c r="P356" i="17" s="1"/>
  <c r="P163" i="17"/>
  <c r="P355" i="17" s="1"/>
  <c r="P162" i="17"/>
  <c r="P354" i="17" s="1"/>
  <c r="P161" i="17"/>
  <c r="P353" i="17" s="1"/>
  <c r="P159" i="17"/>
  <c r="P351" i="17" s="1"/>
  <c r="P158" i="17"/>
  <c r="P350" i="17" s="1"/>
  <c r="P157" i="17"/>
  <c r="P349" i="17" s="1"/>
  <c r="P156" i="17"/>
  <c r="P348" i="17" s="1"/>
  <c r="P155" i="17"/>
  <c r="P347" i="17" s="1"/>
  <c r="P154" i="17"/>
  <c r="P346" i="17" s="1"/>
  <c r="P153" i="17"/>
  <c r="P345" i="17" s="1"/>
  <c r="P152" i="17"/>
  <c r="P344" i="17" s="1"/>
  <c r="P151" i="17"/>
  <c r="P343" i="17" s="1"/>
  <c r="P150" i="17"/>
  <c r="P342" i="17" s="1"/>
  <c r="P148" i="17"/>
  <c r="P340" i="17" s="1"/>
  <c r="P147" i="17"/>
  <c r="P339" i="17" s="1"/>
  <c r="P146" i="17"/>
  <c r="P338" i="17" s="1"/>
  <c r="P145" i="17"/>
  <c r="P337" i="17" s="1"/>
  <c r="P144" i="17"/>
  <c r="P336" i="17" s="1"/>
  <c r="P143" i="17"/>
  <c r="P335" i="17" s="1"/>
  <c r="P142" i="17"/>
  <c r="P334" i="17" s="1"/>
  <c r="P141" i="17"/>
  <c r="P333" i="17" s="1"/>
  <c r="P140" i="17"/>
  <c r="P332" i="17" s="1"/>
  <c r="P139" i="17"/>
  <c r="P331" i="17" s="1"/>
  <c r="P138" i="17"/>
  <c r="P330" i="17" s="1"/>
  <c r="P137" i="17"/>
  <c r="P329" i="17" s="1"/>
  <c r="P136" i="17"/>
  <c r="P328" i="17" s="1"/>
  <c r="P135" i="17"/>
  <c r="P327" i="17" s="1"/>
  <c r="P134" i="17"/>
  <c r="P326" i="17" s="1"/>
  <c r="P133" i="17"/>
  <c r="P325" i="17" s="1"/>
  <c r="P132" i="17"/>
  <c r="P324" i="17" s="1"/>
  <c r="P131" i="17"/>
  <c r="P323" i="17" s="1"/>
  <c r="P130" i="17"/>
  <c r="P322" i="17" s="1"/>
  <c r="P129" i="17"/>
  <c r="P321" i="17" s="1"/>
  <c r="P128" i="17"/>
  <c r="P320" i="17" s="1"/>
  <c r="P127" i="17"/>
  <c r="P319" i="17" s="1"/>
  <c r="P126" i="17"/>
  <c r="P318" i="17" s="1"/>
  <c r="P125" i="17"/>
  <c r="P317" i="17" s="1"/>
  <c r="P124" i="17"/>
  <c r="P316" i="17" s="1"/>
  <c r="P123" i="17"/>
  <c r="P315" i="17" s="1"/>
  <c r="P122" i="17"/>
  <c r="P314" i="17" s="1"/>
  <c r="P121" i="17"/>
  <c r="P313" i="17" s="1"/>
  <c r="P120" i="17"/>
  <c r="P312" i="17" s="1"/>
  <c r="P119" i="17"/>
  <c r="P311" i="17" s="1"/>
  <c r="P86" i="17"/>
  <c r="P278" i="17" s="1"/>
  <c r="P85" i="17"/>
  <c r="P277" i="17" s="1"/>
  <c r="P84" i="17"/>
  <c r="P276" i="17" s="1"/>
  <c r="P83" i="17"/>
  <c r="P275" i="17" s="1"/>
  <c r="P82" i="17"/>
  <c r="P274" i="17" s="1"/>
  <c r="P81" i="17"/>
  <c r="P273" i="17" s="1"/>
  <c r="P80" i="17"/>
  <c r="P272" i="17" s="1"/>
  <c r="P79" i="17"/>
  <c r="P271" i="17" s="1"/>
  <c r="P78" i="17"/>
  <c r="P270" i="17" s="1"/>
  <c r="P77" i="17"/>
  <c r="P269" i="17" s="1"/>
  <c r="P76" i="17"/>
  <c r="P268" i="17" s="1"/>
  <c r="P75" i="17"/>
  <c r="P267" i="17" s="1"/>
  <c r="P74" i="17"/>
  <c r="P266" i="17" s="1"/>
  <c r="P73" i="17"/>
  <c r="P265" i="17" s="1"/>
  <c r="P72" i="17"/>
  <c r="P264" i="17" s="1"/>
  <c r="P71" i="17"/>
  <c r="P263" i="17" s="1"/>
  <c r="P70" i="17"/>
  <c r="P262" i="17" s="1"/>
  <c r="P69" i="17"/>
  <c r="P261" i="17" s="1"/>
  <c r="P68" i="17"/>
  <c r="P260" i="17" s="1"/>
  <c r="P67" i="17"/>
  <c r="P259" i="17" s="1"/>
  <c r="P66" i="17"/>
  <c r="P258" i="17" s="1"/>
  <c r="P65" i="17"/>
  <c r="P257" i="17" s="1"/>
  <c r="P64" i="17"/>
  <c r="P256" i="17" s="1"/>
  <c r="P63" i="17"/>
  <c r="P255" i="17" s="1"/>
  <c r="P62" i="17"/>
  <c r="P254" i="17" s="1"/>
  <c r="P61" i="17"/>
  <c r="P253" i="17" s="1"/>
  <c r="P60" i="17"/>
  <c r="P252" i="17" s="1"/>
  <c r="P59" i="17"/>
  <c r="P251" i="17" s="1"/>
  <c r="P58" i="17"/>
  <c r="P250" i="17" s="1"/>
  <c r="P57" i="17"/>
  <c r="P249" i="17" s="1"/>
  <c r="P56" i="17"/>
  <c r="P248" i="17" s="1"/>
  <c r="P55" i="17"/>
  <c r="P247" i="17" s="1"/>
  <c r="P54" i="17"/>
  <c r="P246" i="17" s="1"/>
  <c r="P53" i="17"/>
  <c r="P245" i="17" s="1"/>
  <c r="P52" i="17"/>
  <c r="P244" i="17" s="1"/>
  <c r="P51" i="17"/>
  <c r="P243" i="17" s="1"/>
  <c r="P50" i="17"/>
  <c r="P242" i="17" s="1"/>
  <c r="P49" i="17"/>
  <c r="P241" i="17" s="1"/>
  <c r="P48" i="17"/>
  <c r="P240" i="17" s="1"/>
  <c r="P47" i="17"/>
  <c r="P239" i="17" s="1"/>
  <c r="P46" i="17"/>
  <c r="P238" i="17" s="1"/>
  <c r="P45" i="17"/>
  <c r="P237" i="17" s="1"/>
  <c r="P44" i="17"/>
  <c r="P236" i="17" s="1"/>
  <c r="P43" i="17"/>
  <c r="P235" i="17" s="1"/>
  <c r="P42" i="17"/>
  <c r="P234" i="17" s="1"/>
  <c r="P41" i="17"/>
  <c r="P233" i="17" s="1"/>
  <c r="P40" i="17"/>
  <c r="P232" i="17" s="1"/>
  <c r="P39" i="17"/>
  <c r="P231" i="17" s="1"/>
  <c r="P38" i="17"/>
  <c r="P230" i="17" s="1"/>
  <c r="P37" i="17"/>
  <c r="P229" i="17" s="1"/>
  <c r="Q211" i="17"/>
  <c r="Q210" i="17"/>
  <c r="R210" i="17"/>
  <c r="Q209" i="17"/>
  <c r="Q208" i="17"/>
  <c r="R208" i="17"/>
  <c r="Q207" i="17"/>
  <c r="Q206" i="17"/>
  <c r="R206" i="17"/>
  <c r="Q205" i="17"/>
  <c r="Q204" i="17"/>
  <c r="R204" i="17"/>
  <c r="Q203" i="17"/>
  <c r="Q202" i="17"/>
  <c r="R202" i="17"/>
  <c r="Q201" i="17"/>
  <c r="Q200" i="17"/>
  <c r="R200" i="17"/>
  <c r="Q199" i="17"/>
  <c r="Q198" i="17"/>
  <c r="R198" i="17"/>
  <c r="Q197" i="17"/>
  <c r="Q196" i="17"/>
  <c r="R196" i="17"/>
  <c r="Q195" i="17"/>
  <c r="Q194" i="17"/>
  <c r="R194" i="17"/>
  <c r="Q193" i="17"/>
  <c r="Q192" i="17"/>
  <c r="R192" i="17"/>
  <c r="Q190" i="17"/>
  <c r="Q189" i="17"/>
  <c r="R189" i="17"/>
  <c r="Q188" i="17"/>
  <c r="Q187" i="17"/>
  <c r="R187" i="17"/>
  <c r="Q186" i="17"/>
  <c r="Q185" i="17"/>
  <c r="R185" i="17"/>
  <c r="Q184" i="17"/>
  <c r="Q183" i="17"/>
  <c r="R183" i="17"/>
  <c r="Q182" i="17"/>
  <c r="Q181" i="17"/>
  <c r="R181" i="17"/>
  <c r="Q180" i="17"/>
  <c r="Q179" i="17"/>
  <c r="R179" i="17"/>
  <c r="Q178" i="17"/>
  <c r="Q177" i="17"/>
  <c r="R177" i="17"/>
  <c r="Q176" i="17"/>
  <c r="Q175" i="17"/>
  <c r="R175" i="17"/>
  <c r="Q174" i="17"/>
  <c r="Q173" i="17"/>
  <c r="R173" i="17"/>
  <c r="Q172" i="17"/>
  <c r="Q171" i="17"/>
  <c r="R171" i="17"/>
  <c r="Q170" i="17"/>
  <c r="Q169" i="17"/>
  <c r="R169" i="17"/>
  <c r="Q168" i="17"/>
  <c r="Q167" i="17"/>
  <c r="R167" i="17"/>
  <c r="Q166" i="17"/>
  <c r="Q165" i="17"/>
  <c r="R165" i="17"/>
  <c r="Q164" i="17"/>
  <c r="Q163" i="17"/>
  <c r="R163" i="17"/>
  <c r="Q162" i="17"/>
  <c r="Q161" i="17"/>
  <c r="R161" i="17"/>
  <c r="Q159" i="17"/>
  <c r="Q158" i="17"/>
  <c r="R158" i="17"/>
  <c r="Q157" i="17"/>
  <c r="Q156" i="17"/>
  <c r="R156" i="17"/>
  <c r="Q155" i="17"/>
  <c r="Q154" i="17"/>
  <c r="R154" i="17"/>
  <c r="Q153" i="17"/>
  <c r="Q152" i="17"/>
  <c r="R152" i="17"/>
  <c r="Q151" i="17"/>
  <c r="Q150" i="17"/>
  <c r="R150" i="17"/>
  <c r="Q148" i="17"/>
  <c r="Q147" i="17"/>
  <c r="R147" i="17"/>
  <c r="Q146" i="17"/>
  <c r="Q145" i="17"/>
  <c r="R145" i="17"/>
  <c r="Q144" i="17"/>
  <c r="Q143" i="17"/>
  <c r="R143" i="17"/>
  <c r="Q142" i="17"/>
  <c r="Q141" i="17"/>
  <c r="R141" i="17"/>
  <c r="Q140" i="17"/>
  <c r="Q139" i="17"/>
  <c r="R139" i="17"/>
  <c r="Q138" i="17"/>
  <c r="Q137" i="17"/>
  <c r="R137" i="17"/>
  <c r="Q136" i="17"/>
  <c r="Q135" i="17"/>
  <c r="R135" i="17"/>
  <c r="Q134" i="17"/>
  <c r="Q133" i="17"/>
  <c r="R133" i="17"/>
  <c r="Q132" i="17"/>
  <c r="Q131" i="17"/>
  <c r="R131" i="17"/>
  <c r="Q130" i="17"/>
  <c r="Q129" i="17"/>
  <c r="R129" i="17"/>
  <c r="Q128" i="17"/>
  <c r="Q127" i="17"/>
  <c r="R127" i="17"/>
  <c r="Q126" i="17"/>
  <c r="Q125" i="17"/>
  <c r="R125" i="17"/>
  <c r="Q124" i="17"/>
  <c r="Q123" i="17"/>
  <c r="R123" i="17"/>
  <c r="Q122" i="17"/>
  <c r="Q121" i="17"/>
  <c r="R121" i="17"/>
  <c r="Q120" i="17"/>
  <c r="Q119" i="17"/>
  <c r="R119" i="17"/>
  <c r="Q86" i="17"/>
  <c r="Q85" i="17"/>
  <c r="R85" i="17"/>
  <c r="Q84" i="17"/>
  <c r="Q83" i="17"/>
  <c r="R83" i="17"/>
  <c r="Q82" i="17"/>
  <c r="Q81" i="17"/>
  <c r="R81" i="17"/>
  <c r="Q80" i="17"/>
  <c r="Q79" i="17"/>
  <c r="R79" i="17"/>
  <c r="Q78" i="17"/>
  <c r="Q77" i="17"/>
  <c r="R77" i="17"/>
  <c r="Q76" i="17"/>
  <c r="Q75" i="17"/>
  <c r="R75" i="17"/>
  <c r="Q74" i="17"/>
  <c r="Q73" i="17"/>
  <c r="R73" i="17"/>
  <c r="Q72" i="17"/>
  <c r="Q71" i="17"/>
  <c r="R71" i="17"/>
  <c r="Q70" i="17"/>
  <c r="Q69" i="17"/>
  <c r="R69" i="17"/>
  <c r="Q68" i="17"/>
  <c r="Q67" i="17"/>
  <c r="R67" i="17"/>
  <c r="Q66" i="17"/>
  <c r="Q65" i="17"/>
  <c r="R65" i="17"/>
  <c r="Q64" i="17"/>
  <c r="Q63" i="17"/>
  <c r="R63" i="17"/>
  <c r="Q62" i="17"/>
  <c r="Q61" i="17"/>
  <c r="R61" i="17"/>
  <c r="Q60" i="17"/>
  <c r="Q59" i="17"/>
  <c r="R59" i="17"/>
  <c r="Q58" i="17"/>
  <c r="Q57" i="17"/>
  <c r="R57" i="17"/>
  <c r="Q56" i="17"/>
  <c r="Q55" i="17"/>
  <c r="R55" i="17"/>
  <c r="Q54" i="17"/>
  <c r="Q53" i="17"/>
  <c r="R53" i="17"/>
  <c r="Q52" i="17"/>
  <c r="Q51" i="17"/>
  <c r="R51" i="17"/>
  <c r="Q50" i="17"/>
  <c r="Q49" i="17"/>
  <c r="R49" i="17"/>
  <c r="Q48" i="17"/>
  <c r="Q47" i="17"/>
  <c r="R47" i="17"/>
  <c r="Q46" i="17"/>
  <c r="Q45" i="17"/>
  <c r="R45" i="17"/>
  <c r="Q44" i="17"/>
  <c r="Q43" i="17"/>
  <c r="R43" i="17"/>
  <c r="Q42" i="17"/>
  <c r="Q41" i="17"/>
  <c r="R41" i="17"/>
  <c r="Q40" i="17"/>
  <c r="Q39" i="17"/>
  <c r="R39" i="17"/>
  <c r="Q38" i="17"/>
  <c r="Q37" i="17"/>
  <c r="R37" i="17"/>
  <c r="Q35" i="17"/>
  <c r="P35" i="17"/>
  <c r="R35" i="17" s="1"/>
  <c r="Q34" i="17"/>
  <c r="P34" i="17"/>
  <c r="R34" i="17" s="1"/>
  <c r="Q33" i="17"/>
  <c r="P33" i="17"/>
  <c r="R33" i="17" s="1"/>
  <c r="Q32" i="17"/>
  <c r="P32" i="17"/>
  <c r="R32" i="17" s="1"/>
  <c r="Q31" i="17"/>
  <c r="P31" i="17"/>
  <c r="R31" i="17" s="1"/>
  <c r="Q30" i="17"/>
  <c r="P30" i="17"/>
  <c r="R30" i="17" s="1"/>
  <c r="Q29" i="17"/>
  <c r="P29" i="17"/>
  <c r="R29" i="17" s="1"/>
  <c r="Q28" i="17"/>
  <c r="P28" i="17"/>
  <c r="R28" i="17" s="1"/>
  <c r="Q27" i="17"/>
  <c r="P27" i="17"/>
  <c r="R27" i="17" s="1"/>
  <c r="K575" i="17"/>
  <c r="J575" i="17"/>
  <c r="I575" i="17"/>
  <c r="H575" i="17"/>
  <c r="G575" i="17"/>
  <c r="F575" i="17"/>
  <c r="E575" i="17"/>
  <c r="D575" i="17"/>
  <c r="K544" i="17"/>
  <c r="J544" i="17"/>
  <c r="I544" i="17"/>
  <c r="H544" i="17"/>
  <c r="G544" i="17"/>
  <c r="F544" i="17"/>
  <c r="E544" i="17"/>
  <c r="D544" i="17"/>
  <c r="K502" i="17"/>
  <c r="J502" i="17"/>
  <c r="I502" i="17"/>
  <c r="H502" i="17"/>
  <c r="G502" i="17"/>
  <c r="F502" i="17"/>
  <c r="E502" i="17"/>
  <c r="D502" i="17"/>
  <c r="K420" i="17"/>
  <c r="J420" i="17"/>
  <c r="I420" i="17"/>
  <c r="H420" i="17"/>
  <c r="G420" i="17"/>
  <c r="F420" i="17"/>
  <c r="E420" i="17"/>
  <c r="D420" i="17"/>
  <c r="K383" i="17"/>
  <c r="J383" i="17"/>
  <c r="I383" i="17"/>
  <c r="H383" i="17"/>
  <c r="G383" i="17"/>
  <c r="F383" i="17"/>
  <c r="E383" i="17"/>
  <c r="D383" i="17"/>
  <c r="K352" i="17"/>
  <c r="J352" i="17"/>
  <c r="I352" i="17"/>
  <c r="H352" i="17"/>
  <c r="G352" i="17"/>
  <c r="F352" i="17"/>
  <c r="E352" i="17"/>
  <c r="D352" i="17"/>
  <c r="K310" i="17"/>
  <c r="J310" i="17"/>
  <c r="I310" i="17"/>
  <c r="H310" i="17"/>
  <c r="G310" i="17"/>
  <c r="F310" i="17"/>
  <c r="E310" i="17"/>
  <c r="D310" i="17"/>
  <c r="K228" i="17"/>
  <c r="J228" i="17"/>
  <c r="I228" i="17"/>
  <c r="H228" i="17"/>
  <c r="G228" i="17"/>
  <c r="F228" i="17"/>
  <c r="E228" i="17"/>
  <c r="D228" i="17"/>
  <c r="L191" i="17"/>
  <c r="B191" i="17"/>
  <c r="L160" i="17"/>
  <c r="B160" i="17"/>
  <c r="B118" i="17"/>
  <c r="B36" i="17"/>
  <c r="R38" i="17" l="1"/>
  <c r="R40" i="17"/>
  <c r="R42" i="17"/>
  <c r="R44" i="17"/>
  <c r="R46" i="17"/>
  <c r="R48" i="17"/>
  <c r="R50" i="17"/>
  <c r="R52" i="17"/>
  <c r="R54" i="17"/>
  <c r="R56" i="17"/>
  <c r="R58" i="17"/>
  <c r="R60" i="17"/>
  <c r="R62" i="17"/>
  <c r="R64" i="17"/>
  <c r="R66" i="17"/>
  <c r="R68" i="17"/>
  <c r="R70" i="17"/>
  <c r="R72" i="17"/>
  <c r="R74" i="17"/>
  <c r="R76" i="17"/>
  <c r="R78" i="17"/>
  <c r="R80" i="17"/>
  <c r="R82" i="17"/>
  <c r="R84" i="17"/>
  <c r="R86" i="17"/>
  <c r="R120" i="17"/>
  <c r="R122" i="17"/>
  <c r="R124" i="17"/>
  <c r="R126" i="17"/>
  <c r="R128" i="17"/>
  <c r="R130" i="17"/>
  <c r="R132" i="17"/>
  <c r="R134" i="17"/>
  <c r="R136" i="17"/>
  <c r="R138" i="17"/>
  <c r="R140" i="17"/>
  <c r="R142" i="17"/>
  <c r="R144" i="17"/>
  <c r="R146" i="17"/>
  <c r="R148" i="17"/>
  <c r="R151" i="17"/>
  <c r="R153" i="17"/>
  <c r="R155" i="17"/>
  <c r="R157" i="17"/>
  <c r="R159" i="17"/>
  <c r="R162" i="17"/>
  <c r="R164" i="17"/>
  <c r="R166" i="17"/>
  <c r="R168" i="17"/>
  <c r="R170" i="17"/>
  <c r="R172" i="17"/>
  <c r="R174" i="17"/>
  <c r="R176" i="17"/>
  <c r="R178" i="17"/>
  <c r="R180" i="17"/>
  <c r="R182" i="17"/>
  <c r="R184" i="17"/>
  <c r="R186" i="17"/>
  <c r="R188" i="17"/>
  <c r="R190" i="17"/>
  <c r="R193" i="17"/>
  <c r="R195" i="17"/>
  <c r="R197" i="17"/>
  <c r="R199" i="17"/>
  <c r="R201" i="17"/>
  <c r="R203" i="17"/>
  <c r="R205" i="17"/>
  <c r="R207" i="17"/>
  <c r="R209" i="17"/>
  <c r="R211" i="17"/>
  <c r="P220" i="17"/>
  <c r="P222" i="17"/>
  <c r="P224" i="17"/>
  <c r="P226" i="17"/>
  <c r="P219" i="17"/>
  <c r="P221" i="17"/>
  <c r="P223" i="17"/>
  <c r="P225" i="17"/>
  <c r="P227" i="17"/>
  <c r="Q385" i="17"/>
  <c r="Q387" i="17"/>
  <c r="Q389" i="17"/>
  <c r="Q391" i="17"/>
  <c r="Q393" i="17"/>
  <c r="Q395" i="17"/>
  <c r="Q397" i="17"/>
  <c r="Q399" i="17"/>
  <c r="Q401" i="17"/>
  <c r="Q403" i="17"/>
  <c r="Q386" i="17"/>
  <c r="Q388" i="17"/>
  <c r="Q390" i="17"/>
  <c r="Q392" i="17"/>
  <c r="Q394" i="17"/>
  <c r="Q396" i="17"/>
  <c r="Q398" i="17"/>
  <c r="Q400" i="17"/>
  <c r="Q402" i="17"/>
  <c r="Q384" i="17"/>
  <c r="Q354" i="17"/>
  <c r="Q356" i="17"/>
  <c r="Q358" i="17"/>
  <c r="Q360" i="17"/>
  <c r="Q355" i="17"/>
  <c r="Q357" i="17"/>
  <c r="Q359" i="17"/>
  <c r="Q361" i="17"/>
  <c r="Q362" i="17"/>
  <c r="Q364" i="17"/>
  <c r="Q366" i="17"/>
  <c r="Q368" i="17"/>
  <c r="Q370" i="17"/>
  <c r="Q372" i="17"/>
  <c r="Q374" i="17"/>
  <c r="Q376" i="17"/>
  <c r="Q378" i="17"/>
  <c r="Q380" i="17"/>
  <c r="Q382" i="17"/>
  <c r="Q363" i="17"/>
  <c r="Q365" i="17"/>
  <c r="Q367" i="17"/>
  <c r="Q369" i="17"/>
  <c r="Q371" i="17"/>
  <c r="Q373" i="17"/>
  <c r="Q375" i="17"/>
  <c r="Q377" i="17"/>
  <c r="Q379" i="17"/>
  <c r="Q381" i="17"/>
  <c r="Q353" i="17"/>
  <c r="Q343" i="17"/>
  <c r="Q345" i="17"/>
  <c r="Q347" i="17"/>
  <c r="Q349" i="17"/>
  <c r="Q351" i="17"/>
  <c r="Q344" i="17"/>
  <c r="Q346" i="17"/>
  <c r="Q348" i="17"/>
  <c r="Q350" i="17"/>
  <c r="Q342" i="17"/>
  <c r="Q313" i="17"/>
  <c r="Q315" i="17"/>
  <c r="Q317" i="17"/>
  <c r="Q319" i="17"/>
  <c r="Q312" i="17"/>
  <c r="Q314" i="17"/>
  <c r="Q316" i="17"/>
  <c r="Q318" i="17"/>
  <c r="Q320" i="17"/>
  <c r="Q322" i="17"/>
  <c r="Q324" i="17"/>
  <c r="Q326" i="17"/>
  <c r="Q328" i="17"/>
  <c r="Q330" i="17"/>
  <c r="Q332" i="17"/>
  <c r="Q334" i="17"/>
  <c r="Q336" i="17"/>
  <c r="Q338" i="17"/>
  <c r="Q340" i="17"/>
  <c r="Q321" i="17"/>
  <c r="Q323" i="17"/>
  <c r="Q325" i="17"/>
  <c r="Q327" i="17"/>
  <c r="Q329" i="17"/>
  <c r="Q331" i="17"/>
  <c r="Q333" i="17"/>
  <c r="Q335" i="17"/>
  <c r="Q337" i="17"/>
  <c r="Q339" i="17"/>
  <c r="Q311" i="17"/>
  <c r="Q230" i="17"/>
  <c r="Q232" i="17"/>
  <c r="Q234" i="17"/>
  <c r="Q236" i="17"/>
  <c r="Q238" i="17"/>
  <c r="Q240" i="17"/>
  <c r="Q242" i="17"/>
  <c r="Q244" i="17"/>
  <c r="Q246" i="17"/>
  <c r="Q248" i="17"/>
  <c r="Q250" i="17"/>
  <c r="Q252" i="17"/>
  <c r="Q254" i="17"/>
  <c r="Q256" i="17"/>
  <c r="Q231" i="17"/>
  <c r="Q233" i="17"/>
  <c r="Q235" i="17"/>
  <c r="Q237" i="17"/>
  <c r="Q239" i="17"/>
  <c r="Q241" i="17"/>
  <c r="Q243" i="17"/>
  <c r="Q245" i="17"/>
  <c r="Q247" i="17"/>
  <c r="Q249" i="17"/>
  <c r="Q251" i="17"/>
  <c r="Q253" i="17"/>
  <c r="Q255" i="17"/>
  <c r="Q257" i="17"/>
  <c r="Q258" i="17"/>
  <c r="Q260" i="17"/>
  <c r="Q262" i="17"/>
  <c r="Q264" i="17"/>
  <c r="Q266" i="17"/>
  <c r="Q268" i="17"/>
  <c r="Q270" i="17"/>
  <c r="Q272" i="17"/>
  <c r="Q274" i="17"/>
  <c r="Q276" i="17"/>
  <c r="Q278" i="17"/>
  <c r="Q259" i="17"/>
  <c r="Q261" i="17"/>
  <c r="Q263" i="17"/>
  <c r="Q265" i="17"/>
  <c r="Q267" i="17"/>
  <c r="Q269" i="17"/>
  <c r="Q271" i="17"/>
  <c r="Q273" i="17"/>
  <c r="Q275" i="17"/>
  <c r="Q277" i="17"/>
  <c r="Q229" i="17"/>
  <c r="Q219" i="17"/>
  <c r="Q221" i="17"/>
  <c r="Q223" i="17"/>
  <c r="Q225" i="17"/>
  <c r="Q227" i="17"/>
  <c r="Q220" i="17"/>
  <c r="Q222" i="17"/>
  <c r="Q224" i="17"/>
  <c r="Q226" i="17"/>
  <c r="R118" i="17"/>
  <c r="R160" i="17" l="1"/>
  <c r="R191" i="17"/>
  <c r="R12" i="2"/>
  <c r="R13" i="2" s="1"/>
  <c r="R14" i="2" s="1"/>
  <c r="R15" i="2" s="1"/>
  <c r="R16" i="2" s="1"/>
  <c r="R17" i="2" s="1"/>
  <c r="R18" i="2" s="1"/>
  <c r="R19" i="2" s="1"/>
  <c r="R20" i="2" s="1"/>
  <c r="R21" i="2" s="1"/>
  <c r="O13" i="2"/>
  <c r="O14" i="2" s="1"/>
  <c r="O15" i="2" s="1"/>
  <c r="O16" i="2" s="1"/>
  <c r="O17" i="2" s="1"/>
  <c r="O18" i="2" s="1"/>
  <c r="O19" i="2" s="1"/>
  <c r="O20" i="2" s="1"/>
  <c r="O21" i="2" s="1"/>
  <c r="I9" i="2" l="1"/>
  <c r="K30" i="7" l="1"/>
  <c r="L30" i="7" s="1"/>
  <c r="C73" i="9" l="1"/>
  <c r="C50" i="9" l="1"/>
  <c r="C44" i="9" l="1"/>
  <c r="C139" i="7" l="1"/>
  <c r="G31" i="7"/>
  <c r="H31" i="7" s="1"/>
  <c r="I31" i="7" s="1"/>
  <c r="J31" i="7" s="1"/>
  <c r="K31" i="7" s="1"/>
  <c r="L31" i="7" s="1"/>
  <c r="I139" i="7" s="1"/>
  <c r="E139" i="7" l="1"/>
  <c r="G139" i="7"/>
  <c r="D139" i="7"/>
  <c r="F139" i="7"/>
  <c r="H139" i="7"/>
  <c r="D138" i="7"/>
  <c r="C138" i="7"/>
  <c r="F51" i="7" l="1"/>
  <c r="G27" i="7"/>
  <c r="H27" i="7" s="1"/>
  <c r="I27" i="7" s="1"/>
  <c r="J27" i="7" s="1"/>
  <c r="K27" i="7" s="1"/>
  <c r="L27" i="7" s="1"/>
  <c r="L51" i="7" s="1"/>
  <c r="E138" i="7" l="1"/>
  <c r="G51" i="7"/>
  <c r="I51" i="7"/>
  <c r="K51" i="7"/>
  <c r="H51" i="7"/>
  <c r="J51" i="7"/>
  <c r="F138" i="7" l="1"/>
  <c r="F139" i="8"/>
  <c r="G138" i="7" l="1"/>
  <c r="O89" i="8"/>
  <c r="P89" i="8" s="1"/>
  <c r="O137" i="8"/>
  <c r="P137" i="8" s="1"/>
  <c r="O135" i="8"/>
  <c r="P135" i="8" s="1"/>
  <c r="C132" i="8"/>
  <c r="I138" i="7" l="1"/>
  <c r="H138" i="7"/>
  <c r="C194" i="21"/>
  <c r="C183" i="21"/>
  <c r="C172" i="21"/>
  <c r="C150" i="21"/>
  <c r="C128" i="21"/>
  <c r="C117" i="21"/>
  <c r="C205" i="21" l="1"/>
  <c r="E166" i="8" l="1"/>
  <c r="F166" i="8" s="1"/>
  <c r="G166" i="8" s="1"/>
  <c r="H166" i="8" s="1"/>
  <c r="I166" i="8" s="1"/>
  <c r="J166" i="8" s="1"/>
  <c r="D78" i="8"/>
  <c r="D171" i="8" l="1"/>
  <c r="O167" i="8"/>
  <c r="P167" i="8" s="1"/>
  <c r="E79" i="9" l="1"/>
  <c r="E78" i="9"/>
  <c r="E76" i="9"/>
  <c r="D79" i="9"/>
  <c r="D78" i="9"/>
  <c r="D76" i="9"/>
  <c r="C74" i="9"/>
  <c r="C79" i="9"/>
  <c r="C78" i="9"/>
  <c r="C76" i="9"/>
  <c r="B274" i="21" l="1"/>
  <c r="B273" i="21"/>
  <c r="B272" i="21"/>
  <c r="B271" i="21"/>
  <c r="B270" i="21"/>
  <c r="B263" i="21"/>
  <c r="B262" i="21"/>
  <c r="B261" i="21"/>
  <c r="B260" i="21"/>
  <c r="B259" i="21"/>
  <c r="B258" i="21"/>
  <c r="B257" i="21"/>
  <c r="B256" i="21"/>
  <c r="B255" i="21"/>
  <c r="B254" i="21"/>
  <c r="B253" i="21"/>
  <c r="B252" i="21"/>
  <c r="B251" i="21"/>
  <c r="B250" i="21"/>
  <c r="B249" i="21"/>
  <c r="B248" i="21"/>
  <c r="B219" i="21"/>
  <c r="B218" i="21"/>
  <c r="B217" i="21"/>
  <c r="B216" i="21"/>
  <c r="B215" i="21"/>
  <c r="B214" i="21"/>
  <c r="B213" i="21"/>
  <c r="P181" i="21"/>
  <c r="M181" i="21"/>
  <c r="B181" i="21"/>
  <c r="A181" i="21"/>
  <c r="A274" i="21" s="1"/>
  <c r="P180" i="21"/>
  <c r="M180" i="21"/>
  <c r="B180" i="21"/>
  <c r="A180" i="21"/>
  <c r="A273" i="21" s="1"/>
  <c r="P179" i="21"/>
  <c r="M179" i="21"/>
  <c r="B179" i="21"/>
  <c r="A179" i="21"/>
  <c r="A272" i="21" s="1"/>
  <c r="P178" i="21"/>
  <c r="M178" i="21"/>
  <c r="B178" i="21"/>
  <c r="A178" i="21"/>
  <c r="A271" i="21" s="1"/>
  <c r="P177" i="21"/>
  <c r="M177" i="21"/>
  <c r="B177" i="21"/>
  <c r="A177" i="21"/>
  <c r="A270" i="21" s="1"/>
  <c r="P170" i="21"/>
  <c r="M170" i="21"/>
  <c r="B170" i="21"/>
  <c r="A170" i="21"/>
  <c r="A263" i="21" s="1"/>
  <c r="P169" i="21"/>
  <c r="M169" i="21"/>
  <c r="B169" i="21"/>
  <c r="A169" i="21"/>
  <c r="A262" i="21" s="1"/>
  <c r="P168" i="21"/>
  <c r="M168" i="21"/>
  <c r="B168" i="21"/>
  <c r="A168" i="21"/>
  <c r="A261" i="21" s="1"/>
  <c r="P167" i="21"/>
  <c r="M167" i="21"/>
  <c r="B167" i="21"/>
  <c r="A167" i="21"/>
  <c r="A260" i="21" s="1"/>
  <c r="P166" i="21"/>
  <c r="M166" i="21"/>
  <c r="B166" i="21"/>
  <c r="A166" i="21"/>
  <c r="A259" i="21" s="1"/>
  <c r="P165" i="21"/>
  <c r="M165" i="21"/>
  <c r="B165" i="21"/>
  <c r="A165" i="21"/>
  <c r="A258" i="21" s="1"/>
  <c r="P164" i="21"/>
  <c r="M164" i="21"/>
  <c r="B164" i="21"/>
  <c r="A164" i="21"/>
  <c r="A257" i="21" s="1"/>
  <c r="P163" i="21"/>
  <c r="M163" i="21"/>
  <c r="B163" i="21"/>
  <c r="A163" i="21"/>
  <c r="A256" i="21" s="1"/>
  <c r="P162" i="21"/>
  <c r="M162" i="21"/>
  <c r="B162" i="21"/>
  <c r="A162" i="21"/>
  <c r="A255" i="21" s="1"/>
  <c r="P161" i="21"/>
  <c r="M161" i="21"/>
  <c r="B161" i="21"/>
  <c r="A161" i="21"/>
  <c r="A254" i="21" s="1"/>
  <c r="P160" i="21"/>
  <c r="M160" i="21"/>
  <c r="B160" i="21"/>
  <c r="A160" i="21"/>
  <c r="A253" i="21" s="1"/>
  <c r="P159" i="21"/>
  <c r="M159" i="21"/>
  <c r="B159" i="21"/>
  <c r="A159" i="21"/>
  <c r="A252" i="21" s="1"/>
  <c r="P158" i="21"/>
  <c r="M158" i="21"/>
  <c r="B158" i="21"/>
  <c r="A158" i="21"/>
  <c r="A251" i="21" s="1"/>
  <c r="P157" i="21"/>
  <c r="M157" i="21"/>
  <c r="B157" i="21"/>
  <c r="A157" i="21"/>
  <c r="A250" i="21" s="1"/>
  <c r="P156" i="21"/>
  <c r="M156" i="21"/>
  <c r="B156" i="21"/>
  <c r="A156" i="21"/>
  <c r="A249" i="21" s="1"/>
  <c r="P155" i="21"/>
  <c r="M155" i="21"/>
  <c r="B155" i="21"/>
  <c r="A155" i="21"/>
  <c r="A248" i="21" s="1"/>
  <c r="P126" i="21"/>
  <c r="M126" i="21"/>
  <c r="B126" i="21"/>
  <c r="A126" i="21"/>
  <c r="A219" i="21" s="1"/>
  <c r="P125" i="21"/>
  <c r="M125" i="21"/>
  <c r="B125" i="21"/>
  <c r="A125" i="21"/>
  <c r="A218" i="21" s="1"/>
  <c r="P124" i="21"/>
  <c r="M124" i="21"/>
  <c r="B124" i="21"/>
  <c r="A124" i="21"/>
  <c r="A217" i="21" s="1"/>
  <c r="P123" i="21"/>
  <c r="M123" i="21"/>
  <c r="B123" i="21"/>
  <c r="A123" i="21"/>
  <c r="A216" i="21" s="1"/>
  <c r="P122" i="21"/>
  <c r="M122" i="21"/>
  <c r="B122" i="21"/>
  <c r="A122" i="21"/>
  <c r="A215" i="21" s="1"/>
  <c r="P121" i="21"/>
  <c r="M121" i="21"/>
  <c r="B121" i="21"/>
  <c r="A121" i="21"/>
  <c r="A214" i="21" s="1"/>
  <c r="P120" i="21"/>
  <c r="M120" i="21"/>
  <c r="B120" i="21"/>
  <c r="A120" i="21"/>
  <c r="A213" i="21" s="1"/>
  <c r="P88" i="21"/>
  <c r="D88" i="21"/>
  <c r="M88" i="21" s="1"/>
  <c r="P87" i="21"/>
  <c r="D87" i="21"/>
  <c r="M87" i="21" s="1"/>
  <c r="P86" i="21"/>
  <c r="D86" i="21"/>
  <c r="M86" i="21" s="1"/>
  <c r="P85" i="21"/>
  <c r="D85" i="21"/>
  <c r="M85" i="21" s="1"/>
  <c r="P84" i="21"/>
  <c r="D84" i="21"/>
  <c r="M84" i="21" s="1"/>
  <c r="P77" i="21"/>
  <c r="D77" i="21"/>
  <c r="M77" i="21" s="1"/>
  <c r="P76" i="21"/>
  <c r="D76" i="21"/>
  <c r="M76" i="21" s="1"/>
  <c r="P75" i="21"/>
  <c r="D75" i="21"/>
  <c r="M75" i="21" s="1"/>
  <c r="P74" i="21"/>
  <c r="D74" i="21"/>
  <c r="M74" i="21" s="1"/>
  <c r="P73" i="21"/>
  <c r="D73" i="21"/>
  <c r="M73" i="21" s="1"/>
  <c r="P72" i="21"/>
  <c r="D72" i="21"/>
  <c r="M72" i="21" s="1"/>
  <c r="P71" i="21"/>
  <c r="D71" i="21"/>
  <c r="M71" i="21" s="1"/>
  <c r="P70" i="21"/>
  <c r="D70" i="21"/>
  <c r="M70" i="21" s="1"/>
  <c r="P69" i="21"/>
  <c r="D69" i="21"/>
  <c r="M69" i="21" s="1"/>
  <c r="P68" i="21"/>
  <c r="D68" i="21"/>
  <c r="M68" i="21" s="1"/>
  <c r="P67" i="21"/>
  <c r="D67" i="21"/>
  <c r="M67" i="21" s="1"/>
  <c r="P66" i="21"/>
  <c r="D66" i="21"/>
  <c r="M66" i="21" s="1"/>
  <c r="P65" i="21"/>
  <c r="D65" i="21"/>
  <c r="M65" i="21" s="1"/>
  <c r="P64" i="21"/>
  <c r="D64" i="21"/>
  <c r="M64" i="21" s="1"/>
  <c r="P63" i="21"/>
  <c r="D63" i="21"/>
  <c r="M63" i="21" s="1"/>
  <c r="P62" i="21"/>
  <c r="D62" i="21"/>
  <c r="M62" i="21" s="1"/>
  <c r="P33" i="21"/>
  <c r="D33" i="21"/>
  <c r="M33" i="21" s="1"/>
  <c r="P32" i="21"/>
  <c r="D32" i="21"/>
  <c r="M32" i="21" s="1"/>
  <c r="P31" i="21"/>
  <c r="D31" i="21"/>
  <c r="M31" i="21" s="1"/>
  <c r="P30" i="21"/>
  <c r="D30" i="21"/>
  <c r="M30" i="21" s="1"/>
  <c r="P29" i="21"/>
  <c r="D29" i="21"/>
  <c r="M29" i="21" s="1"/>
  <c r="P28" i="21"/>
  <c r="D28" i="21"/>
  <c r="M28" i="21" s="1"/>
  <c r="P27" i="21"/>
  <c r="D27" i="21"/>
  <c r="M27" i="21" s="1"/>
  <c r="G409" i="17"/>
  <c r="S28" i="21" l="1"/>
  <c r="K28" i="21"/>
  <c r="I28" i="21"/>
  <c r="G28" i="21"/>
  <c r="J28" i="21"/>
  <c r="H28" i="21"/>
  <c r="F28" i="21"/>
  <c r="S31" i="21"/>
  <c r="K31" i="21"/>
  <c r="I31" i="21"/>
  <c r="G31" i="21"/>
  <c r="J31" i="21"/>
  <c r="H31" i="21"/>
  <c r="F31" i="21"/>
  <c r="S33" i="21"/>
  <c r="K33" i="21"/>
  <c r="I33" i="21"/>
  <c r="G33" i="21"/>
  <c r="J33" i="21"/>
  <c r="H33" i="21"/>
  <c r="F33" i="21"/>
  <c r="S64" i="21"/>
  <c r="K64" i="21"/>
  <c r="I64" i="21"/>
  <c r="G64" i="21"/>
  <c r="J64" i="21"/>
  <c r="H64" i="21"/>
  <c r="F64" i="21"/>
  <c r="S66" i="21"/>
  <c r="K66" i="21"/>
  <c r="I66" i="21"/>
  <c r="G66" i="21"/>
  <c r="J66" i="21"/>
  <c r="H66" i="21"/>
  <c r="F66" i="21"/>
  <c r="S68" i="21"/>
  <c r="K68" i="21"/>
  <c r="I68" i="21"/>
  <c r="G68" i="21"/>
  <c r="J68" i="21"/>
  <c r="H68" i="21"/>
  <c r="F68" i="21"/>
  <c r="S71" i="21"/>
  <c r="K71" i="21"/>
  <c r="I71" i="21"/>
  <c r="G71" i="21"/>
  <c r="J71" i="21"/>
  <c r="H71" i="21"/>
  <c r="F71" i="21"/>
  <c r="S73" i="21"/>
  <c r="K73" i="21"/>
  <c r="I73" i="21"/>
  <c r="G73" i="21"/>
  <c r="J73" i="21"/>
  <c r="H73" i="21"/>
  <c r="F73" i="21"/>
  <c r="S75" i="21"/>
  <c r="K75" i="21"/>
  <c r="I75" i="21"/>
  <c r="G75" i="21"/>
  <c r="J75" i="21"/>
  <c r="H75" i="21"/>
  <c r="F75" i="21"/>
  <c r="S77" i="21"/>
  <c r="K77" i="21"/>
  <c r="I77" i="21"/>
  <c r="G77" i="21"/>
  <c r="J77" i="21"/>
  <c r="H77" i="21"/>
  <c r="F77" i="21"/>
  <c r="S86" i="21"/>
  <c r="K86" i="21"/>
  <c r="I86" i="21"/>
  <c r="G86" i="21"/>
  <c r="J86" i="21"/>
  <c r="H86" i="21"/>
  <c r="F86" i="21"/>
  <c r="S88" i="21"/>
  <c r="K88" i="21"/>
  <c r="I88" i="21"/>
  <c r="G88" i="21"/>
  <c r="J88" i="21"/>
  <c r="H88" i="21"/>
  <c r="F88" i="21"/>
  <c r="S27" i="21"/>
  <c r="K27" i="21"/>
  <c r="I27" i="21"/>
  <c r="G27" i="21"/>
  <c r="J27" i="21"/>
  <c r="H27" i="21"/>
  <c r="F27" i="21"/>
  <c r="S29" i="21"/>
  <c r="K29" i="21"/>
  <c r="I29" i="21"/>
  <c r="G29" i="21"/>
  <c r="J29" i="21"/>
  <c r="H29" i="21"/>
  <c r="F29" i="21"/>
  <c r="S30" i="21"/>
  <c r="K30" i="21"/>
  <c r="I30" i="21"/>
  <c r="G30" i="21"/>
  <c r="J30" i="21"/>
  <c r="H30" i="21"/>
  <c r="F30" i="21"/>
  <c r="S32" i="21"/>
  <c r="K32" i="21"/>
  <c r="I32" i="21"/>
  <c r="G32" i="21"/>
  <c r="J32" i="21"/>
  <c r="H32" i="21"/>
  <c r="F32" i="21"/>
  <c r="S62" i="21"/>
  <c r="K62" i="21"/>
  <c r="I62" i="21"/>
  <c r="G62" i="21"/>
  <c r="J62" i="21"/>
  <c r="H62" i="21"/>
  <c r="F62" i="21"/>
  <c r="S63" i="21"/>
  <c r="K63" i="21"/>
  <c r="I63" i="21"/>
  <c r="G63" i="21"/>
  <c r="J63" i="21"/>
  <c r="H63" i="21"/>
  <c r="F63" i="21"/>
  <c r="S65" i="21"/>
  <c r="K65" i="21"/>
  <c r="I65" i="21"/>
  <c r="G65" i="21"/>
  <c r="J65" i="21"/>
  <c r="H65" i="21"/>
  <c r="F65" i="21"/>
  <c r="S67" i="21"/>
  <c r="K67" i="21"/>
  <c r="I67" i="21"/>
  <c r="G67" i="21"/>
  <c r="J67" i="21"/>
  <c r="H67" i="21"/>
  <c r="F67" i="21"/>
  <c r="S69" i="21"/>
  <c r="K69" i="21"/>
  <c r="I69" i="21"/>
  <c r="G69" i="21"/>
  <c r="J69" i="21"/>
  <c r="H69" i="21"/>
  <c r="F69" i="21"/>
  <c r="S70" i="21"/>
  <c r="K70" i="21"/>
  <c r="I70" i="21"/>
  <c r="G70" i="21"/>
  <c r="J70" i="21"/>
  <c r="H70" i="21"/>
  <c r="F70" i="21"/>
  <c r="S72" i="21"/>
  <c r="K72" i="21"/>
  <c r="I72" i="21"/>
  <c r="G72" i="21"/>
  <c r="J72" i="21"/>
  <c r="H72" i="21"/>
  <c r="F72" i="21"/>
  <c r="S74" i="21"/>
  <c r="K74" i="21"/>
  <c r="I74" i="21"/>
  <c r="G74" i="21"/>
  <c r="J74" i="21"/>
  <c r="H74" i="21"/>
  <c r="F74" i="21"/>
  <c r="S76" i="21"/>
  <c r="K76" i="21"/>
  <c r="I76" i="21"/>
  <c r="G76" i="21"/>
  <c r="J76" i="21"/>
  <c r="H76" i="21"/>
  <c r="F76" i="21"/>
  <c r="S84" i="21"/>
  <c r="K84" i="21"/>
  <c r="I84" i="21"/>
  <c r="G84" i="21"/>
  <c r="J84" i="21"/>
  <c r="F84" i="21"/>
  <c r="H84" i="21"/>
  <c r="S85" i="21"/>
  <c r="K85" i="21"/>
  <c r="I85" i="21"/>
  <c r="G85" i="21"/>
  <c r="J85" i="21"/>
  <c r="H85" i="21"/>
  <c r="F85" i="21"/>
  <c r="S87" i="21"/>
  <c r="K87" i="21"/>
  <c r="I87" i="21"/>
  <c r="G87" i="21"/>
  <c r="J87" i="21"/>
  <c r="H87" i="21"/>
  <c r="F87" i="21"/>
  <c r="P26" i="17"/>
  <c r="P218" i="17" s="1"/>
  <c r="O168" i="8" l="1"/>
  <c r="P168" i="8" s="1"/>
  <c r="O159" i="8"/>
  <c r="P159" i="8" s="1"/>
  <c r="O158" i="8"/>
  <c r="P158" i="8" s="1"/>
  <c r="O157" i="8"/>
  <c r="P157" i="8" s="1"/>
  <c r="O156" i="8"/>
  <c r="P156" i="8" s="1"/>
  <c r="O155" i="8"/>
  <c r="P155" i="8" s="1"/>
  <c r="O152" i="8"/>
  <c r="P152" i="8" s="1"/>
  <c r="O151" i="8"/>
  <c r="P151" i="8" s="1"/>
  <c r="O150" i="8"/>
  <c r="P150" i="8" s="1"/>
  <c r="O149" i="8"/>
  <c r="P149" i="8" s="1"/>
  <c r="O141" i="8"/>
  <c r="P141" i="8" s="1"/>
  <c r="O140" i="8"/>
  <c r="P140" i="8" s="1"/>
  <c r="O136" i="8"/>
  <c r="P136" i="8" s="1"/>
  <c r="O133" i="8"/>
  <c r="P133" i="8" s="1"/>
  <c r="O130" i="8"/>
  <c r="P130" i="8" s="1"/>
  <c r="O129" i="8"/>
  <c r="P129" i="8" s="1"/>
  <c r="O127" i="8"/>
  <c r="P127" i="8" s="1"/>
  <c r="O126" i="8"/>
  <c r="P126" i="8" s="1"/>
  <c r="O125" i="8"/>
  <c r="P125" i="8" s="1"/>
  <c r="O124" i="8"/>
  <c r="P124" i="8" s="1"/>
  <c r="O121" i="8"/>
  <c r="P121" i="8" s="1"/>
  <c r="O118" i="8"/>
  <c r="P118" i="8" s="1"/>
  <c r="O117" i="8"/>
  <c r="P117" i="8" s="1"/>
  <c r="O116" i="8"/>
  <c r="P116" i="8" s="1"/>
  <c r="O115" i="8"/>
  <c r="P115" i="8" s="1"/>
  <c r="O114" i="8"/>
  <c r="P114" i="8" s="1"/>
  <c r="O111" i="8"/>
  <c r="P111" i="8" s="1"/>
  <c r="O108" i="8"/>
  <c r="P108" i="8" s="1"/>
  <c r="O107" i="8"/>
  <c r="P107" i="8" s="1"/>
  <c r="O106" i="8"/>
  <c r="P106" i="8" s="1"/>
  <c r="O105" i="8"/>
  <c r="P105" i="8" s="1"/>
  <c r="O101" i="8"/>
  <c r="P101" i="8" s="1"/>
  <c r="O97" i="8"/>
  <c r="P97" i="8" s="1"/>
  <c r="O96" i="8"/>
  <c r="P96" i="8" s="1"/>
  <c r="O90" i="8"/>
  <c r="P90" i="8" s="1"/>
  <c r="O87" i="8"/>
  <c r="P87" i="8" s="1"/>
  <c r="O84" i="8"/>
  <c r="P84" i="8" s="1"/>
  <c r="O82" i="8"/>
  <c r="P82" i="8" s="1"/>
  <c r="O79" i="8"/>
  <c r="P79" i="8" s="1"/>
  <c r="O76" i="8"/>
  <c r="P76" i="8" s="1"/>
  <c r="O75" i="8"/>
  <c r="P75" i="8" s="1"/>
  <c r="O74" i="8"/>
  <c r="P74" i="8" s="1"/>
  <c r="O73" i="8"/>
  <c r="P73" i="8" s="1"/>
  <c r="O60" i="8"/>
  <c r="P60" i="8" s="1"/>
  <c r="O35" i="8"/>
  <c r="P35" i="8" s="1"/>
  <c r="O34" i="8"/>
  <c r="P34" i="8" s="1"/>
  <c r="C123" i="8" l="1"/>
  <c r="D123" i="8"/>
  <c r="D113" i="8"/>
  <c r="C113" i="8"/>
  <c r="D104" i="8"/>
  <c r="C104" i="8"/>
  <c r="D81" i="8"/>
  <c r="C81" i="8"/>
  <c r="D71" i="8"/>
  <c r="D50" i="8"/>
  <c r="C50" i="8"/>
  <c r="D40" i="8"/>
  <c r="C40" i="8"/>
  <c r="D34" i="21" l="1"/>
  <c r="M34" i="21" s="1"/>
  <c r="D26" i="21"/>
  <c r="M26" i="21" s="1"/>
  <c r="K26" i="21" l="1"/>
  <c r="I26" i="21"/>
  <c r="G26" i="21"/>
  <c r="J26" i="21"/>
  <c r="H26" i="21"/>
  <c r="F26" i="21"/>
  <c r="K34" i="21"/>
  <c r="I34" i="21"/>
  <c r="G34" i="21"/>
  <c r="J34" i="21"/>
  <c r="H34" i="21"/>
  <c r="F34" i="21"/>
  <c r="M204" i="21"/>
  <c r="M203" i="21"/>
  <c r="M202" i="21"/>
  <c r="M201" i="21"/>
  <c r="M200" i="21"/>
  <c r="M199" i="21"/>
  <c r="M198" i="21"/>
  <c r="M197" i="21"/>
  <c r="M196" i="21"/>
  <c r="M195" i="21"/>
  <c r="M189" i="21"/>
  <c r="M190" i="21"/>
  <c r="M191" i="21"/>
  <c r="M192" i="21"/>
  <c r="M193" i="21"/>
  <c r="M188" i="21"/>
  <c r="M187" i="21"/>
  <c r="M186" i="21"/>
  <c r="M185" i="21"/>
  <c r="M184" i="21"/>
  <c r="M182" i="21"/>
  <c r="M176" i="21"/>
  <c r="M175" i="21"/>
  <c r="M174" i="21"/>
  <c r="M173" i="21"/>
  <c r="M152" i="21"/>
  <c r="M153" i="21"/>
  <c r="M154" i="21"/>
  <c r="M171" i="21"/>
  <c r="M130" i="21"/>
  <c r="M131" i="21"/>
  <c r="M132" i="21"/>
  <c r="M133" i="21"/>
  <c r="M134" i="21"/>
  <c r="M135" i="21"/>
  <c r="M136" i="21"/>
  <c r="M137" i="21"/>
  <c r="M138" i="21"/>
  <c r="M139" i="21"/>
  <c r="M140" i="21"/>
  <c r="M141" i="21"/>
  <c r="M142" i="21"/>
  <c r="M143" i="21"/>
  <c r="M144" i="21"/>
  <c r="M145" i="21"/>
  <c r="M146" i="21"/>
  <c r="M147" i="21"/>
  <c r="M148" i="21"/>
  <c r="M149" i="21"/>
  <c r="M129" i="21"/>
  <c r="M127" i="21"/>
  <c r="M119" i="21"/>
  <c r="M118" i="21"/>
  <c r="P196" i="21"/>
  <c r="P197" i="21"/>
  <c r="P198" i="21"/>
  <c r="P199" i="21"/>
  <c r="P200" i="21"/>
  <c r="P201" i="21"/>
  <c r="P202" i="21"/>
  <c r="P203" i="21"/>
  <c r="P204" i="21"/>
  <c r="P195" i="21"/>
  <c r="P185" i="21"/>
  <c r="P186" i="21"/>
  <c r="P187" i="21"/>
  <c r="P188" i="21"/>
  <c r="P189" i="21"/>
  <c r="P190" i="21"/>
  <c r="P191" i="21"/>
  <c r="P192" i="21"/>
  <c r="P193" i="21"/>
  <c r="P184" i="21"/>
  <c r="P174" i="21"/>
  <c r="P175" i="21"/>
  <c r="P176" i="21"/>
  <c r="P182" i="21"/>
  <c r="P173" i="21"/>
  <c r="P152" i="21"/>
  <c r="P153" i="21"/>
  <c r="P154" i="21"/>
  <c r="P171" i="21"/>
  <c r="P151" i="21"/>
  <c r="P130" i="21"/>
  <c r="P131" i="21"/>
  <c r="P132" i="21"/>
  <c r="P133" i="21"/>
  <c r="P134" i="21"/>
  <c r="P135" i="21"/>
  <c r="P136" i="21"/>
  <c r="P137" i="21"/>
  <c r="P138" i="21"/>
  <c r="P139" i="21"/>
  <c r="P140" i="21"/>
  <c r="P141" i="21"/>
  <c r="P142" i="21"/>
  <c r="P143" i="21"/>
  <c r="P144" i="21"/>
  <c r="P145" i="21"/>
  <c r="P146" i="21"/>
  <c r="P147" i="21"/>
  <c r="P148" i="21"/>
  <c r="P149" i="21"/>
  <c r="P129" i="21"/>
  <c r="P119" i="21"/>
  <c r="P127" i="21"/>
  <c r="P118" i="21"/>
  <c r="M172" i="21" l="1"/>
  <c r="M194" i="21"/>
  <c r="M183" i="21"/>
  <c r="M117" i="21"/>
  <c r="M128" i="21"/>
  <c r="F41" i="8" l="1"/>
  <c r="O41" i="8" s="1"/>
  <c r="P41" i="8" s="1"/>
  <c r="D25" i="21" l="1"/>
  <c r="M25" i="21" s="1"/>
  <c r="G9" i="21" l="1"/>
  <c r="F9" i="21"/>
  <c r="E9" i="21"/>
  <c r="C207" i="21"/>
  <c r="Q26" i="17"/>
  <c r="D117" i="21"/>
  <c r="C101" i="21"/>
  <c r="C90" i="21"/>
  <c r="C79" i="21"/>
  <c r="C57" i="21"/>
  <c r="C35" i="21"/>
  <c r="C24" i="21"/>
  <c r="D111" i="21"/>
  <c r="M111" i="21" s="1"/>
  <c r="D110" i="21"/>
  <c r="M110" i="21" s="1"/>
  <c r="D109" i="21"/>
  <c r="M109" i="21" s="1"/>
  <c r="D108" i="21"/>
  <c r="M108" i="21" s="1"/>
  <c r="D107" i="21"/>
  <c r="M107" i="21" s="1"/>
  <c r="D106" i="21"/>
  <c r="M106" i="21" s="1"/>
  <c r="D105" i="21"/>
  <c r="M105" i="21" s="1"/>
  <c r="D104" i="21"/>
  <c r="M104" i="21" s="1"/>
  <c r="D103" i="21"/>
  <c r="M103" i="21" s="1"/>
  <c r="D102" i="21"/>
  <c r="M102" i="21" s="1"/>
  <c r="D100" i="21"/>
  <c r="M100" i="21" s="1"/>
  <c r="D99" i="21"/>
  <c r="M99" i="21" s="1"/>
  <c r="D98" i="21"/>
  <c r="M98" i="21" s="1"/>
  <c r="D97" i="21"/>
  <c r="M97" i="21" s="1"/>
  <c r="D96" i="21"/>
  <c r="M96" i="21" s="1"/>
  <c r="D95" i="21"/>
  <c r="M95" i="21" s="1"/>
  <c r="D94" i="21"/>
  <c r="M94" i="21" s="1"/>
  <c r="D93" i="21"/>
  <c r="M93" i="21" s="1"/>
  <c r="D92" i="21"/>
  <c r="M92" i="21" s="1"/>
  <c r="D91" i="21"/>
  <c r="M91" i="21" s="1"/>
  <c r="D89" i="21"/>
  <c r="M89" i="21" s="1"/>
  <c r="D83" i="21"/>
  <c r="M83" i="21" s="1"/>
  <c r="D82" i="21"/>
  <c r="M82" i="21" s="1"/>
  <c r="D81" i="21"/>
  <c r="M81" i="21" s="1"/>
  <c r="D80" i="21"/>
  <c r="M80" i="21" s="1"/>
  <c r="D78" i="21"/>
  <c r="M78" i="21" s="1"/>
  <c r="D61" i="21"/>
  <c r="M61" i="21" s="1"/>
  <c r="D60" i="21"/>
  <c r="M60" i="21" s="1"/>
  <c r="D59" i="21"/>
  <c r="M59" i="21" s="1"/>
  <c r="D58" i="21"/>
  <c r="M58" i="21" s="1"/>
  <c r="D36" i="21"/>
  <c r="M36" i="21" s="1"/>
  <c r="B297" i="21"/>
  <c r="B296" i="21"/>
  <c r="B295" i="21"/>
  <c r="B294" i="21"/>
  <c r="B293" i="21"/>
  <c r="B292" i="21"/>
  <c r="B291" i="21"/>
  <c r="B290" i="21"/>
  <c r="B289" i="21"/>
  <c r="B288" i="21"/>
  <c r="B286" i="21"/>
  <c r="B285" i="21"/>
  <c r="B284" i="21"/>
  <c r="B283" i="21"/>
  <c r="B282" i="21"/>
  <c r="B281" i="21"/>
  <c r="B280" i="21"/>
  <c r="B279" i="21"/>
  <c r="B278" i="21"/>
  <c r="B277" i="21"/>
  <c r="B275" i="21"/>
  <c r="B269" i="21"/>
  <c r="B268" i="21"/>
  <c r="B267" i="21"/>
  <c r="B266" i="21"/>
  <c r="B264" i="21"/>
  <c r="B247" i="21"/>
  <c r="B246" i="21"/>
  <c r="B245" i="21"/>
  <c r="B244" i="21"/>
  <c r="B242" i="21"/>
  <c r="B241" i="21"/>
  <c r="B240" i="21"/>
  <c r="B239" i="21"/>
  <c r="B238" i="21"/>
  <c r="B237" i="21"/>
  <c r="B236" i="21"/>
  <c r="B235" i="21"/>
  <c r="B234" i="21"/>
  <c r="B233" i="21"/>
  <c r="B232" i="21"/>
  <c r="B231" i="21"/>
  <c r="B230" i="21"/>
  <c r="B229" i="21"/>
  <c r="B228" i="21"/>
  <c r="B227" i="21"/>
  <c r="B226" i="21"/>
  <c r="B225" i="21"/>
  <c r="B224" i="21"/>
  <c r="B223" i="21"/>
  <c r="B222" i="21"/>
  <c r="B220" i="21"/>
  <c r="B212" i="21"/>
  <c r="B211" i="21"/>
  <c r="D114" i="21"/>
  <c r="P111" i="21"/>
  <c r="P110" i="21"/>
  <c r="P109" i="21"/>
  <c r="P108" i="21"/>
  <c r="P107" i="21"/>
  <c r="P106" i="21"/>
  <c r="P105" i="21"/>
  <c r="P104" i="21"/>
  <c r="P103" i="21"/>
  <c r="P102" i="21"/>
  <c r="P100" i="21"/>
  <c r="P99" i="21"/>
  <c r="P98" i="21"/>
  <c r="P97" i="21"/>
  <c r="P96" i="21"/>
  <c r="P95" i="21"/>
  <c r="P94" i="21"/>
  <c r="P93" i="21"/>
  <c r="P92" i="21"/>
  <c r="P91" i="21"/>
  <c r="P89" i="21"/>
  <c r="P83" i="21"/>
  <c r="P82" i="21"/>
  <c r="P81" i="21"/>
  <c r="P80" i="21"/>
  <c r="P78" i="21"/>
  <c r="P61" i="21"/>
  <c r="P60" i="21"/>
  <c r="P59" i="21"/>
  <c r="P58" i="21"/>
  <c r="P56" i="21"/>
  <c r="P55" i="21"/>
  <c r="P54" i="21"/>
  <c r="P53" i="21"/>
  <c r="P52" i="21"/>
  <c r="P51" i="21"/>
  <c r="P50" i="21"/>
  <c r="P49" i="21"/>
  <c r="P48" i="21"/>
  <c r="P47" i="21"/>
  <c r="P46" i="21"/>
  <c r="P45" i="21"/>
  <c r="P44" i="21"/>
  <c r="P43" i="21"/>
  <c r="P42" i="21"/>
  <c r="P41" i="21"/>
  <c r="P40" i="21"/>
  <c r="P39" i="21"/>
  <c r="P38" i="21"/>
  <c r="P37" i="21"/>
  <c r="P34" i="21"/>
  <c r="P26" i="21"/>
  <c r="S26" i="21" s="1"/>
  <c r="P25" i="21"/>
  <c r="S25" i="21" s="1"/>
  <c r="B204" i="21"/>
  <c r="B203" i="21"/>
  <c r="B202" i="21"/>
  <c r="B201" i="21"/>
  <c r="B200" i="21"/>
  <c r="B199" i="21"/>
  <c r="B198" i="21"/>
  <c r="B197" i="21"/>
  <c r="B196" i="21"/>
  <c r="B195" i="21"/>
  <c r="B193" i="21"/>
  <c r="B192" i="21"/>
  <c r="B191" i="21"/>
  <c r="B190" i="21"/>
  <c r="B189" i="21"/>
  <c r="B188" i="21"/>
  <c r="B187" i="21"/>
  <c r="B186" i="21"/>
  <c r="B185" i="21"/>
  <c r="B184" i="21"/>
  <c r="B182" i="21"/>
  <c r="B176" i="21"/>
  <c r="B175" i="21"/>
  <c r="B174" i="21"/>
  <c r="B173" i="21"/>
  <c r="B171" i="21"/>
  <c r="B154" i="21"/>
  <c r="B153" i="21"/>
  <c r="B152" i="21"/>
  <c r="B151" i="21"/>
  <c r="B127" i="21"/>
  <c r="B119" i="21"/>
  <c r="B118" i="21"/>
  <c r="B149" i="21"/>
  <c r="B148" i="21"/>
  <c r="B147" i="21"/>
  <c r="B146" i="21"/>
  <c r="B145" i="21"/>
  <c r="B144" i="21"/>
  <c r="B143" i="21"/>
  <c r="B142" i="21"/>
  <c r="B141" i="21"/>
  <c r="B140" i="21"/>
  <c r="B139" i="21"/>
  <c r="B138" i="21"/>
  <c r="B137" i="21"/>
  <c r="B136" i="21"/>
  <c r="B135" i="21"/>
  <c r="B134" i="21"/>
  <c r="B133" i="21"/>
  <c r="B132" i="21"/>
  <c r="B131" i="21"/>
  <c r="B130" i="21"/>
  <c r="B129" i="21"/>
  <c r="K58" i="21" l="1"/>
  <c r="I58" i="21"/>
  <c r="G58" i="21"/>
  <c r="J58" i="21"/>
  <c r="H58" i="21"/>
  <c r="F58" i="21"/>
  <c r="K60" i="21"/>
  <c r="I60" i="21"/>
  <c r="G60" i="21"/>
  <c r="J60" i="21"/>
  <c r="H60" i="21"/>
  <c r="F60" i="21"/>
  <c r="K78" i="21"/>
  <c r="I78" i="21"/>
  <c r="G78" i="21"/>
  <c r="J78" i="21"/>
  <c r="H78" i="21"/>
  <c r="F78" i="21"/>
  <c r="K81" i="21"/>
  <c r="I81" i="21"/>
  <c r="G81" i="21"/>
  <c r="J81" i="21"/>
  <c r="H81" i="21"/>
  <c r="F81" i="21"/>
  <c r="K83" i="21"/>
  <c r="I83" i="21"/>
  <c r="G83" i="21"/>
  <c r="H83" i="21"/>
  <c r="J83" i="21"/>
  <c r="F83" i="21"/>
  <c r="K91" i="21"/>
  <c r="I91" i="21"/>
  <c r="G91" i="21"/>
  <c r="J91" i="21"/>
  <c r="H91" i="21"/>
  <c r="F91" i="21"/>
  <c r="K93" i="21"/>
  <c r="I93" i="21"/>
  <c r="G93" i="21"/>
  <c r="J93" i="21"/>
  <c r="H93" i="21"/>
  <c r="F93" i="21"/>
  <c r="K95" i="21"/>
  <c r="I95" i="21"/>
  <c r="G95" i="21"/>
  <c r="J95" i="21"/>
  <c r="H95" i="21"/>
  <c r="F95" i="21"/>
  <c r="K97" i="21"/>
  <c r="I97" i="21"/>
  <c r="G97" i="21"/>
  <c r="J97" i="21"/>
  <c r="H97" i="21"/>
  <c r="F97" i="21"/>
  <c r="K99" i="21"/>
  <c r="I99" i="21"/>
  <c r="G99" i="21"/>
  <c r="J99" i="21"/>
  <c r="H99" i="21"/>
  <c r="F99" i="21"/>
  <c r="K102" i="21"/>
  <c r="I102" i="21"/>
  <c r="G102" i="21"/>
  <c r="J102" i="21"/>
  <c r="H102" i="21"/>
  <c r="F102" i="21"/>
  <c r="K104" i="21"/>
  <c r="I104" i="21"/>
  <c r="G104" i="21"/>
  <c r="J104" i="21"/>
  <c r="H104" i="21"/>
  <c r="F104" i="21"/>
  <c r="K106" i="21"/>
  <c r="I106" i="21"/>
  <c r="G106" i="21"/>
  <c r="J106" i="21"/>
  <c r="H106" i="21"/>
  <c r="F106" i="21"/>
  <c r="K108" i="21"/>
  <c r="I108" i="21"/>
  <c r="G108" i="21"/>
  <c r="J108" i="21"/>
  <c r="H108" i="21"/>
  <c r="F108" i="21"/>
  <c r="K110" i="21"/>
  <c r="I110" i="21"/>
  <c r="G110" i="21"/>
  <c r="J110" i="21"/>
  <c r="H110" i="21"/>
  <c r="F110" i="21"/>
  <c r="K36" i="21"/>
  <c r="I36" i="21"/>
  <c r="G36" i="21"/>
  <c r="J36" i="21"/>
  <c r="H36" i="21"/>
  <c r="F36" i="21"/>
  <c r="K59" i="21"/>
  <c r="I59" i="21"/>
  <c r="G59" i="21"/>
  <c r="J59" i="21"/>
  <c r="H59" i="21"/>
  <c r="F59" i="21"/>
  <c r="K61" i="21"/>
  <c r="I61" i="21"/>
  <c r="G61" i="21"/>
  <c r="J61" i="21"/>
  <c r="H61" i="21"/>
  <c r="F61" i="21"/>
  <c r="K80" i="21"/>
  <c r="I80" i="21"/>
  <c r="G80" i="21"/>
  <c r="J80" i="21"/>
  <c r="H80" i="21"/>
  <c r="F80" i="21"/>
  <c r="K82" i="21"/>
  <c r="I82" i="21"/>
  <c r="G82" i="21"/>
  <c r="J82" i="21"/>
  <c r="F82" i="21"/>
  <c r="H82" i="21"/>
  <c r="K89" i="21"/>
  <c r="I89" i="21"/>
  <c r="G89" i="21"/>
  <c r="J89" i="21"/>
  <c r="H89" i="21"/>
  <c r="F89" i="21"/>
  <c r="K92" i="21"/>
  <c r="I92" i="21"/>
  <c r="G92" i="21"/>
  <c r="J92" i="21"/>
  <c r="H92" i="21"/>
  <c r="F92" i="21"/>
  <c r="K94" i="21"/>
  <c r="I94" i="21"/>
  <c r="G94" i="21"/>
  <c r="J94" i="21"/>
  <c r="H94" i="21"/>
  <c r="F94" i="21"/>
  <c r="K96" i="21"/>
  <c r="I96" i="21"/>
  <c r="G96" i="21"/>
  <c r="J96" i="21"/>
  <c r="H96" i="21"/>
  <c r="F96" i="21"/>
  <c r="K98" i="21"/>
  <c r="I98" i="21"/>
  <c r="G98" i="21"/>
  <c r="J98" i="21"/>
  <c r="H98" i="21"/>
  <c r="F98" i="21"/>
  <c r="K100" i="21"/>
  <c r="I100" i="21"/>
  <c r="G100" i="21"/>
  <c r="J100" i="21"/>
  <c r="H100" i="21"/>
  <c r="F100" i="21"/>
  <c r="K103" i="21"/>
  <c r="I103" i="21"/>
  <c r="G103" i="21"/>
  <c r="J103" i="21"/>
  <c r="H103" i="21"/>
  <c r="F103" i="21"/>
  <c r="K105" i="21"/>
  <c r="I105" i="21"/>
  <c r="G105" i="21"/>
  <c r="J105" i="21"/>
  <c r="H105" i="21"/>
  <c r="F105" i="21"/>
  <c r="K107" i="21"/>
  <c r="I107" i="21"/>
  <c r="G107" i="21"/>
  <c r="J107" i="21"/>
  <c r="H107" i="21"/>
  <c r="F107" i="21"/>
  <c r="K109" i="21"/>
  <c r="I109" i="21"/>
  <c r="G109" i="21"/>
  <c r="J109" i="21"/>
  <c r="H109" i="21"/>
  <c r="F109" i="21"/>
  <c r="K111" i="21"/>
  <c r="I111" i="21"/>
  <c r="G111" i="21"/>
  <c r="J111" i="21"/>
  <c r="H111" i="21"/>
  <c r="F111" i="21"/>
  <c r="E12" i="21"/>
  <c r="C112" i="21"/>
  <c r="B150" i="21"/>
  <c r="B265" i="21"/>
  <c r="D57" i="21"/>
  <c r="B183" i="21"/>
  <c r="S111" i="21"/>
  <c r="S110" i="21"/>
  <c r="S109" i="21"/>
  <c r="S108" i="21"/>
  <c r="S107" i="21"/>
  <c r="S106" i="21"/>
  <c r="S105" i="21"/>
  <c r="S104" i="21"/>
  <c r="S102" i="21"/>
  <c r="S100" i="21"/>
  <c r="S99" i="21"/>
  <c r="S98" i="21"/>
  <c r="S97" i="21"/>
  <c r="S96" i="21"/>
  <c r="S95" i="21"/>
  <c r="S94" i="21"/>
  <c r="S93" i="21"/>
  <c r="S92" i="21"/>
  <c r="S91" i="21"/>
  <c r="S58" i="21"/>
  <c r="S89" i="21"/>
  <c r="S83" i="21"/>
  <c r="S82" i="21"/>
  <c r="S81" i="21"/>
  <c r="S80" i="21"/>
  <c r="S78" i="21"/>
  <c r="S61" i="21"/>
  <c r="S60" i="21"/>
  <c r="S59" i="21"/>
  <c r="S103" i="21"/>
  <c r="S34" i="21"/>
  <c r="B243" i="21"/>
  <c r="B194" i="21"/>
  <c r="D101" i="21"/>
  <c r="B276" i="21"/>
  <c r="D90" i="21"/>
  <c r="D79" i="21"/>
  <c r="B210" i="21"/>
  <c r="B221" i="21"/>
  <c r="B128" i="21"/>
  <c r="B287" i="21"/>
  <c r="B117" i="21"/>
  <c r="B172" i="21"/>
  <c r="C21" i="21"/>
  <c r="P36" i="21"/>
  <c r="S36" i="21" s="1"/>
  <c r="A204" i="21"/>
  <c r="A297" i="21" s="1"/>
  <c r="A203" i="21"/>
  <c r="A296" i="21" s="1"/>
  <c r="A202" i="21"/>
  <c r="A295" i="21" s="1"/>
  <c r="A201" i="21"/>
  <c r="A294" i="21" s="1"/>
  <c r="A200" i="21"/>
  <c r="A293" i="21" s="1"/>
  <c r="A199" i="21"/>
  <c r="A292" i="21" s="1"/>
  <c r="A198" i="21"/>
  <c r="A291" i="21" s="1"/>
  <c r="A197" i="21"/>
  <c r="A290" i="21" s="1"/>
  <c r="A196" i="21"/>
  <c r="A289" i="21" s="1"/>
  <c r="A195" i="21"/>
  <c r="A288" i="21" s="1"/>
  <c r="K194" i="21"/>
  <c r="J194" i="21"/>
  <c r="I194" i="21"/>
  <c r="H194" i="21"/>
  <c r="G194" i="21"/>
  <c r="F194" i="21"/>
  <c r="A194" i="21"/>
  <c r="A287" i="21" s="1"/>
  <c r="A193" i="21"/>
  <c r="A286" i="21" s="1"/>
  <c r="A192" i="21"/>
  <c r="A285" i="21" s="1"/>
  <c r="A191" i="21"/>
  <c r="A284" i="21" s="1"/>
  <c r="A190" i="21"/>
  <c r="A283" i="21" s="1"/>
  <c r="A189" i="21"/>
  <c r="A282" i="21" s="1"/>
  <c r="A188" i="21"/>
  <c r="A281" i="21" s="1"/>
  <c r="A187" i="21"/>
  <c r="A280" i="21" s="1"/>
  <c r="A186" i="21"/>
  <c r="A279" i="21" s="1"/>
  <c r="A185" i="21"/>
  <c r="A278" i="21" s="1"/>
  <c r="D183" i="21"/>
  <c r="A184" i="21"/>
  <c r="A277" i="21" s="1"/>
  <c r="K183" i="21"/>
  <c r="J183" i="21"/>
  <c r="I183" i="21"/>
  <c r="H183" i="21"/>
  <c r="G183" i="21"/>
  <c r="F183" i="21"/>
  <c r="A183" i="21"/>
  <c r="A276" i="21" s="1"/>
  <c r="A182" i="21"/>
  <c r="A275" i="21" s="1"/>
  <c r="A176" i="21"/>
  <c r="A269" i="21" s="1"/>
  <c r="A175" i="21"/>
  <c r="A268" i="21" s="1"/>
  <c r="A174" i="21"/>
  <c r="A267" i="21" s="1"/>
  <c r="A173" i="21"/>
  <c r="A266" i="21" s="1"/>
  <c r="K172" i="21"/>
  <c r="J172" i="21"/>
  <c r="I172" i="21"/>
  <c r="H172" i="21"/>
  <c r="G172" i="21"/>
  <c r="F172" i="21"/>
  <c r="A172" i="21"/>
  <c r="A265" i="21" s="1"/>
  <c r="A171" i="21"/>
  <c r="A264" i="21" s="1"/>
  <c r="A154" i="21"/>
  <c r="A247" i="21" s="1"/>
  <c r="A153" i="21"/>
  <c r="A246" i="21" s="1"/>
  <c r="A152" i="21"/>
  <c r="A245" i="21" s="1"/>
  <c r="A151" i="21"/>
  <c r="A244" i="21" s="1"/>
  <c r="K150" i="21"/>
  <c r="J150" i="21"/>
  <c r="I150" i="21"/>
  <c r="H150" i="21"/>
  <c r="G150" i="21"/>
  <c r="A150" i="21"/>
  <c r="A243" i="21" s="1"/>
  <c r="A149" i="21"/>
  <c r="A242" i="21" s="1"/>
  <c r="A148" i="21"/>
  <c r="A241" i="21" s="1"/>
  <c r="A147" i="21"/>
  <c r="A240" i="21" s="1"/>
  <c r="A146" i="21"/>
  <c r="A239" i="21" s="1"/>
  <c r="A145" i="21"/>
  <c r="A238" i="21" s="1"/>
  <c r="A144" i="21"/>
  <c r="A237" i="21" s="1"/>
  <c r="A143" i="21"/>
  <c r="A236" i="21" s="1"/>
  <c r="A142" i="21"/>
  <c r="A235" i="21" s="1"/>
  <c r="A141" i="21"/>
  <c r="A234" i="21" s="1"/>
  <c r="A140" i="21"/>
  <c r="A233" i="21" s="1"/>
  <c r="A139" i="21"/>
  <c r="A232" i="21" s="1"/>
  <c r="A138" i="21"/>
  <c r="A231" i="21" s="1"/>
  <c r="A137" i="21"/>
  <c r="A230" i="21" s="1"/>
  <c r="A136" i="21"/>
  <c r="A229" i="21" s="1"/>
  <c r="A135" i="21"/>
  <c r="A228" i="21" s="1"/>
  <c r="A134" i="21"/>
  <c r="A227" i="21" s="1"/>
  <c r="A133" i="21"/>
  <c r="A226" i="21" s="1"/>
  <c r="A132" i="21"/>
  <c r="A225" i="21" s="1"/>
  <c r="A131" i="21"/>
  <c r="A224" i="21" s="1"/>
  <c r="A130" i="21"/>
  <c r="A223" i="21" s="1"/>
  <c r="A129" i="21"/>
  <c r="A222" i="21" s="1"/>
  <c r="K128" i="21"/>
  <c r="J128" i="21"/>
  <c r="I128" i="21"/>
  <c r="H128" i="21"/>
  <c r="G128" i="21"/>
  <c r="F128" i="21"/>
  <c r="A127" i="21"/>
  <c r="A220" i="21" s="1"/>
  <c r="A119" i="21"/>
  <c r="A212" i="21" s="1"/>
  <c r="A118" i="21"/>
  <c r="A211" i="21" s="1"/>
  <c r="K117" i="21"/>
  <c r="J117" i="21"/>
  <c r="I117" i="21"/>
  <c r="H117" i="21"/>
  <c r="G117" i="21"/>
  <c r="F117" i="21"/>
  <c r="F116" i="21"/>
  <c r="G114" i="21"/>
  <c r="F114" i="21"/>
  <c r="B101" i="21"/>
  <c r="B90" i="21"/>
  <c r="B79" i="21"/>
  <c r="B57" i="21"/>
  <c r="B35" i="21"/>
  <c r="B24" i="21"/>
  <c r="R26" i="17"/>
  <c r="J205" i="21" l="1"/>
  <c r="G205" i="21"/>
  <c r="H205" i="21"/>
  <c r="I205" i="21"/>
  <c r="K16" i="21"/>
  <c r="K205" i="21"/>
  <c r="S101" i="21"/>
  <c r="J16" i="21"/>
  <c r="I16" i="21"/>
  <c r="H16" i="21"/>
  <c r="E11" i="21" a="1"/>
  <c r="E11" i="21" s="1"/>
  <c r="B112" i="21"/>
  <c r="G16" i="21"/>
  <c r="D38" i="21"/>
  <c r="M38" i="21" s="1"/>
  <c r="D39" i="21"/>
  <c r="M39" i="21" s="1"/>
  <c r="D40" i="21"/>
  <c r="M40" i="21" s="1"/>
  <c r="D41" i="21"/>
  <c r="M41" i="21" s="1"/>
  <c r="D42" i="21"/>
  <c r="M42" i="21" s="1"/>
  <c r="D43" i="21"/>
  <c r="M43" i="21" s="1"/>
  <c r="D44" i="21"/>
  <c r="M44" i="21" s="1"/>
  <c r="D45" i="21"/>
  <c r="M45" i="21" s="1"/>
  <c r="D46" i="21"/>
  <c r="M46" i="21" s="1"/>
  <c r="D47" i="21"/>
  <c r="M47" i="21" s="1"/>
  <c r="D48" i="21"/>
  <c r="M48" i="21" s="1"/>
  <c r="D49" i="21"/>
  <c r="M49" i="21" s="1"/>
  <c r="D50" i="21"/>
  <c r="M50" i="21" s="1"/>
  <c r="D51" i="21"/>
  <c r="M51" i="21" s="1"/>
  <c r="D52" i="21"/>
  <c r="M52" i="21" s="1"/>
  <c r="D53" i="21"/>
  <c r="M53" i="21" s="1"/>
  <c r="D54" i="21"/>
  <c r="M54" i="21" s="1"/>
  <c r="D55" i="21"/>
  <c r="M55" i="21" s="1"/>
  <c r="D56" i="21"/>
  <c r="M56" i="21" s="1"/>
  <c r="C210" i="21"/>
  <c r="D128" i="21"/>
  <c r="C265" i="21"/>
  <c r="D172" i="21"/>
  <c r="C287" i="21"/>
  <c r="D194" i="21"/>
  <c r="C243" i="21"/>
  <c r="D150" i="21"/>
  <c r="E16" i="21" s="1"/>
  <c r="S79" i="21"/>
  <c r="S57" i="21"/>
  <c r="K55" i="21" l="1"/>
  <c r="I55" i="21"/>
  <c r="G55" i="21"/>
  <c r="J55" i="21"/>
  <c r="H55" i="21"/>
  <c r="F55" i="21"/>
  <c r="K53" i="21"/>
  <c r="I53" i="21"/>
  <c r="J53" i="21"/>
  <c r="H53" i="21"/>
  <c r="G53" i="21"/>
  <c r="F53" i="21"/>
  <c r="K51" i="21"/>
  <c r="I51" i="21"/>
  <c r="G51" i="21"/>
  <c r="J51" i="21"/>
  <c r="H51" i="21"/>
  <c r="F51" i="21"/>
  <c r="K49" i="21"/>
  <c r="I49" i="21"/>
  <c r="G49" i="21"/>
  <c r="J49" i="21"/>
  <c r="H49" i="21"/>
  <c r="F49" i="21"/>
  <c r="K47" i="21"/>
  <c r="I47" i="21"/>
  <c r="G47" i="21"/>
  <c r="J47" i="21"/>
  <c r="H47" i="21"/>
  <c r="F47" i="21"/>
  <c r="K45" i="21"/>
  <c r="I45" i="21"/>
  <c r="G45" i="21"/>
  <c r="J45" i="21"/>
  <c r="H45" i="21"/>
  <c r="F45" i="21"/>
  <c r="K43" i="21"/>
  <c r="I43" i="21"/>
  <c r="G43" i="21"/>
  <c r="J43" i="21"/>
  <c r="H43" i="21"/>
  <c r="F43" i="21"/>
  <c r="K41" i="21"/>
  <c r="I41" i="21"/>
  <c r="G41" i="21"/>
  <c r="J41" i="21"/>
  <c r="H41" i="21"/>
  <c r="F41" i="21"/>
  <c r="K39" i="21"/>
  <c r="I39" i="21"/>
  <c r="G39" i="21"/>
  <c r="J39" i="21"/>
  <c r="H39" i="21"/>
  <c r="F39" i="21"/>
  <c r="K56" i="21"/>
  <c r="I56" i="21"/>
  <c r="G56" i="21"/>
  <c r="J56" i="21"/>
  <c r="H56" i="21"/>
  <c r="F56" i="21"/>
  <c r="K54" i="21"/>
  <c r="I54" i="21"/>
  <c r="G54" i="21"/>
  <c r="J54" i="21"/>
  <c r="H54" i="21"/>
  <c r="F54" i="21"/>
  <c r="K52" i="21"/>
  <c r="I52" i="21"/>
  <c r="G52" i="21"/>
  <c r="J52" i="21"/>
  <c r="H52" i="21"/>
  <c r="F52" i="21"/>
  <c r="K50" i="21"/>
  <c r="I50" i="21"/>
  <c r="G50" i="21"/>
  <c r="J50" i="21"/>
  <c r="H50" i="21"/>
  <c r="F50" i="21"/>
  <c r="K48" i="21"/>
  <c r="I48" i="21"/>
  <c r="G48" i="21"/>
  <c r="J48" i="21"/>
  <c r="H48" i="21"/>
  <c r="F48" i="21"/>
  <c r="K46" i="21"/>
  <c r="I46" i="21"/>
  <c r="G46" i="21"/>
  <c r="J46" i="21"/>
  <c r="H46" i="21"/>
  <c r="F46" i="21"/>
  <c r="K44" i="21"/>
  <c r="I44" i="21"/>
  <c r="G44" i="21"/>
  <c r="J44" i="21"/>
  <c r="H44" i="21"/>
  <c r="F44" i="21"/>
  <c r="K42" i="21"/>
  <c r="I42" i="21"/>
  <c r="G42" i="21"/>
  <c r="J42" i="21"/>
  <c r="H42" i="21"/>
  <c r="F42" i="21"/>
  <c r="K40" i="21"/>
  <c r="I40" i="21"/>
  <c r="G40" i="21"/>
  <c r="J40" i="21"/>
  <c r="H40" i="21"/>
  <c r="F40" i="21"/>
  <c r="K38" i="21"/>
  <c r="I38" i="21"/>
  <c r="G38" i="21"/>
  <c r="J38" i="21"/>
  <c r="H38" i="21"/>
  <c r="F38" i="21"/>
  <c r="E15" i="21"/>
  <c r="E14" i="21"/>
  <c r="M151" i="21"/>
  <c r="M150" i="21" s="1"/>
  <c r="M205" i="21" s="1"/>
  <c r="F150" i="21"/>
  <c r="D205" i="21"/>
  <c r="S56" i="21"/>
  <c r="S55" i="21"/>
  <c r="S54" i="21"/>
  <c r="S53" i="21"/>
  <c r="S52" i="21"/>
  <c r="S51" i="21"/>
  <c r="S50" i="21"/>
  <c r="S49" i="21"/>
  <c r="S48" i="21"/>
  <c r="S47" i="21"/>
  <c r="S46" i="21"/>
  <c r="S45" i="21"/>
  <c r="S44" i="21"/>
  <c r="S43" i="21"/>
  <c r="S42" i="21"/>
  <c r="S41" i="21"/>
  <c r="S40" i="21"/>
  <c r="S39" i="21"/>
  <c r="S38" i="21"/>
  <c r="C221" i="21"/>
  <c r="D37" i="21"/>
  <c r="M37" i="21" s="1"/>
  <c r="D24" i="21"/>
  <c r="S24" i="21"/>
  <c r="F25" i="21"/>
  <c r="C276" i="21"/>
  <c r="S90" i="21"/>
  <c r="F79" i="21"/>
  <c r="G79" i="21"/>
  <c r="F57" i="21"/>
  <c r="H79" i="21"/>
  <c r="G101" i="21"/>
  <c r="F101" i="21"/>
  <c r="E13" i="21" l="1"/>
  <c r="K37" i="21"/>
  <c r="I37" i="21"/>
  <c r="G37" i="21"/>
  <c r="J37" i="21"/>
  <c r="H37" i="21"/>
  <c r="F37" i="21"/>
  <c r="G25" i="21"/>
  <c r="I25" i="21"/>
  <c r="J25" i="21" s="1"/>
  <c r="K25" i="21" s="1"/>
  <c r="H25" i="21"/>
  <c r="E17" i="21"/>
  <c r="F11" i="21" s="1"/>
  <c r="H101" i="21"/>
  <c r="I101" i="21"/>
  <c r="C298" i="21"/>
  <c r="F205" i="21"/>
  <c r="F16" i="21"/>
  <c r="I79" i="21"/>
  <c r="F14" i="21"/>
  <c r="J79" i="21"/>
  <c r="K79" i="21"/>
  <c r="S37" i="21"/>
  <c r="D35" i="21"/>
  <c r="D112" i="21" s="1"/>
  <c r="G14" i="21"/>
  <c r="I14" i="21" l="1"/>
  <c r="H14" i="21"/>
  <c r="J101" i="21"/>
  <c r="S35" i="21"/>
  <c r="F24" i="21"/>
  <c r="J14" i="21" l="1"/>
  <c r="F90" i="21"/>
  <c r="M101" i="21" l="1"/>
  <c r="K101" i="21"/>
  <c r="M79" i="21"/>
  <c r="K14" i="21" l="1"/>
  <c r="F59" i="8" l="1"/>
  <c r="G59" i="8" l="1"/>
  <c r="H59" i="8" s="1"/>
  <c r="I59" i="8" s="1"/>
  <c r="J59" i="8" s="1"/>
  <c r="O59" i="8"/>
  <c r="P59" i="8" s="1"/>
  <c r="C218" i="17"/>
  <c r="Q218" i="17" l="1"/>
  <c r="R36" i="17" l="1"/>
  <c r="R25" i="17"/>
  <c r="R149" i="17"/>
  <c r="C410" i="17" l="1"/>
  <c r="A352" i="17" l="1"/>
  <c r="A544" i="17" s="1"/>
  <c r="J120" i="8"/>
  <c r="I120" i="8"/>
  <c r="H120" i="8"/>
  <c r="G120" i="8"/>
  <c r="F120" i="8"/>
  <c r="E120" i="8"/>
  <c r="D120" i="8"/>
  <c r="C120" i="8"/>
  <c r="C23" i="9" s="1"/>
  <c r="J78" i="8"/>
  <c r="I78" i="8"/>
  <c r="H78" i="8"/>
  <c r="G78" i="8"/>
  <c r="F78" i="8"/>
  <c r="E78" i="8"/>
  <c r="D16" i="9"/>
  <c r="C78" i="8"/>
  <c r="C16" i="9" s="1"/>
  <c r="G23" i="9" l="1"/>
  <c r="G172" i="8"/>
  <c r="I23" i="9"/>
  <c r="I172" i="8"/>
  <c r="E16" i="9"/>
  <c r="E171" i="8"/>
  <c r="G16" i="9"/>
  <c r="G171" i="8"/>
  <c r="I16" i="9"/>
  <c r="I171" i="8"/>
  <c r="F16" i="9"/>
  <c r="O78" i="8"/>
  <c r="P78" i="8" s="1"/>
  <c r="F171" i="8"/>
  <c r="H16" i="9"/>
  <c r="H171" i="8"/>
  <c r="J16" i="9"/>
  <c r="J171" i="8"/>
  <c r="D23" i="9"/>
  <c r="D172" i="8"/>
  <c r="F23" i="9"/>
  <c r="O120" i="8"/>
  <c r="P120" i="8" s="1"/>
  <c r="F172" i="8"/>
  <c r="H23" i="9"/>
  <c r="H172" i="8"/>
  <c r="J23" i="9"/>
  <c r="J172" i="8"/>
  <c r="E23" i="9"/>
  <c r="E172" i="8"/>
  <c r="L16" i="9" l="1"/>
  <c r="M16" i="9" s="1"/>
  <c r="L23" i="9"/>
  <c r="M23" i="9" s="1"/>
  <c r="O172" i="8"/>
  <c r="P172" i="8" s="1"/>
  <c r="O171" i="8"/>
  <c r="P171" i="8" s="1"/>
  <c r="I77" i="7"/>
  <c r="H77" i="7"/>
  <c r="G77" i="7"/>
  <c r="F77" i="7"/>
  <c r="E77" i="7"/>
  <c r="D77" i="7"/>
  <c r="C77" i="7"/>
  <c r="E123" i="8" l="1"/>
  <c r="E24" i="9" s="1"/>
  <c r="C92" i="8" l="1"/>
  <c r="D92" i="8"/>
  <c r="E92" i="8"/>
  <c r="D154" i="8" l="1"/>
  <c r="D148" i="8"/>
  <c r="D139" i="8"/>
  <c r="D110" i="8"/>
  <c r="D95" i="8"/>
  <c r="E82" i="9"/>
  <c r="D82" i="9"/>
  <c r="D44" i="9" l="1"/>
  <c r="A72" i="9" l="1"/>
  <c r="J74" i="9"/>
  <c r="I74" i="9"/>
  <c r="H74" i="9"/>
  <c r="G74" i="9"/>
  <c r="F74" i="9"/>
  <c r="E74" i="9"/>
  <c r="D74" i="9"/>
  <c r="J73" i="9"/>
  <c r="I73" i="9"/>
  <c r="H73" i="9"/>
  <c r="G73" i="9"/>
  <c r="F73" i="9"/>
  <c r="J79" i="9"/>
  <c r="J78" i="9"/>
  <c r="J76" i="9"/>
  <c r="I76" i="9"/>
  <c r="I78" i="9"/>
  <c r="I79" i="9"/>
  <c r="H79" i="9"/>
  <c r="H78" i="9"/>
  <c r="H76" i="9"/>
  <c r="G76" i="9"/>
  <c r="G78" i="9"/>
  <c r="G79" i="9"/>
  <c r="F79" i="9"/>
  <c r="F78" i="9"/>
  <c r="F76" i="9"/>
  <c r="O44" i="8" l="1"/>
  <c r="P44" i="8" s="1"/>
  <c r="C5" i="8" l="1"/>
  <c r="C4" i="8"/>
  <c r="C3" i="8"/>
  <c r="G10" i="17"/>
  <c r="F10" i="17"/>
  <c r="G6" i="8" l="1"/>
  <c r="G214" i="17"/>
  <c r="G406" i="17" s="1"/>
  <c r="F214" i="17"/>
  <c r="F406" i="17" s="1"/>
  <c r="E22" i="17"/>
  <c r="Q167" i="8" l="1"/>
  <c r="R167" i="8" s="1"/>
  <c r="Q89" i="8"/>
  <c r="R89" i="8" s="1"/>
  <c r="Q137" i="8"/>
  <c r="R137" i="8" s="1"/>
  <c r="Q135" i="8"/>
  <c r="R135" i="8" s="1"/>
  <c r="A6" i="9"/>
  <c r="Q172" i="8"/>
  <c r="R172" i="8" s="1"/>
  <c r="Q171" i="8"/>
  <c r="R171" i="8" s="1"/>
  <c r="Q168" i="8"/>
  <c r="R168" i="8" s="1"/>
  <c r="Q159" i="8"/>
  <c r="R159" i="8" s="1"/>
  <c r="Q158" i="8"/>
  <c r="R158" i="8" s="1"/>
  <c r="Q157" i="8"/>
  <c r="R157" i="8" s="1"/>
  <c r="Q156" i="8"/>
  <c r="R156" i="8" s="1"/>
  <c r="Q155" i="8"/>
  <c r="R155" i="8" s="1"/>
  <c r="Q152" i="8"/>
  <c r="R152" i="8" s="1"/>
  <c r="Q151" i="8"/>
  <c r="R151" i="8" s="1"/>
  <c r="Q150" i="8"/>
  <c r="R150" i="8" s="1"/>
  <c r="Q149" i="8"/>
  <c r="R149" i="8" s="1"/>
  <c r="Q141" i="8"/>
  <c r="R141" i="8" s="1"/>
  <c r="Q140" i="8"/>
  <c r="R140" i="8" s="1"/>
  <c r="Q136" i="8"/>
  <c r="R136" i="8" s="1"/>
  <c r="Q133" i="8"/>
  <c r="R133" i="8" s="1"/>
  <c r="Q130" i="8"/>
  <c r="R130" i="8" s="1"/>
  <c r="Q129" i="8"/>
  <c r="R129" i="8" s="1"/>
  <c r="Q127" i="8"/>
  <c r="R127" i="8" s="1"/>
  <c r="Q126" i="8"/>
  <c r="R126" i="8" s="1"/>
  <c r="Q125" i="8"/>
  <c r="R125" i="8" s="1"/>
  <c r="Q124" i="8"/>
  <c r="R124" i="8" s="1"/>
  <c r="Q121" i="8"/>
  <c r="R121" i="8" s="1"/>
  <c r="Q120" i="8"/>
  <c r="R120" i="8" s="1"/>
  <c r="Q118" i="8"/>
  <c r="R118" i="8" s="1"/>
  <c r="Q117" i="8"/>
  <c r="R117" i="8" s="1"/>
  <c r="Q116" i="8"/>
  <c r="R116" i="8" s="1"/>
  <c r="Q115" i="8"/>
  <c r="R115" i="8" s="1"/>
  <c r="Q114" i="8"/>
  <c r="R114" i="8" s="1"/>
  <c r="Q111" i="8"/>
  <c r="R111" i="8" s="1"/>
  <c r="Q108" i="8"/>
  <c r="R108" i="8" s="1"/>
  <c r="Q107" i="8"/>
  <c r="R107" i="8" s="1"/>
  <c r="Q106" i="8"/>
  <c r="R106" i="8" s="1"/>
  <c r="Q105" i="8"/>
  <c r="R105" i="8" s="1"/>
  <c r="Q101" i="8"/>
  <c r="R101" i="8" s="1"/>
  <c r="Q97" i="8"/>
  <c r="R97" i="8" s="1"/>
  <c r="Q96" i="8"/>
  <c r="R96" i="8" s="1"/>
  <c r="Q90" i="8"/>
  <c r="R90" i="8" s="1"/>
  <c r="Q87" i="8"/>
  <c r="R87" i="8" s="1"/>
  <c r="Q84" i="8"/>
  <c r="R84" i="8" s="1"/>
  <c r="Q82" i="8"/>
  <c r="R82" i="8" s="1"/>
  <c r="Q79" i="8"/>
  <c r="R79" i="8" s="1"/>
  <c r="Q78" i="8"/>
  <c r="R78" i="8" s="1"/>
  <c r="Q60" i="8"/>
  <c r="R60" i="8" s="1"/>
  <c r="Q59" i="8"/>
  <c r="R59" i="8" s="1"/>
  <c r="Q76" i="8"/>
  <c r="R76" i="8" s="1"/>
  <c r="Q75" i="8"/>
  <c r="R75" i="8" s="1"/>
  <c r="Q74" i="8"/>
  <c r="R74" i="8" s="1"/>
  <c r="Q73" i="8"/>
  <c r="R73" i="8" s="1"/>
  <c r="N23" i="9"/>
  <c r="O23" i="9" s="1"/>
  <c r="Q44" i="8"/>
  <c r="R44" i="8" s="1"/>
  <c r="Q35" i="8"/>
  <c r="R35" i="8" s="1"/>
  <c r="Q34" i="8"/>
  <c r="R34" i="8" s="1"/>
  <c r="N16" i="9"/>
  <c r="O16" i="9" s="1"/>
  <c r="E214" i="17"/>
  <c r="E406" i="17" s="1"/>
  <c r="E10" i="17"/>
  <c r="K533" i="17"/>
  <c r="J533" i="17"/>
  <c r="I533" i="17"/>
  <c r="H533" i="17"/>
  <c r="G533" i="17"/>
  <c r="F533" i="17"/>
  <c r="E533" i="17"/>
  <c r="D533" i="17"/>
  <c r="K409" i="17"/>
  <c r="J409" i="17"/>
  <c r="I409" i="17"/>
  <c r="H409" i="17"/>
  <c r="F409" i="17"/>
  <c r="E409" i="17"/>
  <c r="D409" i="17"/>
  <c r="B149" i="17"/>
  <c r="D341" i="17"/>
  <c r="E341" i="17"/>
  <c r="A383" i="17"/>
  <c r="A575" i="17" s="1"/>
  <c r="D217" i="17"/>
  <c r="A341" i="17"/>
  <c r="A533" i="17" s="1"/>
  <c r="A310" i="17"/>
  <c r="A502" i="17" s="1"/>
  <c r="A218" i="17"/>
  <c r="A410" i="17" s="1"/>
  <c r="K217" i="17"/>
  <c r="J217" i="17"/>
  <c r="I217" i="17"/>
  <c r="H217" i="17"/>
  <c r="G217" i="17"/>
  <c r="F217" i="17"/>
  <c r="E217" i="17"/>
  <c r="Q68" i="8" l="1"/>
  <c r="R68" i="8" s="1"/>
  <c r="O66" i="8"/>
  <c r="P66" i="8" s="1"/>
  <c r="F341" i="17"/>
  <c r="H341" i="17"/>
  <c r="J341" i="17"/>
  <c r="B25" i="17"/>
  <c r="G341" i="17"/>
  <c r="I341" i="17"/>
  <c r="K341" i="17"/>
  <c r="C112" i="7"/>
  <c r="C111" i="7"/>
  <c r="C110" i="7"/>
  <c r="D111" i="7"/>
  <c r="C80" i="7"/>
  <c r="C79" i="7"/>
  <c r="C78" i="7"/>
  <c r="C84" i="7" s="1"/>
  <c r="C76" i="7"/>
  <c r="C83" i="7" s="1"/>
  <c r="F34" i="7"/>
  <c r="C123" i="7" s="1"/>
  <c r="C22" i="7"/>
  <c r="O68" i="8" l="1"/>
  <c r="P68" i="8" s="1"/>
  <c r="Q66" i="8"/>
  <c r="R66" i="8" s="1"/>
  <c r="I86" i="8"/>
  <c r="J86" i="8"/>
  <c r="C158" i="7"/>
  <c r="C157" i="7"/>
  <c r="C109" i="7"/>
  <c r="C75" i="7"/>
  <c r="C156" i="7"/>
  <c r="F70" i="9"/>
  <c r="E70" i="9"/>
  <c r="D70" i="9"/>
  <c r="C70" i="9"/>
  <c r="A70" i="9"/>
  <c r="C72" i="9"/>
  <c r="D72" i="9"/>
  <c r="E72" i="9"/>
  <c r="A73" i="9"/>
  <c r="A74" i="9"/>
  <c r="A75" i="9"/>
  <c r="A76" i="9"/>
  <c r="A78" i="9"/>
  <c r="A79" i="9"/>
  <c r="A80" i="9"/>
  <c r="A71" i="9"/>
  <c r="E21" i="8"/>
  <c r="E73" i="9" s="1"/>
  <c r="D21" i="8"/>
  <c r="D73" i="9" s="1"/>
  <c r="F20" i="8"/>
  <c r="E19" i="8"/>
  <c r="F100" i="8" l="1"/>
  <c r="O20" i="8"/>
  <c r="P20" i="8" s="1"/>
  <c r="Q88" i="8"/>
  <c r="R88" i="8" s="1"/>
  <c r="O88" i="8"/>
  <c r="P88" i="8" s="1"/>
  <c r="G20" i="8"/>
  <c r="G72" i="9" s="1"/>
  <c r="F19" i="8"/>
  <c r="E71" i="9"/>
  <c r="F72" i="9"/>
  <c r="D19" i="8"/>
  <c r="C36" i="9"/>
  <c r="D36" i="9"/>
  <c r="J139" i="8"/>
  <c r="I139" i="8"/>
  <c r="I25" i="9" s="1"/>
  <c r="H139" i="8"/>
  <c r="H25" i="9" s="1"/>
  <c r="G139" i="8"/>
  <c r="G25" i="9" s="1"/>
  <c r="E139" i="8"/>
  <c r="E25" i="9" s="1"/>
  <c r="D25" i="9"/>
  <c r="C139" i="8"/>
  <c r="C25" i="9" s="1"/>
  <c r="H95" i="8"/>
  <c r="H18" i="9" s="1"/>
  <c r="J95" i="8"/>
  <c r="I95" i="8"/>
  <c r="I18" i="9" s="1"/>
  <c r="G95" i="8"/>
  <c r="G18" i="9" s="1"/>
  <c r="F95" i="8"/>
  <c r="E95" i="8"/>
  <c r="E18" i="9" s="1"/>
  <c r="D18" i="9"/>
  <c r="C95" i="8"/>
  <c r="C18" i="9" s="1"/>
  <c r="O100" i="8" l="1"/>
  <c r="P100" i="8" s="1"/>
  <c r="F99" i="8"/>
  <c r="F18" i="9"/>
  <c r="L18" i="9" s="1"/>
  <c r="M18" i="9" s="1"/>
  <c r="O95" i="8"/>
  <c r="P95" i="8" s="1"/>
  <c r="F25" i="9"/>
  <c r="L25" i="9" s="1"/>
  <c r="M25" i="9" s="1"/>
  <c r="O139" i="8"/>
  <c r="P139" i="8" s="1"/>
  <c r="J25" i="9"/>
  <c r="N25" i="9" s="1"/>
  <c r="O25" i="9" s="1"/>
  <c r="Q139" i="8"/>
  <c r="R139" i="8" s="1"/>
  <c r="J18" i="9"/>
  <c r="Q95" i="8"/>
  <c r="R95" i="8" s="1"/>
  <c r="N18" i="9"/>
  <c r="O18" i="9" s="1"/>
  <c r="F71" i="9"/>
  <c r="O19" i="8"/>
  <c r="H20" i="8"/>
  <c r="G100" i="8"/>
  <c r="G99" i="8" s="1"/>
  <c r="G19" i="8"/>
  <c r="C19" i="8"/>
  <c r="D71" i="9"/>
  <c r="C35" i="9"/>
  <c r="G41" i="8"/>
  <c r="H41" i="8" s="1"/>
  <c r="F42" i="8"/>
  <c r="O43" i="8"/>
  <c r="P43" i="8" s="1"/>
  <c r="F51" i="8"/>
  <c r="F52" i="8"/>
  <c r="F53" i="8"/>
  <c r="F54" i="8"/>
  <c r="F55" i="8"/>
  <c r="F56" i="8"/>
  <c r="F57" i="8"/>
  <c r="F58" i="8"/>
  <c r="F61" i="8"/>
  <c r="E40" i="8"/>
  <c r="E13" i="9" s="1"/>
  <c r="E50" i="8"/>
  <c r="E14" i="9" s="1"/>
  <c r="O99" i="8"/>
  <c r="P99" i="8" s="1"/>
  <c r="G34" i="7"/>
  <c r="D123" i="7" s="1"/>
  <c r="H34" i="7"/>
  <c r="E123" i="7" s="1"/>
  <c r="D13" i="9"/>
  <c r="D14" i="9"/>
  <c r="C13" i="9"/>
  <c r="C14" i="9"/>
  <c r="D170" i="8"/>
  <c r="E170" i="8" s="1"/>
  <c r="F170" i="8" s="1"/>
  <c r="C53" i="9"/>
  <c r="C52" i="9"/>
  <c r="E104" i="8"/>
  <c r="E21" i="9" s="1"/>
  <c r="E110" i="8"/>
  <c r="E22" i="9" s="1"/>
  <c r="E113" i="8"/>
  <c r="E29" i="9" s="1"/>
  <c r="E71" i="8"/>
  <c r="E28" i="9" s="1"/>
  <c r="E148" i="8"/>
  <c r="E44" i="9" s="1"/>
  <c r="E154" i="8"/>
  <c r="E45" i="9" s="1"/>
  <c r="D45" i="9"/>
  <c r="F104" i="8"/>
  <c r="F110" i="8"/>
  <c r="F113" i="8"/>
  <c r="F148" i="8"/>
  <c r="F154" i="8"/>
  <c r="G104" i="8"/>
  <c r="G21" i="9" s="1"/>
  <c r="G110" i="8"/>
  <c r="G22" i="9" s="1"/>
  <c r="G113" i="8"/>
  <c r="G29" i="9" s="1"/>
  <c r="G148" i="8"/>
  <c r="G44" i="9" s="1"/>
  <c r="G154" i="8"/>
  <c r="G45" i="9" s="1"/>
  <c r="H104" i="8"/>
  <c r="H21" i="9" s="1"/>
  <c r="H110" i="8"/>
  <c r="H22" i="9" s="1"/>
  <c r="H113" i="8"/>
  <c r="H29" i="9" s="1"/>
  <c r="H148" i="8"/>
  <c r="H44" i="9" s="1"/>
  <c r="H154" i="8"/>
  <c r="H45" i="9" s="1"/>
  <c r="I104" i="8"/>
  <c r="I21" i="9" s="1"/>
  <c r="I110" i="8"/>
  <c r="I22" i="9" s="1"/>
  <c r="I113" i="8"/>
  <c r="I29" i="9" s="1"/>
  <c r="I148" i="8"/>
  <c r="I44" i="9" s="1"/>
  <c r="I154" i="8"/>
  <c r="I45" i="9" s="1"/>
  <c r="J104" i="8"/>
  <c r="J110" i="8"/>
  <c r="J113" i="8"/>
  <c r="J148" i="8"/>
  <c r="Q148" i="8" s="1"/>
  <c r="R148" i="8" s="1"/>
  <c r="J154" i="8"/>
  <c r="C51" i="9"/>
  <c r="D20" i="9"/>
  <c r="D21" i="9"/>
  <c r="D22" i="9"/>
  <c r="D29" i="9"/>
  <c r="D24" i="9"/>
  <c r="D28" i="9"/>
  <c r="D17" i="9"/>
  <c r="C21" i="9"/>
  <c r="C110" i="8"/>
  <c r="C22" i="9" s="1"/>
  <c r="C29" i="9"/>
  <c r="C24" i="9"/>
  <c r="C28" i="9"/>
  <c r="C17" i="9"/>
  <c r="C148" i="8"/>
  <c r="C154" i="8"/>
  <c r="C45" i="9" s="1"/>
  <c r="H76" i="7"/>
  <c r="H83" i="7" s="1"/>
  <c r="H78" i="7"/>
  <c r="H84" i="7" s="1"/>
  <c r="H110" i="7"/>
  <c r="H111" i="7"/>
  <c r="G76" i="7"/>
  <c r="G83" i="7" s="1"/>
  <c r="G78" i="7"/>
  <c r="G84" i="7" s="1"/>
  <c r="G110" i="7"/>
  <c r="G111" i="7"/>
  <c r="F76" i="7"/>
  <c r="F83" i="7" s="1"/>
  <c r="F78" i="7"/>
  <c r="F84" i="7" s="1"/>
  <c r="F110" i="7"/>
  <c r="F111" i="7"/>
  <c r="E76" i="7"/>
  <c r="E83" i="7" s="1"/>
  <c r="E78" i="7"/>
  <c r="E84" i="7" s="1"/>
  <c r="E110" i="7"/>
  <c r="E111" i="7"/>
  <c r="D76" i="7"/>
  <c r="D83" i="7" s="1"/>
  <c r="D78" i="7"/>
  <c r="D84" i="7" s="1"/>
  <c r="D110" i="7"/>
  <c r="F22" i="7"/>
  <c r="G22" i="7"/>
  <c r="E22" i="7"/>
  <c r="D22" i="7"/>
  <c r="E38" i="8"/>
  <c r="E162" i="8" s="1"/>
  <c r="E37" i="8"/>
  <c r="E145" i="8" s="1"/>
  <c r="D37" i="8"/>
  <c r="D161" i="8" s="1"/>
  <c r="E48" i="9"/>
  <c r="D48" i="9"/>
  <c r="E42" i="9"/>
  <c r="D42" i="9"/>
  <c r="E10" i="9"/>
  <c r="D10" i="9"/>
  <c r="E49" i="9"/>
  <c r="D49" i="9" s="1"/>
  <c r="C49" i="9" s="1"/>
  <c r="E11" i="9"/>
  <c r="A7" i="9"/>
  <c r="A17" i="8" s="1"/>
  <c r="J7" i="9"/>
  <c r="K17" i="8" s="1"/>
  <c r="I80" i="7"/>
  <c r="I76" i="7"/>
  <c r="I83" i="7" s="1"/>
  <c r="I78" i="7"/>
  <c r="I84" i="7" s="1"/>
  <c r="H80" i="7"/>
  <c r="G80" i="7"/>
  <c r="F80" i="7"/>
  <c r="E80" i="7"/>
  <c r="D80" i="7"/>
  <c r="I110" i="7"/>
  <c r="I111" i="7"/>
  <c r="I112" i="7"/>
  <c r="I79" i="7"/>
  <c r="L22" i="7"/>
  <c r="H112" i="7"/>
  <c r="H79" i="7"/>
  <c r="G112" i="7"/>
  <c r="G79" i="7"/>
  <c r="F112" i="7"/>
  <c r="F79" i="7"/>
  <c r="E112" i="7"/>
  <c r="E79" i="7"/>
  <c r="D112" i="7"/>
  <c r="D79" i="7"/>
  <c r="F37" i="8"/>
  <c r="F161" i="8" s="1"/>
  <c r="C37" i="8"/>
  <c r="C161" i="8" s="1"/>
  <c r="H89" i="2"/>
  <c r="G89" i="2"/>
  <c r="F89" i="2"/>
  <c r="H88" i="2"/>
  <c r="G88" i="2"/>
  <c r="F88" i="2"/>
  <c r="H87" i="2"/>
  <c r="G87" i="2"/>
  <c r="F87" i="2"/>
  <c r="E86" i="2"/>
  <c r="H84" i="2" s="1"/>
  <c r="D86" i="2"/>
  <c r="G83" i="2" s="1"/>
  <c r="C86" i="2"/>
  <c r="F85" i="2" s="1"/>
  <c r="K22" i="7"/>
  <c r="J22" i="7"/>
  <c r="I22" i="7"/>
  <c r="H22" i="7"/>
  <c r="D88" i="9" l="1"/>
  <c r="C114" i="21"/>
  <c r="D22" i="17"/>
  <c r="D406" i="17"/>
  <c r="C30" i="9"/>
  <c r="J44" i="9"/>
  <c r="N44" i="9" s="1"/>
  <c r="O44" i="9" s="1"/>
  <c r="J22" i="9"/>
  <c r="N22" i="9" s="1"/>
  <c r="O22" i="9" s="1"/>
  <c r="Q110" i="8"/>
  <c r="R110" i="8" s="1"/>
  <c r="F44" i="9"/>
  <c r="L44" i="9" s="1"/>
  <c r="M44" i="9" s="1"/>
  <c r="O148" i="8"/>
  <c r="P148" i="8" s="1"/>
  <c r="F22" i="9"/>
  <c r="L22" i="9" s="1"/>
  <c r="M22" i="9" s="1"/>
  <c r="O110" i="8"/>
  <c r="P110" i="8" s="1"/>
  <c r="G170" i="8"/>
  <c r="H170" i="8" s="1"/>
  <c r="I170" i="8" s="1"/>
  <c r="J170" i="8" s="1"/>
  <c r="Q170" i="8" s="1"/>
  <c r="R170" i="8" s="1"/>
  <c r="O170" i="8"/>
  <c r="P170" i="8" s="1"/>
  <c r="J45" i="9"/>
  <c r="N45" i="9" s="1"/>
  <c r="O45" i="9" s="1"/>
  <c r="Q154" i="8"/>
  <c r="R154" i="8" s="1"/>
  <c r="J29" i="9"/>
  <c r="N29" i="9" s="1"/>
  <c r="O29" i="9" s="1"/>
  <c r="Q113" i="8"/>
  <c r="R113" i="8" s="1"/>
  <c r="J21" i="9"/>
  <c r="N21" i="9" s="1"/>
  <c r="O21" i="9" s="1"/>
  <c r="Q104" i="8"/>
  <c r="R104" i="8" s="1"/>
  <c r="F45" i="9"/>
  <c r="L45" i="9" s="1"/>
  <c r="M45" i="9" s="1"/>
  <c r="O154" i="8"/>
  <c r="P154" i="8" s="1"/>
  <c r="F29" i="9"/>
  <c r="L29" i="9" s="1"/>
  <c r="M29" i="9" s="1"/>
  <c r="O113" i="8"/>
  <c r="P113" i="8" s="1"/>
  <c r="F21" i="9"/>
  <c r="L21" i="9" s="1"/>
  <c r="M21" i="9" s="1"/>
  <c r="O104" i="8"/>
  <c r="P104" i="8" s="1"/>
  <c r="G58" i="8"/>
  <c r="H58" i="8" s="1"/>
  <c r="I58" i="8" s="1"/>
  <c r="J58" i="8" s="1"/>
  <c r="Q58" i="8" s="1"/>
  <c r="R58" i="8" s="1"/>
  <c r="O58" i="8"/>
  <c r="P58" i="8" s="1"/>
  <c r="G56" i="8"/>
  <c r="H56" i="8" s="1"/>
  <c r="I56" i="8" s="1"/>
  <c r="J56" i="8" s="1"/>
  <c r="Q56" i="8" s="1"/>
  <c r="R56" i="8" s="1"/>
  <c r="O56" i="8"/>
  <c r="P56" i="8" s="1"/>
  <c r="G54" i="8"/>
  <c r="H54" i="8" s="1"/>
  <c r="I54" i="8" s="1"/>
  <c r="J54" i="8" s="1"/>
  <c r="Q54" i="8" s="1"/>
  <c r="R54" i="8" s="1"/>
  <c r="O54" i="8"/>
  <c r="P54" i="8" s="1"/>
  <c r="G52" i="8"/>
  <c r="H52" i="8" s="1"/>
  <c r="I52" i="8" s="1"/>
  <c r="J52" i="8" s="1"/>
  <c r="Q52" i="8" s="1"/>
  <c r="R52" i="8" s="1"/>
  <c r="O52" i="8"/>
  <c r="P52" i="8" s="1"/>
  <c r="G47" i="8"/>
  <c r="H47" i="8" s="1"/>
  <c r="I47" i="8" s="1"/>
  <c r="J47" i="8" s="1"/>
  <c r="Q47" i="8" s="1"/>
  <c r="R47" i="8" s="1"/>
  <c r="O47" i="8"/>
  <c r="P47" i="8" s="1"/>
  <c r="Q45" i="8"/>
  <c r="R45" i="8" s="1"/>
  <c r="O45" i="8"/>
  <c r="P45" i="8" s="1"/>
  <c r="G42" i="8"/>
  <c r="H42" i="8" s="1"/>
  <c r="I42" i="8" s="1"/>
  <c r="J42" i="8" s="1"/>
  <c r="Q42" i="8" s="1"/>
  <c r="R42" i="8" s="1"/>
  <c r="O42" i="8"/>
  <c r="P42" i="8" s="1"/>
  <c r="G61" i="8"/>
  <c r="H61" i="8" s="1"/>
  <c r="I61" i="8" s="1"/>
  <c r="J61" i="8" s="1"/>
  <c r="Q61" i="8" s="1"/>
  <c r="R61" i="8" s="1"/>
  <c r="O61" i="8"/>
  <c r="P61" i="8" s="1"/>
  <c r="G57" i="8"/>
  <c r="H57" i="8" s="1"/>
  <c r="I57" i="8" s="1"/>
  <c r="J57" i="8" s="1"/>
  <c r="Q57" i="8" s="1"/>
  <c r="R57" i="8" s="1"/>
  <c r="O57" i="8"/>
  <c r="P57" i="8" s="1"/>
  <c r="G55" i="8"/>
  <c r="H55" i="8" s="1"/>
  <c r="I55" i="8" s="1"/>
  <c r="J55" i="8" s="1"/>
  <c r="Q55" i="8" s="1"/>
  <c r="R55" i="8" s="1"/>
  <c r="O55" i="8"/>
  <c r="P55" i="8" s="1"/>
  <c r="G53" i="8"/>
  <c r="H53" i="8" s="1"/>
  <c r="I53" i="8" s="1"/>
  <c r="J53" i="8" s="1"/>
  <c r="Q53" i="8" s="1"/>
  <c r="R53" i="8" s="1"/>
  <c r="O53" i="8"/>
  <c r="P53" i="8" s="1"/>
  <c r="G51" i="8"/>
  <c r="G50" i="8" s="1"/>
  <c r="G14" i="9" s="1"/>
  <c r="O51" i="8"/>
  <c r="P51" i="8" s="1"/>
  <c r="Q46" i="8"/>
  <c r="R46" i="8" s="1"/>
  <c r="O46" i="8"/>
  <c r="P46" i="8" s="1"/>
  <c r="D11" i="9"/>
  <c r="C11" i="9" s="1"/>
  <c r="D214" i="17"/>
  <c r="E10" i="21"/>
  <c r="D115" i="21"/>
  <c r="S115" i="21" s="1"/>
  <c r="B208" i="21"/>
  <c r="B115" i="21"/>
  <c r="C208" i="21"/>
  <c r="B22" i="21"/>
  <c r="K22" i="21"/>
  <c r="I22" i="21"/>
  <c r="G22" i="21"/>
  <c r="C22" i="21"/>
  <c r="J22" i="21"/>
  <c r="H22" i="21"/>
  <c r="F22" i="21"/>
  <c r="I20" i="8"/>
  <c r="H100" i="8"/>
  <c r="H99" i="8" s="1"/>
  <c r="H72" i="9"/>
  <c r="E20" i="9"/>
  <c r="E88" i="9" s="1"/>
  <c r="C20" i="9"/>
  <c r="C88" i="9" s="1"/>
  <c r="J33" i="8"/>
  <c r="G84" i="2"/>
  <c r="D51" i="9"/>
  <c r="D90" i="9" s="1"/>
  <c r="D33" i="8"/>
  <c r="D32" i="8" s="1"/>
  <c r="D28" i="8" s="1"/>
  <c r="D80" i="9" s="1"/>
  <c r="K23" i="17"/>
  <c r="I23" i="17"/>
  <c r="G23" i="17"/>
  <c r="J23" i="17"/>
  <c r="H23" i="17"/>
  <c r="F23" i="17"/>
  <c r="E23" i="17"/>
  <c r="H19" i="8"/>
  <c r="G71" i="9"/>
  <c r="H82" i="2"/>
  <c r="G158" i="7"/>
  <c r="H156" i="7"/>
  <c r="E109" i="7"/>
  <c r="G156" i="7"/>
  <c r="G157" i="7"/>
  <c r="H109" i="7"/>
  <c r="D158" i="7"/>
  <c r="D157" i="7"/>
  <c r="I75" i="7"/>
  <c r="C33" i="8"/>
  <c r="C32" i="8" s="1"/>
  <c r="C28" i="8" s="1"/>
  <c r="C80" i="9" s="1"/>
  <c r="D75" i="7"/>
  <c r="F158" i="7"/>
  <c r="D156" i="7"/>
  <c r="D109" i="7"/>
  <c r="E158" i="7"/>
  <c r="F157" i="7"/>
  <c r="I157" i="7"/>
  <c r="H158" i="7"/>
  <c r="E157" i="7"/>
  <c r="G109" i="7"/>
  <c r="E156" i="7"/>
  <c r="H157" i="7"/>
  <c r="F109" i="7"/>
  <c r="H33" i="8"/>
  <c r="H32" i="8" s="1"/>
  <c r="H28" i="8" s="1"/>
  <c r="H80" i="9" s="1"/>
  <c r="C71" i="9"/>
  <c r="I46" i="9"/>
  <c r="E46" i="9"/>
  <c r="D46" i="9"/>
  <c r="F11" i="9"/>
  <c r="G33" i="7"/>
  <c r="E43" i="9"/>
  <c r="D43" i="9" s="1"/>
  <c r="D38" i="8"/>
  <c r="D162" i="8" s="1"/>
  <c r="F145" i="8"/>
  <c r="E146" i="8"/>
  <c r="J34" i="7"/>
  <c r="G123" i="7" s="1"/>
  <c r="I34" i="7"/>
  <c r="F123" i="7" s="1"/>
  <c r="F49" i="9"/>
  <c r="G49" i="9" s="1"/>
  <c r="H49" i="9" s="1"/>
  <c r="I49" i="9" s="1"/>
  <c r="J49" i="9" s="1"/>
  <c r="D53" i="9"/>
  <c r="C46" i="9"/>
  <c r="D30" i="8"/>
  <c r="E161" i="8"/>
  <c r="J46" i="9"/>
  <c r="D145" i="8"/>
  <c r="H46" i="9"/>
  <c r="C145" i="8"/>
  <c r="E30" i="8"/>
  <c r="G46" i="9"/>
  <c r="D74" i="7"/>
  <c r="G38" i="7" s="1"/>
  <c r="F38" i="8"/>
  <c r="D12" i="7"/>
  <c r="F82" i="2"/>
  <c r="G75" i="7"/>
  <c r="F83" i="2"/>
  <c r="I156" i="7"/>
  <c r="G33" i="8"/>
  <c r="G32" i="8" s="1"/>
  <c r="G28" i="8" s="1"/>
  <c r="G80" i="9" s="1"/>
  <c r="G82" i="2"/>
  <c r="H85" i="2"/>
  <c r="H83" i="2"/>
  <c r="F156" i="7"/>
  <c r="I158" i="7"/>
  <c r="F84" i="2"/>
  <c r="G85" i="2"/>
  <c r="I109" i="7"/>
  <c r="H75" i="7"/>
  <c r="F33" i="8"/>
  <c r="F75" i="7"/>
  <c r="I33" i="8"/>
  <c r="I32" i="8" s="1"/>
  <c r="I28" i="8" s="1"/>
  <c r="I80" i="9" s="1"/>
  <c r="E75" i="7"/>
  <c r="E33" i="8"/>
  <c r="E32" i="8" s="1"/>
  <c r="E28" i="8" s="1"/>
  <c r="E80" i="9" s="1"/>
  <c r="D30" i="9"/>
  <c r="I41" i="8"/>
  <c r="E53" i="9"/>
  <c r="E30" i="9"/>
  <c r="F40" i="8"/>
  <c r="F50" i="8"/>
  <c r="F117" i="17" l="1"/>
  <c r="F116" i="17"/>
  <c r="F113" i="17"/>
  <c r="F112" i="17"/>
  <c r="F109" i="17"/>
  <c r="F108" i="17"/>
  <c r="F105" i="17"/>
  <c r="F104" i="17"/>
  <c r="F101" i="17"/>
  <c r="F100" i="17"/>
  <c r="F115" i="17"/>
  <c r="F114" i="17"/>
  <c r="F111" i="17"/>
  <c r="F110" i="17"/>
  <c r="F107" i="17"/>
  <c r="F106" i="17"/>
  <c r="F103" i="17"/>
  <c r="F102" i="17"/>
  <c r="F99" i="17"/>
  <c r="F98" i="17"/>
  <c r="F97" i="17"/>
  <c r="F96" i="17"/>
  <c r="F93" i="17"/>
  <c r="F92" i="17"/>
  <c r="F89" i="17"/>
  <c r="F95" i="17"/>
  <c r="F94" i="17"/>
  <c r="F91" i="17"/>
  <c r="F90" i="17"/>
  <c r="F88" i="17"/>
  <c r="G88" i="17" s="1"/>
  <c r="J117" i="17"/>
  <c r="J116" i="17"/>
  <c r="J113" i="17"/>
  <c r="J112" i="17"/>
  <c r="J109" i="17"/>
  <c r="J108" i="17"/>
  <c r="J105" i="17"/>
  <c r="J104" i="17"/>
  <c r="J101" i="17"/>
  <c r="J100" i="17"/>
  <c r="J115" i="17"/>
  <c r="J114" i="17"/>
  <c r="J111" i="17"/>
  <c r="J110" i="17"/>
  <c r="J107" i="17"/>
  <c r="J106" i="17"/>
  <c r="J103" i="17"/>
  <c r="J102" i="17"/>
  <c r="J99" i="17"/>
  <c r="J98" i="17"/>
  <c r="J97" i="17"/>
  <c r="J96" i="17"/>
  <c r="J93" i="17"/>
  <c r="J92" i="17"/>
  <c r="J89" i="17"/>
  <c r="J95" i="17"/>
  <c r="J94" i="17"/>
  <c r="J91" i="17"/>
  <c r="J90" i="17"/>
  <c r="J88" i="17"/>
  <c r="K88" i="17" s="1"/>
  <c r="I115" i="17"/>
  <c r="I114" i="17"/>
  <c r="I111" i="17"/>
  <c r="I110" i="17"/>
  <c r="I107" i="17"/>
  <c r="I106" i="17"/>
  <c r="I103" i="17"/>
  <c r="I102" i="17"/>
  <c r="I99" i="17"/>
  <c r="I98" i="17"/>
  <c r="I117" i="17"/>
  <c r="I116" i="17"/>
  <c r="I113" i="17"/>
  <c r="I112" i="17"/>
  <c r="I109" i="17"/>
  <c r="I108" i="17"/>
  <c r="I105" i="17"/>
  <c r="I104" i="17"/>
  <c r="I101" i="17"/>
  <c r="I100" i="17"/>
  <c r="I95" i="17"/>
  <c r="I94" i="17"/>
  <c r="I91" i="17"/>
  <c r="I90" i="17"/>
  <c r="I97" i="17"/>
  <c r="I96" i="17"/>
  <c r="I93" i="17"/>
  <c r="I92" i="17"/>
  <c r="I89" i="17"/>
  <c r="I88" i="17"/>
  <c r="D117" i="17"/>
  <c r="D116" i="17"/>
  <c r="E115" i="17"/>
  <c r="E114" i="17"/>
  <c r="D113" i="17"/>
  <c r="D112" i="17"/>
  <c r="E111" i="17"/>
  <c r="E110" i="17"/>
  <c r="D109" i="17"/>
  <c r="D108" i="17"/>
  <c r="E107" i="17"/>
  <c r="E106" i="17"/>
  <c r="D105" i="17"/>
  <c r="D104" i="17"/>
  <c r="E103" i="17"/>
  <c r="E102" i="17"/>
  <c r="D101" i="17"/>
  <c r="D100" i="17"/>
  <c r="E99" i="17"/>
  <c r="E98" i="17"/>
  <c r="D88" i="17"/>
  <c r="E117" i="17"/>
  <c r="E116" i="17"/>
  <c r="D115" i="17"/>
  <c r="D114" i="17"/>
  <c r="E113" i="17"/>
  <c r="E112" i="17"/>
  <c r="D111" i="17"/>
  <c r="D110" i="17"/>
  <c r="E109" i="17"/>
  <c r="E108" i="17"/>
  <c r="D107" i="17"/>
  <c r="D106" i="17"/>
  <c r="E105" i="17"/>
  <c r="E104" i="17"/>
  <c r="D103" i="17"/>
  <c r="D102" i="17"/>
  <c r="E101" i="17"/>
  <c r="E100" i="17"/>
  <c r="D99" i="17"/>
  <c r="D98" i="17"/>
  <c r="D97" i="17"/>
  <c r="D96" i="17"/>
  <c r="E95" i="17"/>
  <c r="E94" i="17"/>
  <c r="D93" i="17"/>
  <c r="D92" i="17"/>
  <c r="E91" i="17"/>
  <c r="E90" i="17"/>
  <c r="D89" i="17"/>
  <c r="E97" i="17"/>
  <c r="E96" i="17"/>
  <c r="D95" i="17"/>
  <c r="D94" i="17"/>
  <c r="E93" i="17"/>
  <c r="E92" i="17"/>
  <c r="D91" i="17"/>
  <c r="D90" i="17"/>
  <c r="E89" i="17"/>
  <c r="E88" i="17"/>
  <c r="H117" i="17"/>
  <c r="H116" i="17"/>
  <c r="H113" i="17"/>
  <c r="H112" i="17"/>
  <c r="H109" i="17"/>
  <c r="H108" i="17"/>
  <c r="H105" i="17"/>
  <c r="H104" i="17"/>
  <c r="H101" i="17"/>
  <c r="H100" i="17"/>
  <c r="H115" i="17"/>
  <c r="H114" i="17"/>
  <c r="H111" i="17"/>
  <c r="H110" i="17"/>
  <c r="H107" i="17"/>
  <c r="H106" i="17"/>
  <c r="H103" i="17"/>
  <c r="H102" i="17"/>
  <c r="H99" i="17"/>
  <c r="H98" i="17"/>
  <c r="H97" i="17"/>
  <c r="H96" i="17"/>
  <c r="H93" i="17"/>
  <c r="H92" i="17"/>
  <c r="H89" i="17"/>
  <c r="H95" i="17"/>
  <c r="H94" i="17"/>
  <c r="H91" i="17"/>
  <c r="H90" i="17"/>
  <c r="H88" i="17"/>
  <c r="G115" i="17"/>
  <c r="G114" i="17"/>
  <c r="G111" i="17"/>
  <c r="G110" i="17"/>
  <c r="G107" i="17"/>
  <c r="G106" i="17"/>
  <c r="G103" i="17"/>
  <c r="G102" i="17"/>
  <c r="G99" i="17"/>
  <c r="G98" i="17"/>
  <c r="G117" i="17"/>
  <c r="G116" i="17"/>
  <c r="G113" i="17"/>
  <c r="G112" i="17"/>
  <c r="G109" i="17"/>
  <c r="G108" i="17"/>
  <c r="G105" i="17"/>
  <c r="G104" i="17"/>
  <c r="G101" i="17"/>
  <c r="G100" i="17"/>
  <c r="G95" i="17"/>
  <c r="G94" i="17"/>
  <c r="G91" i="17"/>
  <c r="G90" i="17"/>
  <c r="G97" i="17"/>
  <c r="G96" i="17"/>
  <c r="G93" i="17"/>
  <c r="G92" i="17"/>
  <c r="G89" i="17"/>
  <c r="K115" i="17"/>
  <c r="K114" i="17"/>
  <c r="K111" i="17"/>
  <c r="K110" i="17"/>
  <c r="K107" i="17"/>
  <c r="K106" i="17"/>
  <c r="K103" i="17"/>
  <c r="K102" i="17"/>
  <c r="K99" i="17"/>
  <c r="K98" i="17"/>
  <c r="K117" i="17"/>
  <c r="K116" i="17"/>
  <c r="K113" i="17"/>
  <c r="K112" i="17"/>
  <c r="K109" i="17"/>
  <c r="K108" i="17"/>
  <c r="K105" i="17"/>
  <c r="K104" i="17"/>
  <c r="K101" i="17"/>
  <c r="K100" i="17"/>
  <c r="K95" i="17"/>
  <c r="K94" i="17"/>
  <c r="K91" i="17"/>
  <c r="K90" i="17"/>
  <c r="K97" i="17"/>
  <c r="K96" i="17"/>
  <c r="K93" i="17"/>
  <c r="K92" i="17"/>
  <c r="K89" i="17"/>
  <c r="K87" i="17" s="1"/>
  <c r="F87" i="17"/>
  <c r="J87" i="17"/>
  <c r="I87" i="17"/>
  <c r="E87" i="17"/>
  <c r="H87" i="17"/>
  <c r="G87" i="17"/>
  <c r="G24" i="7"/>
  <c r="C90" i="9"/>
  <c r="C86" i="9"/>
  <c r="F211" i="17"/>
  <c r="F210" i="17"/>
  <c r="F209" i="17"/>
  <c r="F208" i="17"/>
  <c r="F207" i="17"/>
  <c r="F206" i="17"/>
  <c r="F205" i="17"/>
  <c r="F204" i="17"/>
  <c r="F203" i="17"/>
  <c r="F202" i="17"/>
  <c r="F201" i="17"/>
  <c r="F200" i="17"/>
  <c r="F199" i="17"/>
  <c r="F198" i="17"/>
  <c r="F197" i="17"/>
  <c r="F196" i="17"/>
  <c r="F195" i="17"/>
  <c r="F194" i="17"/>
  <c r="F193" i="17"/>
  <c r="F192" i="17"/>
  <c r="F190" i="17"/>
  <c r="F189" i="17"/>
  <c r="F188" i="17"/>
  <c r="F187" i="17"/>
  <c r="F186" i="17"/>
  <c r="F185" i="17"/>
  <c r="F184" i="17"/>
  <c r="F157" i="17"/>
  <c r="F156" i="17"/>
  <c r="F155" i="17"/>
  <c r="F154" i="17"/>
  <c r="F153" i="17"/>
  <c r="F152" i="17"/>
  <c r="F151" i="17"/>
  <c r="F150"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F119"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59" i="17"/>
  <c r="F158" i="17"/>
  <c r="F51" i="17"/>
  <c r="F50" i="17"/>
  <c r="F49" i="17"/>
  <c r="F48" i="17"/>
  <c r="F47" i="17"/>
  <c r="F46" i="17"/>
  <c r="F45" i="17"/>
  <c r="F44" i="17"/>
  <c r="F43" i="17"/>
  <c r="F42" i="17"/>
  <c r="F41" i="17"/>
  <c r="F40" i="17"/>
  <c r="F39" i="17"/>
  <c r="F38" i="17"/>
  <c r="F37" i="17"/>
  <c r="F35" i="17"/>
  <c r="F34" i="17"/>
  <c r="F33" i="17"/>
  <c r="F32" i="17"/>
  <c r="F31" i="17"/>
  <c r="F30" i="17"/>
  <c r="F29" i="17"/>
  <c r="F28" i="17"/>
  <c r="F27" i="17"/>
  <c r="J211" i="17"/>
  <c r="J210" i="17"/>
  <c r="J209" i="17"/>
  <c r="J208" i="17"/>
  <c r="J207" i="17"/>
  <c r="J206" i="17"/>
  <c r="J205" i="17"/>
  <c r="J204" i="17"/>
  <c r="J203" i="17"/>
  <c r="J202" i="17"/>
  <c r="J201" i="17"/>
  <c r="J200" i="17"/>
  <c r="J199" i="17"/>
  <c r="J198" i="17"/>
  <c r="J197" i="17"/>
  <c r="J196" i="17"/>
  <c r="J195" i="17"/>
  <c r="J194" i="17"/>
  <c r="J193" i="17"/>
  <c r="J192" i="17"/>
  <c r="J190" i="17"/>
  <c r="J189" i="17"/>
  <c r="J188" i="17"/>
  <c r="J187" i="17"/>
  <c r="J186" i="17"/>
  <c r="J185" i="17"/>
  <c r="J184" i="17"/>
  <c r="J183" i="17"/>
  <c r="J156" i="17"/>
  <c r="J155" i="17"/>
  <c r="J154" i="17"/>
  <c r="J153" i="17"/>
  <c r="J152" i="17"/>
  <c r="J151" i="17"/>
  <c r="J150"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182" i="17"/>
  <c r="J181" i="17"/>
  <c r="J180" i="17"/>
  <c r="J179" i="17"/>
  <c r="J178" i="17"/>
  <c r="J177" i="17"/>
  <c r="J176" i="17"/>
  <c r="J175" i="17"/>
  <c r="J174" i="17"/>
  <c r="J173" i="17"/>
  <c r="J172" i="17"/>
  <c r="J171" i="17"/>
  <c r="J170" i="17"/>
  <c r="J169" i="17"/>
  <c r="J168" i="17"/>
  <c r="J167" i="17"/>
  <c r="J166" i="17"/>
  <c r="J165" i="17"/>
  <c r="J164" i="17"/>
  <c r="J163" i="17"/>
  <c r="J162" i="17"/>
  <c r="J161" i="17"/>
  <c r="J159" i="17"/>
  <c r="J158" i="17"/>
  <c r="J157" i="17"/>
  <c r="J51" i="17"/>
  <c r="J50" i="17"/>
  <c r="J49" i="17"/>
  <c r="J48" i="17"/>
  <c r="J47" i="17"/>
  <c r="J46" i="17"/>
  <c r="J45" i="17"/>
  <c r="J44" i="17"/>
  <c r="J43" i="17"/>
  <c r="J42" i="17"/>
  <c r="J41" i="17"/>
  <c r="J40" i="17"/>
  <c r="J39" i="17"/>
  <c r="J38" i="17"/>
  <c r="J37" i="17"/>
  <c r="J35" i="17"/>
  <c r="J34" i="17"/>
  <c r="J33" i="17"/>
  <c r="J32" i="17"/>
  <c r="J31" i="17"/>
  <c r="J30" i="17"/>
  <c r="J29" i="17"/>
  <c r="J28" i="17"/>
  <c r="J27" i="17"/>
  <c r="I211" i="17"/>
  <c r="I210" i="17"/>
  <c r="I209" i="17"/>
  <c r="I208" i="17"/>
  <c r="I207" i="17"/>
  <c r="I206" i="17"/>
  <c r="I205" i="17"/>
  <c r="I204" i="17"/>
  <c r="I203" i="17"/>
  <c r="I202" i="17"/>
  <c r="I201" i="17"/>
  <c r="I200" i="17"/>
  <c r="I199" i="17"/>
  <c r="I198" i="17"/>
  <c r="I197" i="17"/>
  <c r="I196" i="17"/>
  <c r="I195" i="17"/>
  <c r="I194" i="17"/>
  <c r="I193" i="17"/>
  <c r="I192" i="17"/>
  <c r="I190" i="17"/>
  <c r="I189" i="17"/>
  <c r="I188" i="17"/>
  <c r="I187" i="17"/>
  <c r="I186" i="17"/>
  <c r="I185" i="17"/>
  <c r="I184" i="17"/>
  <c r="I183" i="17"/>
  <c r="I182" i="17"/>
  <c r="I181" i="17"/>
  <c r="I180" i="17"/>
  <c r="I179" i="17"/>
  <c r="I178" i="17"/>
  <c r="I177" i="17"/>
  <c r="I176" i="17"/>
  <c r="I175" i="17"/>
  <c r="I174" i="17"/>
  <c r="I173" i="17"/>
  <c r="I172" i="17"/>
  <c r="I171" i="17"/>
  <c r="I170" i="17"/>
  <c r="I169" i="17"/>
  <c r="I168" i="17"/>
  <c r="I167" i="17"/>
  <c r="I166" i="17"/>
  <c r="I165" i="17"/>
  <c r="I164" i="17"/>
  <c r="I163" i="17"/>
  <c r="I162" i="17"/>
  <c r="I161" i="17"/>
  <c r="I159" i="17"/>
  <c r="I158" i="17"/>
  <c r="I157" i="17"/>
  <c r="I51" i="17"/>
  <c r="I50" i="17"/>
  <c r="I49" i="17"/>
  <c r="I48" i="17"/>
  <c r="I47" i="17"/>
  <c r="I46" i="17"/>
  <c r="I45" i="17"/>
  <c r="I44" i="17"/>
  <c r="I43" i="17"/>
  <c r="I42" i="17"/>
  <c r="I41" i="17"/>
  <c r="I40" i="17"/>
  <c r="I39" i="17"/>
  <c r="I38" i="17"/>
  <c r="I37" i="17"/>
  <c r="I35" i="17"/>
  <c r="I34" i="17"/>
  <c r="I33" i="17"/>
  <c r="I32" i="17"/>
  <c r="I31" i="17"/>
  <c r="I30" i="17"/>
  <c r="I29" i="17"/>
  <c r="I28" i="17"/>
  <c r="I27" i="17"/>
  <c r="I156" i="17"/>
  <c r="I155" i="17"/>
  <c r="I154" i="17"/>
  <c r="I153" i="17"/>
  <c r="I152" i="17"/>
  <c r="I151" i="17"/>
  <c r="I150" i="17"/>
  <c r="I148" i="17"/>
  <c r="I147" i="17"/>
  <c r="I146" i="17"/>
  <c r="I145" i="17"/>
  <c r="I144" i="17"/>
  <c r="I143" i="17"/>
  <c r="I142" i="17"/>
  <c r="I141" i="17"/>
  <c r="I140" i="17"/>
  <c r="I139" i="17"/>
  <c r="I138" i="17"/>
  <c r="I137" i="17"/>
  <c r="I136" i="17"/>
  <c r="I135" i="17"/>
  <c r="I134" i="17"/>
  <c r="I133" i="17"/>
  <c r="I132" i="17"/>
  <c r="I131" i="17"/>
  <c r="I130" i="17"/>
  <c r="I129" i="17"/>
  <c r="I128" i="17"/>
  <c r="I127" i="17"/>
  <c r="I126" i="17"/>
  <c r="I125" i="17"/>
  <c r="I124" i="17"/>
  <c r="I123" i="17"/>
  <c r="I122" i="17"/>
  <c r="I121" i="17"/>
  <c r="I120" i="17"/>
  <c r="I119" i="17"/>
  <c r="I86" i="17"/>
  <c r="I85" i="17"/>
  <c r="I84" i="17"/>
  <c r="I83" i="17"/>
  <c r="I82" i="17"/>
  <c r="I81" i="17"/>
  <c r="I80" i="17"/>
  <c r="I79" i="17"/>
  <c r="I78" i="17"/>
  <c r="I77" i="17"/>
  <c r="I76" i="17"/>
  <c r="I75" i="17"/>
  <c r="I74" i="17"/>
  <c r="I73" i="17"/>
  <c r="I72" i="17"/>
  <c r="I71" i="17"/>
  <c r="I70" i="17"/>
  <c r="I69" i="17"/>
  <c r="I68" i="17"/>
  <c r="I67" i="17"/>
  <c r="I66" i="17"/>
  <c r="I65" i="17"/>
  <c r="I64" i="17"/>
  <c r="I63" i="17"/>
  <c r="I62" i="17"/>
  <c r="I61" i="17"/>
  <c r="I60" i="17"/>
  <c r="I59" i="17"/>
  <c r="I58" i="17"/>
  <c r="I57" i="17"/>
  <c r="I56" i="17"/>
  <c r="I55" i="17"/>
  <c r="I54" i="17"/>
  <c r="I53" i="17"/>
  <c r="I52" i="17"/>
  <c r="D211" i="17"/>
  <c r="D210" i="17"/>
  <c r="D209" i="17"/>
  <c r="D208" i="17"/>
  <c r="D207" i="17"/>
  <c r="D206" i="17"/>
  <c r="D205" i="17"/>
  <c r="D204" i="17"/>
  <c r="D203" i="17"/>
  <c r="D202" i="17"/>
  <c r="D201" i="17"/>
  <c r="D200" i="17"/>
  <c r="E211" i="17"/>
  <c r="E210" i="17"/>
  <c r="E209" i="17"/>
  <c r="E208" i="17"/>
  <c r="E207" i="17"/>
  <c r="E206" i="17"/>
  <c r="E205" i="17"/>
  <c r="E204" i="17"/>
  <c r="E203" i="17"/>
  <c r="E202" i="17"/>
  <c r="E201" i="17"/>
  <c r="E200" i="17"/>
  <c r="E199" i="17"/>
  <c r="E198" i="17"/>
  <c r="E197" i="17"/>
  <c r="E196" i="17"/>
  <c r="E195" i="17"/>
  <c r="E194" i="17"/>
  <c r="E193" i="17"/>
  <c r="E192" i="17"/>
  <c r="E190" i="17"/>
  <c r="E189" i="17"/>
  <c r="E188" i="17"/>
  <c r="E187" i="17"/>
  <c r="E186" i="17"/>
  <c r="E185" i="17"/>
  <c r="E184" i="17"/>
  <c r="E183" i="17"/>
  <c r="E182" i="17"/>
  <c r="E181" i="17"/>
  <c r="E180" i="17"/>
  <c r="E179" i="17"/>
  <c r="E178" i="17"/>
  <c r="E177" i="17"/>
  <c r="E176" i="17"/>
  <c r="E175" i="17"/>
  <c r="E174" i="17"/>
  <c r="E173" i="17"/>
  <c r="E172" i="17"/>
  <c r="E171" i="17"/>
  <c r="E170" i="17"/>
  <c r="E169" i="17"/>
  <c r="E168" i="17"/>
  <c r="E167" i="17"/>
  <c r="E166" i="17"/>
  <c r="E165" i="17"/>
  <c r="E164" i="17"/>
  <c r="E163" i="17"/>
  <c r="E162" i="17"/>
  <c r="E161" i="17"/>
  <c r="E159" i="17"/>
  <c r="E158" i="17"/>
  <c r="D199" i="17"/>
  <c r="D198" i="17"/>
  <c r="D197" i="17"/>
  <c r="D196" i="17"/>
  <c r="D195" i="17"/>
  <c r="D194" i="17"/>
  <c r="D193" i="17"/>
  <c r="D192" i="17"/>
  <c r="D190" i="17"/>
  <c r="D189" i="17"/>
  <c r="D188" i="17"/>
  <c r="D187" i="17"/>
  <c r="D186" i="17"/>
  <c r="D185" i="17"/>
  <c r="D184" i="17"/>
  <c r="D183" i="17"/>
  <c r="D182" i="17"/>
  <c r="D181" i="17"/>
  <c r="D180" i="17"/>
  <c r="D179" i="17"/>
  <c r="D178" i="17"/>
  <c r="D177" i="17"/>
  <c r="D176" i="17"/>
  <c r="D175" i="17"/>
  <c r="D174" i="17"/>
  <c r="D173" i="17"/>
  <c r="D172" i="17"/>
  <c r="D171" i="17"/>
  <c r="D170" i="17"/>
  <c r="D169" i="17"/>
  <c r="D168" i="17"/>
  <c r="D167" i="17"/>
  <c r="D166" i="17"/>
  <c r="D165" i="17"/>
  <c r="D164" i="17"/>
  <c r="D163" i="17"/>
  <c r="D162" i="17"/>
  <c r="D161" i="17"/>
  <c r="D159" i="17"/>
  <c r="D158" i="17"/>
  <c r="D157" i="17"/>
  <c r="D156" i="17"/>
  <c r="D155" i="17"/>
  <c r="D154" i="17"/>
  <c r="D153" i="17"/>
  <c r="D152" i="17"/>
  <c r="D151" i="17"/>
  <c r="D150" i="17"/>
  <c r="D148" i="17"/>
  <c r="D147" i="17"/>
  <c r="D146" i="17"/>
  <c r="D145" i="17"/>
  <c r="D144" i="17"/>
  <c r="D143" i="17"/>
  <c r="D142" i="17"/>
  <c r="D141" i="17"/>
  <c r="D140" i="17"/>
  <c r="D139" i="17"/>
  <c r="D138" i="17"/>
  <c r="D137" i="17"/>
  <c r="D136" i="17"/>
  <c r="D135" i="17"/>
  <c r="D134" i="17"/>
  <c r="D133" i="17"/>
  <c r="D132" i="17"/>
  <c r="D131" i="17"/>
  <c r="D130" i="17"/>
  <c r="D129" i="17"/>
  <c r="D128" i="17"/>
  <c r="D127" i="17"/>
  <c r="D126" i="17"/>
  <c r="D125" i="17"/>
  <c r="D124" i="17"/>
  <c r="D123" i="17"/>
  <c r="D122" i="17"/>
  <c r="D121" i="17"/>
  <c r="D120" i="17"/>
  <c r="D119"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E51" i="17"/>
  <c r="E50" i="17"/>
  <c r="E49" i="17"/>
  <c r="E48" i="17"/>
  <c r="E47" i="17"/>
  <c r="E46" i="17"/>
  <c r="E45" i="17"/>
  <c r="E44" i="17"/>
  <c r="E43" i="17"/>
  <c r="E42" i="17"/>
  <c r="E41" i="17"/>
  <c r="E40" i="17"/>
  <c r="E39" i="17"/>
  <c r="E38" i="17"/>
  <c r="E37" i="17"/>
  <c r="E35" i="17"/>
  <c r="E34" i="17"/>
  <c r="E33" i="17"/>
  <c r="E32" i="17"/>
  <c r="E31" i="17"/>
  <c r="E30" i="17"/>
  <c r="E29" i="17"/>
  <c r="E28" i="17"/>
  <c r="E27" i="17"/>
  <c r="E157" i="17"/>
  <c r="E156" i="17"/>
  <c r="E155" i="17"/>
  <c r="E154" i="17"/>
  <c r="E153" i="17"/>
  <c r="E152" i="17"/>
  <c r="E151" i="17"/>
  <c r="E150" i="17"/>
  <c r="E148" i="17"/>
  <c r="E147" i="17"/>
  <c r="E146" i="17"/>
  <c r="E145" i="17"/>
  <c r="E144" i="17"/>
  <c r="E143" i="17"/>
  <c r="E142" i="17"/>
  <c r="E141" i="17"/>
  <c r="E140" i="17"/>
  <c r="E139" i="17"/>
  <c r="E138" i="17"/>
  <c r="E137" i="17"/>
  <c r="E136" i="17"/>
  <c r="E135" i="17"/>
  <c r="E134" i="17"/>
  <c r="E133" i="17"/>
  <c r="E132" i="17"/>
  <c r="E131" i="17"/>
  <c r="E130" i="17"/>
  <c r="E129" i="17"/>
  <c r="E128" i="17"/>
  <c r="E127" i="17"/>
  <c r="E126" i="17"/>
  <c r="E125" i="17"/>
  <c r="E124" i="17"/>
  <c r="E123" i="17"/>
  <c r="E122" i="17"/>
  <c r="E121" i="17"/>
  <c r="E120" i="17"/>
  <c r="E119"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D51" i="17"/>
  <c r="D50" i="17"/>
  <c r="D49" i="17"/>
  <c r="D48" i="17"/>
  <c r="D47" i="17"/>
  <c r="D46" i="17"/>
  <c r="D45" i="17"/>
  <c r="D44" i="17"/>
  <c r="D43" i="17"/>
  <c r="D42" i="17"/>
  <c r="D41" i="17"/>
  <c r="D40" i="17"/>
  <c r="D39" i="17"/>
  <c r="D38" i="17"/>
  <c r="D37" i="17"/>
  <c r="D35" i="17"/>
  <c r="D34" i="17"/>
  <c r="D33" i="17"/>
  <c r="D32" i="17"/>
  <c r="D31" i="17"/>
  <c r="D30" i="17"/>
  <c r="D29" i="17"/>
  <c r="D28" i="17"/>
  <c r="D27" i="17"/>
  <c r="H211" i="17"/>
  <c r="H210" i="17"/>
  <c r="H209" i="17"/>
  <c r="H208" i="17"/>
  <c r="H207" i="17"/>
  <c r="H206" i="17"/>
  <c r="H205" i="17"/>
  <c r="H204" i="17"/>
  <c r="H203" i="17"/>
  <c r="H202" i="17"/>
  <c r="H201" i="17"/>
  <c r="H200" i="17"/>
  <c r="H199" i="17"/>
  <c r="H198" i="17"/>
  <c r="H197" i="17"/>
  <c r="H196" i="17"/>
  <c r="H195" i="17"/>
  <c r="H194" i="17"/>
  <c r="H193" i="17"/>
  <c r="H192"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59" i="17"/>
  <c r="H158" i="17"/>
  <c r="H157" i="17"/>
  <c r="H156" i="17"/>
  <c r="H155" i="17"/>
  <c r="H154" i="17"/>
  <c r="H153" i="17"/>
  <c r="H152" i="17"/>
  <c r="H151" i="17"/>
  <c r="H150"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5" i="17"/>
  <c r="H34" i="17"/>
  <c r="H33" i="17"/>
  <c r="H32" i="17"/>
  <c r="H31" i="17"/>
  <c r="H30" i="17"/>
  <c r="H29" i="17"/>
  <c r="H28" i="17"/>
  <c r="H27" i="17"/>
  <c r="G211" i="17"/>
  <c r="G210" i="17"/>
  <c r="G209" i="17"/>
  <c r="G208" i="17"/>
  <c r="G207" i="17"/>
  <c r="G206" i="17"/>
  <c r="G205" i="17"/>
  <c r="G198" i="17"/>
  <c r="G197" i="17"/>
  <c r="G196" i="17"/>
  <c r="G195" i="17"/>
  <c r="G194" i="17"/>
  <c r="G193" i="17"/>
  <c r="G192"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59" i="17"/>
  <c r="G158" i="17"/>
  <c r="G204" i="17"/>
  <c r="G203" i="17"/>
  <c r="G202" i="17"/>
  <c r="G201" i="17"/>
  <c r="G200" i="17"/>
  <c r="G199" i="17"/>
  <c r="G157" i="17"/>
  <c r="G156" i="17"/>
  <c r="G155" i="17"/>
  <c r="G154" i="17"/>
  <c r="G153" i="17"/>
  <c r="G152" i="17"/>
  <c r="G151" i="17"/>
  <c r="G150"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5" i="17"/>
  <c r="G34" i="17"/>
  <c r="G33" i="17"/>
  <c r="G32" i="17"/>
  <c r="G31" i="17"/>
  <c r="G30" i="17"/>
  <c r="G29" i="17"/>
  <c r="G28" i="17"/>
  <c r="G27" i="17"/>
  <c r="K211" i="17"/>
  <c r="K210" i="17"/>
  <c r="K209" i="17"/>
  <c r="K208" i="17"/>
  <c r="K207" i="17"/>
  <c r="K206" i="17"/>
  <c r="K205" i="17"/>
  <c r="K204" i="17"/>
  <c r="K198" i="17"/>
  <c r="K197" i="17"/>
  <c r="K196" i="17"/>
  <c r="K195" i="17"/>
  <c r="K194" i="17"/>
  <c r="K193" i="17"/>
  <c r="K192" i="17"/>
  <c r="K190" i="17"/>
  <c r="K189" i="17"/>
  <c r="K188" i="17"/>
  <c r="K187" i="17"/>
  <c r="K186" i="17"/>
  <c r="K185" i="17"/>
  <c r="K184" i="17"/>
  <c r="K183" i="17"/>
  <c r="K182" i="17"/>
  <c r="K181" i="17"/>
  <c r="K180" i="17"/>
  <c r="K179" i="17"/>
  <c r="K178" i="17"/>
  <c r="K177" i="17"/>
  <c r="K176" i="17"/>
  <c r="K175" i="17"/>
  <c r="K174" i="17"/>
  <c r="K173" i="17"/>
  <c r="K172" i="17"/>
  <c r="K171" i="17"/>
  <c r="K170" i="17"/>
  <c r="K169" i="17"/>
  <c r="K168" i="17"/>
  <c r="K167" i="17"/>
  <c r="K166" i="17"/>
  <c r="K165" i="17"/>
  <c r="K164" i="17"/>
  <c r="K163" i="17"/>
  <c r="K162" i="17"/>
  <c r="K161" i="17"/>
  <c r="K159" i="17"/>
  <c r="K158" i="17"/>
  <c r="K157" i="17"/>
  <c r="K203" i="17"/>
  <c r="K202" i="17"/>
  <c r="K201" i="17"/>
  <c r="K200" i="17"/>
  <c r="K199" i="17"/>
  <c r="K156" i="17"/>
  <c r="K155" i="17"/>
  <c r="K154" i="17"/>
  <c r="K153" i="17"/>
  <c r="K152" i="17"/>
  <c r="K151" i="17"/>
  <c r="K150" i="17"/>
  <c r="K148" i="17"/>
  <c r="K147" i="17"/>
  <c r="K146" i="17"/>
  <c r="K145" i="17"/>
  <c r="K144" i="17"/>
  <c r="K143" i="17"/>
  <c r="K142" i="17"/>
  <c r="K141" i="17"/>
  <c r="K140" i="17"/>
  <c r="K139" i="17"/>
  <c r="K138" i="17"/>
  <c r="K137" i="17"/>
  <c r="K136" i="17"/>
  <c r="K135" i="17"/>
  <c r="K134" i="17"/>
  <c r="K133" i="17"/>
  <c r="K132" i="17"/>
  <c r="K131" i="17"/>
  <c r="K130" i="17"/>
  <c r="K129" i="17"/>
  <c r="K128" i="17"/>
  <c r="K127" i="17"/>
  <c r="K126" i="17"/>
  <c r="K125" i="17"/>
  <c r="K124" i="17"/>
  <c r="K123" i="17"/>
  <c r="K122" i="17"/>
  <c r="K121" i="17"/>
  <c r="K120" i="17"/>
  <c r="K119" i="17"/>
  <c r="K86" i="17"/>
  <c r="K85" i="17"/>
  <c r="K84" i="17"/>
  <c r="K83" i="17"/>
  <c r="K82" i="17"/>
  <c r="K81" i="17"/>
  <c r="K80" i="17"/>
  <c r="K79" i="17"/>
  <c r="K78" i="17"/>
  <c r="K77" i="17"/>
  <c r="K76" i="17"/>
  <c r="K75" i="17"/>
  <c r="K74" i="17"/>
  <c r="K73" i="17"/>
  <c r="K72" i="17"/>
  <c r="K71" i="17"/>
  <c r="K70" i="17"/>
  <c r="K69" i="17"/>
  <c r="K68" i="17"/>
  <c r="K67" i="17"/>
  <c r="K66" i="17"/>
  <c r="K65" i="17"/>
  <c r="K64" i="17"/>
  <c r="K63" i="17"/>
  <c r="K62" i="17"/>
  <c r="K61" i="17"/>
  <c r="K60" i="17"/>
  <c r="K59" i="17"/>
  <c r="K58" i="17"/>
  <c r="K57" i="17"/>
  <c r="K56" i="17"/>
  <c r="K55" i="17"/>
  <c r="K54" i="17"/>
  <c r="K53" i="17"/>
  <c r="K52" i="17"/>
  <c r="K51" i="17"/>
  <c r="K50" i="17"/>
  <c r="K49" i="17"/>
  <c r="K48" i="17"/>
  <c r="K47" i="17"/>
  <c r="K46" i="17"/>
  <c r="K45" i="17"/>
  <c r="K44" i="17"/>
  <c r="K43" i="17"/>
  <c r="K42" i="17"/>
  <c r="K41" i="17"/>
  <c r="K40" i="17"/>
  <c r="K39" i="17"/>
  <c r="K38" i="17"/>
  <c r="K37" i="17"/>
  <c r="K35" i="17"/>
  <c r="K34" i="17"/>
  <c r="K33" i="17"/>
  <c r="K32" i="17"/>
  <c r="K31" i="17"/>
  <c r="K30" i="17"/>
  <c r="K29" i="17"/>
  <c r="K28" i="17"/>
  <c r="K27" i="17"/>
  <c r="J118" i="17"/>
  <c r="J36" i="17"/>
  <c r="F36" i="17"/>
  <c r="H36" i="17"/>
  <c r="M24" i="17"/>
  <c r="K26" i="17"/>
  <c r="L11" i="9"/>
  <c r="A5" i="9"/>
  <c r="F46" i="9"/>
  <c r="L46" i="9" s="1"/>
  <c r="M46" i="9" s="1"/>
  <c r="G55" i="7"/>
  <c r="D103" i="7" s="1"/>
  <c r="G53" i="7"/>
  <c r="G37" i="7"/>
  <c r="C3" i="9"/>
  <c r="H51" i="8"/>
  <c r="C146" i="7"/>
  <c r="G16" i="7"/>
  <c r="G40" i="7"/>
  <c r="D85" i="7" s="1"/>
  <c r="F14" i="9"/>
  <c r="L14" i="9" s="1"/>
  <c r="M14" i="9" s="1"/>
  <c r="O50" i="8"/>
  <c r="P50" i="8" s="1"/>
  <c r="F13" i="9"/>
  <c r="L13" i="9" s="1"/>
  <c r="M13" i="9" s="1"/>
  <c r="O40" i="8"/>
  <c r="P40" i="8" s="1"/>
  <c r="F32" i="8"/>
  <c r="O33" i="8"/>
  <c r="P33" i="8" s="1"/>
  <c r="N46" i="9"/>
  <c r="O46" i="9" s="1"/>
  <c r="J32" i="8"/>
  <c r="Q33" i="8"/>
  <c r="R33" i="8" s="1"/>
  <c r="G50" i="7"/>
  <c r="D99" i="7" s="1"/>
  <c r="G36" i="7"/>
  <c r="G48" i="7"/>
  <c r="F30" i="8"/>
  <c r="O38" i="8"/>
  <c r="H10" i="21"/>
  <c r="H115" i="21"/>
  <c r="V115" i="21" s="1"/>
  <c r="E21" i="21"/>
  <c r="D22" i="21"/>
  <c r="G10" i="21"/>
  <c r="G115" i="21"/>
  <c r="U115" i="21" s="1"/>
  <c r="K10" i="21"/>
  <c r="K115" i="21"/>
  <c r="Y115" i="21" s="1"/>
  <c r="P22" i="21"/>
  <c r="P115" i="21" s="1"/>
  <c r="S204" i="21" s="1"/>
  <c r="F10" i="21"/>
  <c r="F115" i="21"/>
  <c r="T115" i="21" s="1"/>
  <c r="J10" i="21"/>
  <c r="J115" i="21"/>
  <c r="X115" i="21" s="1"/>
  <c r="I10" i="21"/>
  <c r="I115" i="21"/>
  <c r="W115" i="21" s="1"/>
  <c r="D10" i="17"/>
  <c r="D26" i="17"/>
  <c r="Q23" i="17"/>
  <c r="H86" i="8"/>
  <c r="C86" i="8"/>
  <c r="J20" i="8"/>
  <c r="Q20" i="8" s="1"/>
  <c r="R20" i="8" s="1"/>
  <c r="I100" i="8"/>
  <c r="I99" i="8" s="1"/>
  <c r="I72" i="9"/>
  <c r="G11" i="9"/>
  <c r="H11" i="9" s="1"/>
  <c r="I11" i="9" s="1"/>
  <c r="J11" i="9" s="1"/>
  <c r="D95" i="7"/>
  <c r="D122" i="7"/>
  <c r="D152" i="7" s="1"/>
  <c r="F215" i="17"/>
  <c r="F11" i="17"/>
  <c r="J215" i="17"/>
  <c r="J11" i="17"/>
  <c r="G11" i="17"/>
  <c r="G215" i="17"/>
  <c r="K11" i="17"/>
  <c r="K215" i="17"/>
  <c r="I19" i="8"/>
  <c r="H71" i="9"/>
  <c r="E215" i="17"/>
  <c r="Q215" i="17" s="1"/>
  <c r="E11" i="17"/>
  <c r="H215" i="17"/>
  <c r="H11" i="17"/>
  <c r="I11" i="17"/>
  <c r="I215" i="17"/>
  <c r="G57" i="7"/>
  <c r="G62" i="7" s="1"/>
  <c r="D108" i="7"/>
  <c r="E108" i="7" s="1"/>
  <c r="F108" i="7" s="1"/>
  <c r="G108" i="7" s="1"/>
  <c r="H108" i="7" s="1"/>
  <c r="I108" i="7" s="1"/>
  <c r="C74" i="7"/>
  <c r="H33" i="7"/>
  <c r="H24" i="7" s="1"/>
  <c r="F33" i="7"/>
  <c r="D146" i="8"/>
  <c r="F162" i="8"/>
  <c r="O162" i="8" s="1"/>
  <c r="F43" i="9"/>
  <c r="E83" i="9"/>
  <c r="F83" i="9"/>
  <c r="D83" i="9"/>
  <c r="C43" i="9"/>
  <c r="C83" i="9"/>
  <c r="D86" i="8"/>
  <c r="F86" i="8"/>
  <c r="E86" i="8"/>
  <c r="G86" i="8"/>
  <c r="F146" i="8"/>
  <c r="O146" i="8" s="1"/>
  <c r="E74" i="7"/>
  <c r="H38" i="7" s="1"/>
  <c r="C38" i="8"/>
  <c r="G38" i="8"/>
  <c r="K34" i="7"/>
  <c r="H123" i="7" s="1"/>
  <c r="G40" i="8"/>
  <c r="G13" i="9" s="1"/>
  <c r="J41" i="8"/>
  <c r="Q41" i="8" s="1"/>
  <c r="R41" i="8" s="1"/>
  <c r="I51" i="8"/>
  <c r="H50" i="8"/>
  <c r="H14" i="9" s="1"/>
  <c r="F53" i="9"/>
  <c r="E118" i="17" l="1"/>
  <c r="D87" i="17"/>
  <c r="H12" i="17" a="1"/>
  <c r="H12" i="17" s="1"/>
  <c r="E12" i="17" a="1"/>
  <c r="D12" i="17" a="1"/>
  <c r="J12" i="17" a="1"/>
  <c r="J12" i="17" s="1"/>
  <c r="F12" i="17" a="1"/>
  <c r="F12" i="17" s="1"/>
  <c r="I12" i="17" a="1"/>
  <c r="I12" i="17" s="1"/>
  <c r="K12" i="17" a="1"/>
  <c r="K12" i="17" s="1"/>
  <c r="G12" i="17" a="1"/>
  <c r="G12" i="17" s="1"/>
  <c r="G118" i="17"/>
  <c r="F24" i="7"/>
  <c r="D12" i="17"/>
  <c r="E12" i="17"/>
  <c r="K36" i="17"/>
  <c r="K118" i="17"/>
  <c r="G36" i="17"/>
  <c r="H118" i="17"/>
  <c r="D36" i="17"/>
  <c r="I118" i="17"/>
  <c r="F118" i="17"/>
  <c r="E36" i="17"/>
  <c r="I36" i="17"/>
  <c r="D118" i="17"/>
  <c r="D160" i="17"/>
  <c r="D191" i="17"/>
  <c r="J191" i="17"/>
  <c r="F191" i="17"/>
  <c r="E160" i="17"/>
  <c r="K191" i="17"/>
  <c r="H191" i="17"/>
  <c r="E191" i="17"/>
  <c r="G191" i="17"/>
  <c r="I191" i="17"/>
  <c r="K160" i="17"/>
  <c r="G160" i="17"/>
  <c r="H160" i="17"/>
  <c r="I160" i="17"/>
  <c r="J160" i="17"/>
  <c r="F160" i="17"/>
  <c r="F38" i="7"/>
  <c r="C95" i="7"/>
  <c r="G67" i="7"/>
  <c r="G66" i="7"/>
  <c r="D131" i="7" s="1"/>
  <c r="D132" i="7" s="1"/>
  <c r="G68" i="7"/>
  <c r="G65" i="7"/>
  <c r="G64" i="7"/>
  <c r="G63" i="7"/>
  <c r="H55" i="7"/>
  <c r="E103" i="7" s="1"/>
  <c r="H53" i="7"/>
  <c r="F53" i="7"/>
  <c r="F55" i="7"/>
  <c r="C103" i="7" s="1"/>
  <c r="F48" i="7"/>
  <c r="X203" i="21"/>
  <c r="X201" i="21"/>
  <c r="X199" i="21"/>
  <c r="X197" i="21"/>
  <c r="X195" i="21"/>
  <c r="X192" i="21"/>
  <c r="X190" i="21"/>
  <c r="X188" i="21"/>
  <c r="X186" i="21"/>
  <c r="X184" i="21"/>
  <c r="X181" i="21"/>
  <c r="X179" i="21"/>
  <c r="X177" i="21"/>
  <c r="X175" i="21"/>
  <c r="X173" i="21"/>
  <c r="X170" i="21"/>
  <c r="X168" i="21"/>
  <c r="X166" i="21"/>
  <c r="X164" i="21"/>
  <c r="X162" i="21"/>
  <c r="X160" i="21"/>
  <c r="X158" i="21"/>
  <c r="X156" i="21"/>
  <c r="X154" i="21"/>
  <c r="X152" i="21"/>
  <c r="X149" i="21"/>
  <c r="X147" i="21"/>
  <c r="X145" i="21"/>
  <c r="X143" i="21"/>
  <c r="X141" i="21"/>
  <c r="X139" i="21"/>
  <c r="X137" i="21"/>
  <c r="X135" i="21"/>
  <c r="X133" i="21"/>
  <c r="X131" i="21"/>
  <c r="X129" i="21"/>
  <c r="X126" i="21"/>
  <c r="X124" i="21"/>
  <c r="X122" i="21"/>
  <c r="X120" i="21"/>
  <c r="X204" i="21"/>
  <c r="X202" i="21"/>
  <c r="X200" i="21"/>
  <c r="X198" i="21"/>
  <c r="X196" i="21"/>
  <c r="X193" i="21"/>
  <c r="X191" i="21"/>
  <c r="X189" i="21"/>
  <c r="X187" i="21"/>
  <c r="X185" i="21"/>
  <c r="X182" i="21"/>
  <c r="X180" i="21"/>
  <c r="X178" i="21"/>
  <c r="X176" i="21"/>
  <c r="X174" i="21"/>
  <c r="X171" i="21"/>
  <c r="X169" i="21"/>
  <c r="X167" i="21"/>
  <c r="X165" i="21"/>
  <c r="X163" i="21"/>
  <c r="X161" i="21"/>
  <c r="X159" i="21"/>
  <c r="X157" i="21"/>
  <c r="X155" i="21"/>
  <c r="X153" i="21"/>
  <c r="X151" i="21"/>
  <c r="X148" i="21"/>
  <c r="X146" i="21"/>
  <c r="X144" i="21"/>
  <c r="X142" i="21"/>
  <c r="X140" i="21"/>
  <c r="X138" i="21"/>
  <c r="X136" i="21"/>
  <c r="X134" i="21"/>
  <c r="X132" i="21"/>
  <c r="X130" i="21"/>
  <c r="X127" i="21"/>
  <c r="X125" i="21"/>
  <c r="X123" i="21"/>
  <c r="X121" i="21"/>
  <c r="X119" i="21"/>
  <c r="T203" i="21"/>
  <c r="T201" i="21"/>
  <c r="T199" i="21"/>
  <c r="T197" i="21"/>
  <c r="T195" i="21"/>
  <c r="T192" i="21"/>
  <c r="T190" i="21"/>
  <c r="T188" i="21"/>
  <c r="T186" i="21"/>
  <c r="T184" i="21"/>
  <c r="T181" i="21"/>
  <c r="T179" i="21"/>
  <c r="T177" i="21"/>
  <c r="T175" i="21"/>
  <c r="T173" i="21"/>
  <c r="T170" i="21"/>
  <c r="T168" i="21"/>
  <c r="T166" i="21"/>
  <c r="T164" i="21"/>
  <c r="T162" i="21"/>
  <c r="T160" i="21"/>
  <c r="T158" i="21"/>
  <c r="T156" i="21"/>
  <c r="T154" i="21"/>
  <c r="T152" i="21"/>
  <c r="T149" i="21"/>
  <c r="T147" i="21"/>
  <c r="T145" i="21"/>
  <c r="T143" i="21"/>
  <c r="T141" i="21"/>
  <c r="T139" i="21"/>
  <c r="T137" i="21"/>
  <c r="T135" i="21"/>
  <c r="T133" i="21"/>
  <c r="T131" i="21"/>
  <c r="T129" i="21"/>
  <c r="T126" i="21"/>
  <c r="T124" i="21"/>
  <c r="T122" i="21"/>
  <c r="T120" i="21"/>
  <c r="T204" i="21"/>
  <c r="T202" i="21"/>
  <c r="T200" i="21"/>
  <c r="T198" i="21"/>
  <c r="T196" i="21"/>
  <c r="T193" i="21"/>
  <c r="T191" i="21"/>
  <c r="T189" i="21"/>
  <c r="T187" i="21"/>
  <c r="T185" i="21"/>
  <c r="T182" i="21"/>
  <c r="T180" i="21"/>
  <c r="T178" i="21"/>
  <c r="T176" i="21"/>
  <c r="T174" i="21"/>
  <c r="T171" i="21"/>
  <c r="T169" i="21"/>
  <c r="T167" i="21"/>
  <c r="T165" i="21"/>
  <c r="T163" i="21"/>
  <c r="T161" i="21"/>
  <c r="T159" i="21"/>
  <c r="T157" i="21"/>
  <c r="T155" i="21"/>
  <c r="T153" i="21"/>
  <c r="T151" i="21"/>
  <c r="T148" i="21"/>
  <c r="T146" i="21"/>
  <c r="T144" i="21"/>
  <c r="T142" i="21"/>
  <c r="T140" i="21"/>
  <c r="T138" i="21"/>
  <c r="T136" i="21"/>
  <c r="T134" i="21"/>
  <c r="T132" i="21"/>
  <c r="T130" i="21"/>
  <c r="T127" i="21"/>
  <c r="T125" i="21"/>
  <c r="T123" i="21"/>
  <c r="T121" i="21"/>
  <c r="T119" i="21"/>
  <c r="T118" i="21"/>
  <c r="S118" i="21"/>
  <c r="S122" i="21"/>
  <c r="S126" i="21"/>
  <c r="S131" i="21"/>
  <c r="S135" i="21"/>
  <c r="S139" i="21"/>
  <c r="S143" i="21"/>
  <c r="S147" i="21"/>
  <c r="S152" i="21"/>
  <c r="S156" i="21"/>
  <c r="S160" i="21"/>
  <c r="S164" i="21"/>
  <c r="S168" i="21"/>
  <c r="S173" i="21"/>
  <c r="S177" i="21"/>
  <c r="S181" i="21"/>
  <c r="S186" i="21"/>
  <c r="S190" i="21"/>
  <c r="S195" i="21"/>
  <c r="S199" i="21"/>
  <c r="S203" i="21"/>
  <c r="S121" i="21"/>
  <c r="S125" i="21"/>
  <c r="S130" i="21"/>
  <c r="S134" i="21"/>
  <c r="S138" i="21"/>
  <c r="S142" i="21"/>
  <c r="S146" i="21"/>
  <c r="S151" i="21"/>
  <c r="S155" i="21"/>
  <c r="S159" i="21"/>
  <c r="S163" i="21"/>
  <c r="S167" i="21"/>
  <c r="S171" i="21"/>
  <c r="S176" i="21"/>
  <c r="S180" i="21"/>
  <c r="S185" i="21"/>
  <c r="S189" i="21"/>
  <c r="S193" i="21"/>
  <c r="S198" i="21"/>
  <c r="S202" i="21"/>
  <c r="W204" i="21"/>
  <c r="W202" i="21"/>
  <c r="W200" i="21"/>
  <c r="W198" i="21"/>
  <c r="W196" i="21"/>
  <c r="W193" i="21"/>
  <c r="W191" i="21"/>
  <c r="W189" i="21"/>
  <c r="W187" i="21"/>
  <c r="W185" i="21"/>
  <c r="W182" i="21"/>
  <c r="W180" i="21"/>
  <c r="W178" i="21"/>
  <c r="W176" i="21"/>
  <c r="W174" i="21"/>
  <c r="W171" i="21"/>
  <c r="W169" i="21"/>
  <c r="W167" i="21"/>
  <c r="W165" i="21"/>
  <c r="W163" i="21"/>
  <c r="W161" i="21"/>
  <c r="W159" i="21"/>
  <c r="W157" i="21"/>
  <c r="W155" i="21"/>
  <c r="W153" i="21"/>
  <c r="W151" i="21"/>
  <c r="W148" i="21"/>
  <c r="W146" i="21"/>
  <c r="W144" i="21"/>
  <c r="W142" i="21"/>
  <c r="W140" i="21"/>
  <c r="W138" i="21"/>
  <c r="W136" i="21"/>
  <c r="W134" i="21"/>
  <c r="W132" i="21"/>
  <c r="W130" i="21"/>
  <c r="W127" i="21"/>
  <c r="W125" i="21"/>
  <c r="W123" i="21"/>
  <c r="W121" i="21"/>
  <c r="W119" i="21"/>
  <c r="W203" i="21"/>
  <c r="W201" i="21"/>
  <c r="W199" i="21"/>
  <c r="W197" i="21"/>
  <c r="W195" i="21"/>
  <c r="W192" i="21"/>
  <c r="W190" i="21"/>
  <c r="W188" i="21"/>
  <c r="W186" i="21"/>
  <c r="W184" i="21"/>
  <c r="W181" i="21"/>
  <c r="W179" i="21"/>
  <c r="W177" i="21"/>
  <c r="W175" i="21"/>
  <c r="W173" i="21"/>
  <c r="W170" i="21"/>
  <c r="W168" i="21"/>
  <c r="W166" i="21"/>
  <c r="W164" i="21"/>
  <c r="W162" i="21"/>
  <c r="W160" i="21"/>
  <c r="W158" i="21"/>
  <c r="W156" i="21"/>
  <c r="W154" i="21"/>
  <c r="W152" i="21"/>
  <c r="W149" i="21"/>
  <c r="W147" i="21"/>
  <c r="W145" i="21"/>
  <c r="W143" i="21"/>
  <c r="W141" i="21"/>
  <c r="W139" i="21"/>
  <c r="W137" i="21"/>
  <c r="W135" i="21"/>
  <c r="W133" i="21"/>
  <c r="W131" i="21"/>
  <c r="W129" i="21"/>
  <c r="W126" i="21"/>
  <c r="W124" i="21"/>
  <c r="W122" i="21"/>
  <c r="W120" i="21"/>
  <c r="W118" i="21"/>
  <c r="X118" i="21" s="1"/>
  <c r="Y204" i="21"/>
  <c r="Y202" i="21"/>
  <c r="Y200" i="21"/>
  <c r="Y198" i="21"/>
  <c r="Y196" i="21"/>
  <c r="Y193" i="21"/>
  <c r="Y191" i="21"/>
  <c r="Y189" i="21"/>
  <c r="Y187" i="21"/>
  <c r="Y185" i="21"/>
  <c r="Y182" i="21"/>
  <c r="Y180" i="21"/>
  <c r="Y178" i="21"/>
  <c r="Y176" i="21"/>
  <c r="Y174" i="21"/>
  <c r="Y171" i="21"/>
  <c r="Y169" i="21"/>
  <c r="Y167" i="21"/>
  <c r="Y165" i="21"/>
  <c r="Y163" i="21"/>
  <c r="Y161" i="21"/>
  <c r="Y159" i="21"/>
  <c r="Y157" i="21"/>
  <c r="Y155" i="21"/>
  <c r="Y153" i="21"/>
  <c r="Y151" i="21"/>
  <c r="Y148" i="21"/>
  <c r="Y146" i="21"/>
  <c r="Y144" i="21"/>
  <c r="Y142" i="21"/>
  <c r="Y140" i="21"/>
  <c r="Y138" i="21"/>
  <c r="Y136" i="21"/>
  <c r="Y134" i="21"/>
  <c r="Y132" i="21"/>
  <c r="Y130" i="21"/>
  <c r="Y127" i="21"/>
  <c r="Y125" i="21"/>
  <c r="Y123" i="21"/>
  <c r="Y121" i="21"/>
  <c r="Y119" i="21"/>
  <c r="Y203" i="21"/>
  <c r="Y201" i="21"/>
  <c r="Y199" i="21"/>
  <c r="Y197" i="21"/>
  <c r="Y195" i="21"/>
  <c r="Y192" i="21"/>
  <c r="Y190" i="21"/>
  <c r="Y188" i="21"/>
  <c r="Y186" i="21"/>
  <c r="Y184" i="21"/>
  <c r="Y181" i="21"/>
  <c r="Y179" i="21"/>
  <c r="Y177" i="21"/>
  <c r="Y175" i="21"/>
  <c r="Y173" i="21"/>
  <c r="Y170" i="21"/>
  <c r="Y168" i="21"/>
  <c r="Y166" i="21"/>
  <c r="Y164" i="21"/>
  <c r="Y162" i="21"/>
  <c r="Y160" i="21"/>
  <c r="Y158" i="21"/>
  <c r="Y156" i="21"/>
  <c r="Y154" i="21"/>
  <c r="Y152" i="21"/>
  <c r="Y149" i="21"/>
  <c r="Y147" i="21"/>
  <c r="Y145" i="21"/>
  <c r="Y143" i="21"/>
  <c r="Y141" i="21"/>
  <c r="Y139" i="21"/>
  <c r="Y137" i="21"/>
  <c r="Y135" i="21"/>
  <c r="Y133" i="21"/>
  <c r="Y131" i="21"/>
  <c r="Y129" i="21"/>
  <c r="Y126" i="21"/>
  <c r="Y124" i="21"/>
  <c r="Y122" i="21"/>
  <c r="Y120" i="21"/>
  <c r="Y118" i="21"/>
  <c r="U204" i="21"/>
  <c r="U202" i="21"/>
  <c r="U200" i="21"/>
  <c r="U198" i="21"/>
  <c r="U196" i="21"/>
  <c r="U193" i="21"/>
  <c r="U191" i="21"/>
  <c r="U189" i="21"/>
  <c r="U187" i="21"/>
  <c r="U185" i="21"/>
  <c r="U182" i="21"/>
  <c r="U180" i="21"/>
  <c r="U178" i="21"/>
  <c r="U176" i="21"/>
  <c r="U174" i="21"/>
  <c r="U171" i="21"/>
  <c r="U169" i="21"/>
  <c r="U167" i="21"/>
  <c r="U165" i="21"/>
  <c r="U163" i="21"/>
  <c r="U161" i="21"/>
  <c r="U159" i="21"/>
  <c r="U157" i="21"/>
  <c r="U155" i="21"/>
  <c r="U153" i="21"/>
  <c r="U151" i="21"/>
  <c r="U148" i="21"/>
  <c r="U146" i="21"/>
  <c r="U144" i="21"/>
  <c r="U142" i="21"/>
  <c r="U140" i="21"/>
  <c r="U138" i="21"/>
  <c r="U136" i="21"/>
  <c r="U134" i="21"/>
  <c r="U132" i="21"/>
  <c r="U130" i="21"/>
  <c r="U127" i="21"/>
  <c r="U125" i="21"/>
  <c r="U123" i="21"/>
  <c r="U121" i="21"/>
  <c r="U119" i="21"/>
  <c r="U203" i="21"/>
  <c r="U201" i="21"/>
  <c r="U199" i="21"/>
  <c r="U197" i="21"/>
  <c r="U195" i="21"/>
  <c r="U192" i="21"/>
  <c r="U190" i="21"/>
  <c r="U188" i="21"/>
  <c r="U186" i="21"/>
  <c r="U184" i="21"/>
  <c r="U181" i="21"/>
  <c r="U179" i="21"/>
  <c r="U177" i="21"/>
  <c r="U175" i="21"/>
  <c r="U173" i="21"/>
  <c r="U170" i="21"/>
  <c r="U168" i="21"/>
  <c r="U166" i="21"/>
  <c r="U164" i="21"/>
  <c r="U162" i="21"/>
  <c r="U160" i="21"/>
  <c r="U158" i="21"/>
  <c r="U156" i="21"/>
  <c r="U154" i="21"/>
  <c r="U152" i="21"/>
  <c r="U149" i="21"/>
  <c r="U147" i="21"/>
  <c r="U145" i="21"/>
  <c r="U143" i="21"/>
  <c r="U141" i="21"/>
  <c r="U139" i="21"/>
  <c r="U137" i="21"/>
  <c r="U135" i="21"/>
  <c r="U133" i="21"/>
  <c r="U131" i="21"/>
  <c r="U129" i="21"/>
  <c r="U126" i="21"/>
  <c r="U124" i="21"/>
  <c r="U122" i="21"/>
  <c r="U120" i="21"/>
  <c r="U118" i="21"/>
  <c r="V203" i="21"/>
  <c r="V201" i="21"/>
  <c r="V199" i="21"/>
  <c r="V197" i="21"/>
  <c r="V195" i="21"/>
  <c r="V192" i="21"/>
  <c r="V190" i="21"/>
  <c r="V188" i="21"/>
  <c r="V186" i="21"/>
  <c r="V184" i="21"/>
  <c r="V181" i="21"/>
  <c r="V179" i="21"/>
  <c r="V177" i="21"/>
  <c r="V175" i="21"/>
  <c r="V173" i="21"/>
  <c r="V170" i="21"/>
  <c r="V168" i="21"/>
  <c r="V166" i="21"/>
  <c r="V164" i="21"/>
  <c r="V162" i="21"/>
  <c r="V160" i="21"/>
  <c r="V158" i="21"/>
  <c r="V156" i="21"/>
  <c r="V154" i="21"/>
  <c r="V152" i="21"/>
  <c r="V149" i="21"/>
  <c r="V147" i="21"/>
  <c r="V145" i="21"/>
  <c r="V143" i="21"/>
  <c r="V141" i="21"/>
  <c r="V139" i="21"/>
  <c r="V137" i="21"/>
  <c r="V135" i="21"/>
  <c r="V133" i="21"/>
  <c r="V131" i="21"/>
  <c r="V129" i="21"/>
  <c r="V126" i="21"/>
  <c r="V124" i="21"/>
  <c r="V122" i="21"/>
  <c r="V120" i="21"/>
  <c r="V204" i="21"/>
  <c r="V202" i="21"/>
  <c r="V200" i="21"/>
  <c r="V198" i="21"/>
  <c r="V196" i="21"/>
  <c r="V193" i="21"/>
  <c r="V191" i="21"/>
  <c r="V189" i="21"/>
  <c r="V187" i="21"/>
  <c r="V185" i="21"/>
  <c r="V182" i="21"/>
  <c r="V180" i="21"/>
  <c r="V178" i="21"/>
  <c r="V176" i="21"/>
  <c r="V174" i="21"/>
  <c r="V171" i="21"/>
  <c r="V169" i="21"/>
  <c r="V167" i="21"/>
  <c r="V165" i="21"/>
  <c r="V163" i="21"/>
  <c r="V161" i="21"/>
  <c r="V159" i="21"/>
  <c r="V157" i="21"/>
  <c r="V155" i="21"/>
  <c r="V153" i="21"/>
  <c r="V151" i="21"/>
  <c r="V148" i="21"/>
  <c r="V146" i="21"/>
  <c r="V144" i="21"/>
  <c r="V142" i="21"/>
  <c r="V140" i="21"/>
  <c r="V138" i="21"/>
  <c r="V136" i="21"/>
  <c r="V134" i="21"/>
  <c r="V132" i="21"/>
  <c r="V130" i="21"/>
  <c r="V127" i="21"/>
  <c r="V125" i="21"/>
  <c r="V123" i="21"/>
  <c r="V121" i="21"/>
  <c r="V119" i="21"/>
  <c r="V118" i="21"/>
  <c r="S120" i="21"/>
  <c r="S124" i="21"/>
  <c r="S129" i="21"/>
  <c r="S133" i="21"/>
  <c r="S137" i="21"/>
  <c r="S141" i="21"/>
  <c r="S145" i="21"/>
  <c r="S149" i="21"/>
  <c r="S154" i="21"/>
  <c r="S158" i="21"/>
  <c r="S162" i="21"/>
  <c r="S166" i="21"/>
  <c r="S170" i="21"/>
  <c r="S175" i="21"/>
  <c r="S179" i="21"/>
  <c r="S184" i="21"/>
  <c r="S188" i="21"/>
  <c r="S192" i="21"/>
  <c r="S197" i="21"/>
  <c r="S201" i="21"/>
  <c r="S119" i="21"/>
  <c r="S123" i="21"/>
  <c r="S127" i="21"/>
  <c r="S132" i="21"/>
  <c r="S136" i="21"/>
  <c r="S140" i="21"/>
  <c r="S144" i="21"/>
  <c r="S148" i="21"/>
  <c r="S153" i="21"/>
  <c r="S157" i="21"/>
  <c r="S161" i="21"/>
  <c r="S165" i="21"/>
  <c r="S169" i="21"/>
  <c r="S174" i="21"/>
  <c r="S178" i="21"/>
  <c r="S182" i="21"/>
  <c r="S187" i="21"/>
  <c r="S191" i="21"/>
  <c r="S196" i="21"/>
  <c r="S200" i="21"/>
  <c r="E26" i="17"/>
  <c r="F26" i="17"/>
  <c r="H16" i="7"/>
  <c r="D146" i="7"/>
  <c r="H40" i="7"/>
  <c r="E85" i="7" s="1"/>
  <c r="F16" i="7"/>
  <c r="D16" i="7"/>
  <c r="C16" i="7"/>
  <c r="E16" i="7"/>
  <c r="F40" i="7"/>
  <c r="J28" i="8"/>
  <c r="Q32" i="8"/>
  <c r="R32" i="8" s="1"/>
  <c r="F28" i="8"/>
  <c r="O32" i="8"/>
  <c r="P32" i="8" s="1"/>
  <c r="F44" i="7"/>
  <c r="F42" i="7"/>
  <c r="F37" i="7"/>
  <c r="F50" i="7"/>
  <c r="C99" i="7" s="1"/>
  <c r="F43" i="7"/>
  <c r="F36" i="7"/>
  <c r="H48" i="7"/>
  <c r="H37" i="7"/>
  <c r="H50" i="7"/>
  <c r="E99" i="7" s="1"/>
  <c r="H36" i="7"/>
  <c r="G60" i="7"/>
  <c r="D117" i="7" s="1"/>
  <c r="G59" i="7"/>
  <c r="D116" i="7" s="1"/>
  <c r="G58" i="7"/>
  <c r="D115" i="7" s="1"/>
  <c r="O86" i="8"/>
  <c r="P86" i="8" s="1"/>
  <c r="Q146" i="8"/>
  <c r="N43" i="9"/>
  <c r="N11" i="9"/>
  <c r="Q38" i="8"/>
  <c r="Q162" i="8"/>
  <c r="Q19" i="8"/>
  <c r="G43" i="9"/>
  <c r="H43" i="9" s="1"/>
  <c r="L43" i="9"/>
  <c r="D25" i="17"/>
  <c r="D149" i="17"/>
  <c r="I407" i="17"/>
  <c r="V215" i="17"/>
  <c r="J407" i="17"/>
  <c r="W215" i="17"/>
  <c r="F407" i="17"/>
  <c r="S215" i="17"/>
  <c r="H407" i="17"/>
  <c r="U215" i="17"/>
  <c r="K407" i="17"/>
  <c r="X215" i="17"/>
  <c r="G407" i="17"/>
  <c r="T215" i="17"/>
  <c r="E407" i="17"/>
  <c r="R215" i="17"/>
  <c r="J72" i="9"/>
  <c r="J100" i="8"/>
  <c r="J99" i="8" s="1"/>
  <c r="I20" i="9"/>
  <c r="E95" i="7"/>
  <c r="D82" i="7"/>
  <c r="E122" i="7"/>
  <c r="E152" i="7" s="1"/>
  <c r="J19" i="8"/>
  <c r="J71" i="9" s="1"/>
  <c r="I71" i="9"/>
  <c r="E34" i="9"/>
  <c r="C34" i="9"/>
  <c r="C122" i="7"/>
  <c r="C152" i="7" s="1"/>
  <c r="C108" i="7"/>
  <c r="F57" i="7"/>
  <c r="F62" i="7" s="1"/>
  <c r="I33" i="7"/>
  <c r="I24" i="7" s="1"/>
  <c r="H57" i="7"/>
  <c r="H62" i="7" s="1"/>
  <c r="G83" i="9"/>
  <c r="D34" i="9"/>
  <c r="F74" i="7"/>
  <c r="I38" i="7" s="1"/>
  <c r="G162" i="8"/>
  <c r="G30" i="8"/>
  <c r="G146" i="8"/>
  <c r="C162" i="8"/>
  <c r="C146" i="8"/>
  <c r="C30" i="8"/>
  <c r="H38" i="8"/>
  <c r="G53" i="9"/>
  <c r="H40" i="8"/>
  <c r="H13" i="9" s="1"/>
  <c r="L34" i="7"/>
  <c r="I123" i="7" s="1"/>
  <c r="J51" i="8"/>
  <c r="Q51" i="8" s="1"/>
  <c r="R51" i="8" s="1"/>
  <c r="I50" i="8"/>
  <c r="I14" i="9" s="1"/>
  <c r="D13" i="17" l="1"/>
  <c r="D212" i="17"/>
  <c r="V281" i="17"/>
  <c r="V285" i="17"/>
  <c r="V282" i="17"/>
  <c r="V284" i="17"/>
  <c r="V286" i="17"/>
  <c r="V288" i="17"/>
  <c r="V292" i="17"/>
  <c r="V294" i="17"/>
  <c r="V296" i="17"/>
  <c r="V298" i="17"/>
  <c r="V300" i="17"/>
  <c r="V283" i="17"/>
  <c r="V287" i="17"/>
  <c r="V289" i="17"/>
  <c r="V290" i="17"/>
  <c r="V302" i="17"/>
  <c r="V304" i="17"/>
  <c r="V306" i="17"/>
  <c r="V308" i="17"/>
  <c r="V291" i="17"/>
  <c r="V293" i="17"/>
  <c r="V295" i="17"/>
  <c r="V297" i="17"/>
  <c r="V299" i="17"/>
  <c r="V301" i="17"/>
  <c r="V303" i="17"/>
  <c r="V305" i="17"/>
  <c r="V307" i="17"/>
  <c r="V309" i="17"/>
  <c r="R281" i="17"/>
  <c r="R285" i="17"/>
  <c r="R280" i="17"/>
  <c r="R282" i="17"/>
  <c r="R284" i="17"/>
  <c r="R286" i="17"/>
  <c r="R288" i="17"/>
  <c r="R292" i="17"/>
  <c r="R296" i="17"/>
  <c r="R298" i="17"/>
  <c r="R300" i="17"/>
  <c r="R302" i="17"/>
  <c r="R283" i="17"/>
  <c r="R287" i="17"/>
  <c r="R289" i="17"/>
  <c r="R290" i="17"/>
  <c r="R294" i="17"/>
  <c r="R291" i="17"/>
  <c r="R293" i="17"/>
  <c r="R295" i="17"/>
  <c r="R297" i="17"/>
  <c r="R299" i="17"/>
  <c r="R301" i="17"/>
  <c r="R303" i="17"/>
  <c r="R305" i="17"/>
  <c r="R307" i="17"/>
  <c r="R309" i="17"/>
  <c r="R304" i="17"/>
  <c r="R306" i="17"/>
  <c r="R308" i="17"/>
  <c r="T294" i="17"/>
  <c r="T283" i="17"/>
  <c r="T287" i="17"/>
  <c r="T289" i="17"/>
  <c r="T290" i="17"/>
  <c r="T281" i="17"/>
  <c r="T285" i="17"/>
  <c r="T282" i="17"/>
  <c r="T284" i="17"/>
  <c r="T286" i="17"/>
  <c r="T288" i="17"/>
  <c r="T292" i="17"/>
  <c r="T296" i="17"/>
  <c r="T298" i="17"/>
  <c r="T300" i="17"/>
  <c r="T302" i="17"/>
  <c r="T304" i="17"/>
  <c r="T306" i="17"/>
  <c r="T308" i="17"/>
  <c r="T301" i="17"/>
  <c r="T305" i="17"/>
  <c r="T309" i="17"/>
  <c r="T291" i="17"/>
  <c r="T293" i="17"/>
  <c r="T295" i="17"/>
  <c r="T297" i="17"/>
  <c r="T299" i="17"/>
  <c r="T303" i="17"/>
  <c r="T307" i="17"/>
  <c r="X290" i="17"/>
  <c r="X292" i="17"/>
  <c r="X297" i="17"/>
  <c r="X301" i="17"/>
  <c r="X305" i="17"/>
  <c r="X309" i="17"/>
  <c r="X281" i="17"/>
  <c r="X283" i="17"/>
  <c r="X285" i="17"/>
  <c r="X287" i="17"/>
  <c r="X289" i="17"/>
  <c r="X291" i="17"/>
  <c r="X293" i="17"/>
  <c r="X295" i="17"/>
  <c r="X299" i="17"/>
  <c r="X303" i="17"/>
  <c r="X307" i="17"/>
  <c r="X282" i="17"/>
  <c r="X284" i="17"/>
  <c r="X286" i="17"/>
  <c r="X288" i="17"/>
  <c r="X294" i="17"/>
  <c r="X296" i="17"/>
  <c r="X298" i="17"/>
  <c r="X300" i="17"/>
  <c r="X302" i="17"/>
  <c r="X304" i="17"/>
  <c r="X306" i="17"/>
  <c r="X308" i="17"/>
  <c r="U284" i="17"/>
  <c r="U288" i="17"/>
  <c r="U291" i="17"/>
  <c r="U295" i="17"/>
  <c r="U297" i="17"/>
  <c r="U299" i="17"/>
  <c r="U301" i="17"/>
  <c r="U282" i="17"/>
  <c r="U286" i="17"/>
  <c r="U289" i="17"/>
  <c r="U281" i="17"/>
  <c r="U283" i="17"/>
  <c r="U285" i="17"/>
  <c r="U287" i="17"/>
  <c r="U293" i="17"/>
  <c r="U303" i="17"/>
  <c r="U305" i="17"/>
  <c r="U307" i="17"/>
  <c r="U309" i="17"/>
  <c r="U290" i="17"/>
  <c r="U302" i="17"/>
  <c r="U306" i="17"/>
  <c r="U292" i="17"/>
  <c r="U294" i="17"/>
  <c r="U296" i="17"/>
  <c r="U298" i="17"/>
  <c r="U300" i="17"/>
  <c r="U304" i="17"/>
  <c r="U308" i="17"/>
  <c r="S282" i="17"/>
  <c r="S286" i="17"/>
  <c r="S281" i="17"/>
  <c r="S283" i="17"/>
  <c r="S285" i="17"/>
  <c r="S287" i="17"/>
  <c r="S293" i="17"/>
  <c r="S280" i="17"/>
  <c r="S284" i="17"/>
  <c r="S288" i="17"/>
  <c r="S289" i="17"/>
  <c r="S291" i="17"/>
  <c r="S295" i="17"/>
  <c r="S297" i="17"/>
  <c r="S299" i="17"/>
  <c r="S301" i="17"/>
  <c r="S303" i="17"/>
  <c r="S305" i="17"/>
  <c r="S307" i="17"/>
  <c r="S309" i="17"/>
  <c r="S290" i="17"/>
  <c r="S292" i="17"/>
  <c r="S294" i="17"/>
  <c r="S296" i="17"/>
  <c r="S298" i="17"/>
  <c r="S300" i="17"/>
  <c r="S302" i="17"/>
  <c r="S304" i="17"/>
  <c r="S306" i="17"/>
  <c r="S308" i="17"/>
  <c r="W281" i="17"/>
  <c r="W285" i="17"/>
  <c r="W290" i="17"/>
  <c r="W294" i="17"/>
  <c r="W298" i="17"/>
  <c r="W302" i="17"/>
  <c r="W306" i="17"/>
  <c r="W282" i="17"/>
  <c r="W286" i="17"/>
  <c r="W289" i="17"/>
  <c r="W293" i="17"/>
  <c r="W283" i="17"/>
  <c r="W287" i="17"/>
  <c r="W288" i="17"/>
  <c r="W292" i="17"/>
  <c r="W296" i="17"/>
  <c r="W300" i="17"/>
  <c r="W304" i="17"/>
  <c r="W308" i="17"/>
  <c r="W284" i="17"/>
  <c r="W291" i="17"/>
  <c r="W295" i="17"/>
  <c r="W297" i="17"/>
  <c r="W299" i="17"/>
  <c r="W301" i="17"/>
  <c r="W303" i="17"/>
  <c r="W305" i="17"/>
  <c r="W307" i="17"/>
  <c r="W309" i="17"/>
  <c r="R377" i="17"/>
  <c r="R375" i="17"/>
  <c r="R373" i="17"/>
  <c r="R371" i="17"/>
  <c r="R369" i="17"/>
  <c r="R367" i="17"/>
  <c r="R365" i="17"/>
  <c r="R363" i="17"/>
  <c r="R263" i="17"/>
  <c r="R261" i="17"/>
  <c r="R259" i="17"/>
  <c r="R267" i="17"/>
  <c r="R265" i="17"/>
  <c r="R235" i="17"/>
  <c r="R233" i="17"/>
  <c r="R231" i="17"/>
  <c r="R223" i="17"/>
  <c r="R225" i="17"/>
  <c r="R386" i="17"/>
  <c r="R390" i="17"/>
  <c r="R394" i="17"/>
  <c r="R398" i="17"/>
  <c r="R402" i="17"/>
  <c r="R384" i="17"/>
  <c r="R357" i="17"/>
  <c r="R361" i="17"/>
  <c r="R354" i="17"/>
  <c r="R356" i="17"/>
  <c r="R358" i="17"/>
  <c r="R360" i="17"/>
  <c r="R364" i="17"/>
  <c r="R368" i="17"/>
  <c r="R372" i="17"/>
  <c r="R376" i="17"/>
  <c r="R379" i="17"/>
  <c r="R378" i="17"/>
  <c r="R380" i="17"/>
  <c r="R382" i="17"/>
  <c r="R344" i="17"/>
  <c r="R348" i="17"/>
  <c r="R343" i="17"/>
  <c r="R345" i="17"/>
  <c r="R347" i="17"/>
  <c r="R349" i="17"/>
  <c r="R351" i="17"/>
  <c r="R312" i="17"/>
  <c r="R316" i="17"/>
  <c r="R321" i="17"/>
  <c r="R323" i="17"/>
  <c r="R325" i="17"/>
  <c r="R333" i="17"/>
  <c r="R337" i="17"/>
  <c r="R311" i="17"/>
  <c r="R230" i="17"/>
  <c r="R234" i="17"/>
  <c r="R239" i="17"/>
  <c r="R243" i="17"/>
  <c r="R247" i="17"/>
  <c r="R251" i="17"/>
  <c r="R255" i="17"/>
  <c r="R258" i="17"/>
  <c r="R262" i="17"/>
  <c r="R266" i="17"/>
  <c r="R269" i="17"/>
  <c r="R273" i="17"/>
  <c r="R277" i="17"/>
  <c r="R268" i="17"/>
  <c r="R270" i="17"/>
  <c r="R272" i="17"/>
  <c r="R274" i="17"/>
  <c r="R276" i="17"/>
  <c r="R278" i="17"/>
  <c r="R220" i="17"/>
  <c r="R222" i="17"/>
  <c r="R224" i="17"/>
  <c r="R226" i="17"/>
  <c r="R219" i="17"/>
  <c r="R221" i="17"/>
  <c r="R227" i="17"/>
  <c r="R388" i="17"/>
  <c r="R392" i="17"/>
  <c r="R396" i="17"/>
  <c r="R400" i="17"/>
  <c r="R385" i="17"/>
  <c r="R387" i="17"/>
  <c r="R389" i="17"/>
  <c r="R391" i="17"/>
  <c r="R393" i="17"/>
  <c r="R395" i="17"/>
  <c r="R397" i="17"/>
  <c r="R399" i="17"/>
  <c r="R401" i="17"/>
  <c r="R403" i="17"/>
  <c r="R355" i="17"/>
  <c r="R359" i="17"/>
  <c r="R362" i="17"/>
  <c r="R366" i="17"/>
  <c r="R370" i="17"/>
  <c r="R374" i="17"/>
  <c r="R314" i="17"/>
  <c r="R318" i="17"/>
  <c r="R232" i="17"/>
  <c r="R236" i="17"/>
  <c r="R238" i="17"/>
  <c r="R240" i="17"/>
  <c r="R242" i="17"/>
  <c r="R244" i="17"/>
  <c r="R246" i="17"/>
  <c r="R248" i="17"/>
  <c r="R250" i="17"/>
  <c r="R252" i="17"/>
  <c r="R254" i="17"/>
  <c r="R256" i="17"/>
  <c r="R381" i="17"/>
  <c r="R353" i="17"/>
  <c r="R346" i="17"/>
  <c r="R350" i="17"/>
  <c r="R342" i="17"/>
  <c r="R313" i="17"/>
  <c r="R315" i="17"/>
  <c r="R317" i="17"/>
  <c r="R319" i="17"/>
  <c r="R327" i="17"/>
  <c r="R329" i="17"/>
  <c r="R331" i="17"/>
  <c r="R335" i="17"/>
  <c r="R339" i="17"/>
  <c r="R320" i="17"/>
  <c r="R322" i="17"/>
  <c r="R324" i="17"/>
  <c r="R326" i="17"/>
  <c r="R328" i="17"/>
  <c r="R330" i="17"/>
  <c r="R332" i="17"/>
  <c r="R334" i="17"/>
  <c r="R336" i="17"/>
  <c r="R338" i="17"/>
  <c r="R340" i="17"/>
  <c r="R237" i="17"/>
  <c r="R241" i="17"/>
  <c r="R245" i="17"/>
  <c r="R249" i="17"/>
  <c r="R253" i="17"/>
  <c r="R257" i="17"/>
  <c r="R260" i="17"/>
  <c r="R264" i="17"/>
  <c r="R271" i="17"/>
  <c r="R275" i="17"/>
  <c r="R229" i="17"/>
  <c r="T388" i="17"/>
  <c r="T392" i="17"/>
  <c r="T396" i="17"/>
  <c r="T400" i="17"/>
  <c r="T385" i="17"/>
  <c r="T387" i="17"/>
  <c r="T389" i="17"/>
  <c r="T391" i="17"/>
  <c r="T393" i="17"/>
  <c r="T395" i="17"/>
  <c r="T397" i="17"/>
  <c r="T399" i="17"/>
  <c r="T401" i="17"/>
  <c r="T403" i="17"/>
  <c r="T355" i="17"/>
  <c r="T359" i="17"/>
  <c r="T362" i="17"/>
  <c r="T363" i="17"/>
  <c r="T366" i="17"/>
  <c r="T367" i="17"/>
  <c r="T370" i="17"/>
  <c r="T371" i="17"/>
  <c r="T374" i="17"/>
  <c r="T375" i="17"/>
  <c r="T381" i="17"/>
  <c r="T353" i="17"/>
  <c r="T346" i="17"/>
  <c r="T350" i="17"/>
  <c r="T342" i="17"/>
  <c r="T314" i="17"/>
  <c r="T318" i="17"/>
  <c r="T313" i="17"/>
  <c r="T315" i="17"/>
  <c r="T317" i="17"/>
  <c r="T319" i="17"/>
  <c r="T327" i="17"/>
  <c r="T329" i="17"/>
  <c r="T331" i="17"/>
  <c r="T335" i="17"/>
  <c r="T339" i="17"/>
  <c r="T320" i="17"/>
  <c r="T322" i="17"/>
  <c r="T324" i="17"/>
  <c r="T326" i="17"/>
  <c r="T328" i="17"/>
  <c r="T330" i="17"/>
  <c r="T332" i="17"/>
  <c r="T334" i="17"/>
  <c r="T336" i="17"/>
  <c r="T338" i="17"/>
  <c r="T340" i="17"/>
  <c r="T232" i="17"/>
  <c r="T233" i="17"/>
  <c r="T236" i="17"/>
  <c r="T237" i="17"/>
  <c r="T241" i="17"/>
  <c r="T245" i="17"/>
  <c r="T249" i="17"/>
  <c r="T253" i="17"/>
  <c r="T257" i="17"/>
  <c r="T238" i="17"/>
  <c r="T240" i="17"/>
  <c r="T242" i="17"/>
  <c r="T244" i="17"/>
  <c r="T246" i="17"/>
  <c r="T248" i="17"/>
  <c r="T250" i="17"/>
  <c r="T252" i="17"/>
  <c r="T254" i="17"/>
  <c r="T256" i="17"/>
  <c r="T260" i="17"/>
  <c r="T261" i="17"/>
  <c r="T264" i="17"/>
  <c r="T265" i="17"/>
  <c r="T271" i="17"/>
  <c r="T275" i="17"/>
  <c r="T229" i="17"/>
  <c r="T223" i="17"/>
  <c r="T386" i="17"/>
  <c r="T390" i="17"/>
  <c r="T394" i="17"/>
  <c r="T398" i="17"/>
  <c r="T402" i="17"/>
  <c r="T384" i="17"/>
  <c r="T357" i="17"/>
  <c r="T361" i="17"/>
  <c r="T354" i="17"/>
  <c r="T356" i="17"/>
  <c r="T358" i="17"/>
  <c r="T360" i="17"/>
  <c r="T364" i="17"/>
  <c r="T365" i="17"/>
  <c r="T368" i="17"/>
  <c r="T369" i="17"/>
  <c r="T372" i="17"/>
  <c r="T373" i="17"/>
  <c r="T376" i="17"/>
  <c r="T377" i="17"/>
  <c r="T379" i="17"/>
  <c r="T378" i="17"/>
  <c r="T382" i="17"/>
  <c r="T344" i="17"/>
  <c r="T348" i="17"/>
  <c r="T343" i="17"/>
  <c r="T347" i="17"/>
  <c r="T351" i="17"/>
  <c r="T321" i="17"/>
  <c r="T325" i="17"/>
  <c r="T333" i="17"/>
  <c r="T337" i="17"/>
  <c r="T311" i="17"/>
  <c r="T230" i="17"/>
  <c r="T231" i="17"/>
  <c r="T234" i="17"/>
  <c r="T235" i="17"/>
  <c r="T239" i="17"/>
  <c r="T243" i="17"/>
  <c r="T247" i="17"/>
  <c r="T251" i="17"/>
  <c r="T255" i="17"/>
  <c r="T267" i="17"/>
  <c r="T269" i="17"/>
  <c r="T273" i="17"/>
  <c r="T277" i="17"/>
  <c r="T270" i="17"/>
  <c r="T274" i="17"/>
  <c r="T278" i="17"/>
  <c r="T220" i="17"/>
  <c r="T224" i="17"/>
  <c r="T219" i="17"/>
  <c r="T227" i="17"/>
  <c r="T380" i="17"/>
  <c r="T345" i="17"/>
  <c r="T349" i="17"/>
  <c r="T312" i="17"/>
  <c r="T316" i="17"/>
  <c r="T323" i="17"/>
  <c r="T258" i="17"/>
  <c r="T259" i="17"/>
  <c r="T262" i="17"/>
  <c r="T263" i="17"/>
  <c r="T266" i="17"/>
  <c r="T268" i="17"/>
  <c r="T272" i="17"/>
  <c r="T276" i="17"/>
  <c r="T222" i="17"/>
  <c r="T226" i="17"/>
  <c r="T221" i="17"/>
  <c r="T225" i="17"/>
  <c r="X229" i="17"/>
  <c r="X237" i="17"/>
  <c r="X239" i="17"/>
  <c r="X241" i="17"/>
  <c r="X243" i="17"/>
  <c r="X245" i="17"/>
  <c r="X247" i="17"/>
  <c r="X249" i="17"/>
  <c r="X251" i="17"/>
  <c r="X253" i="17"/>
  <c r="X255" i="17"/>
  <c r="X261" i="17"/>
  <c r="X268" i="17"/>
  <c r="X270" i="17"/>
  <c r="X272" i="17"/>
  <c r="X274" i="17"/>
  <c r="X276" i="17"/>
  <c r="X278" i="17"/>
  <c r="X322" i="17"/>
  <c r="X328" i="17"/>
  <c r="X331" i="17"/>
  <c r="X333" i="17"/>
  <c r="X335" i="17"/>
  <c r="X340" i="17"/>
  <c r="X221" i="17"/>
  <c r="X225" i="17"/>
  <c r="X231" i="17"/>
  <c r="X235" i="17"/>
  <c r="X265" i="17"/>
  <c r="X311" i="17"/>
  <c r="X313" i="17"/>
  <c r="X315" i="17"/>
  <c r="X317" i="17"/>
  <c r="X319" i="17"/>
  <c r="X353" i="17"/>
  <c r="X378" i="17"/>
  <c r="X380" i="17"/>
  <c r="X382" i="17"/>
  <c r="X386" i="17"/>
  <c r="X388" i="17"/>
  <c r="X390" i="17"/>
  <c r="X392" i="17"/>
  <c r="X394" i="17"/>
  <c r="X396" i="17"/>
  <c r="X398" i="17"/>
  <c r="X400" i="17"/>
  <c r="X402" i="17"/>
  <c r="X343" i="17"/>
  <c r="X345" i="17"/>
  <c r="X347" i="17"/>
  <c r="X349" i="17"/>
  <c r="X351" i="17"/>
  <c r="X355" i="17"/>
  <c r="X357" i="17"/>
  <c r="X359" i="17"/>
  <c r="X365" i="17"/>
  <c r="X369" i="17"/>
  <c r="X373" i="17"/>
  <c r="X384" i="17"/>
  <c r="X362" i="17"/>
  <c r="X366" i="17"/>
  <c r="X370" i="17"/>
  <c r="X374" i="17"/>
  <c r="X325" i="17"/>
  <c r="X327" i="17"/>
  <c r="X329" i="17"/>
  <c r="X337" i="17"/>
  <c r="X339" i="17"/>
  <c r="X232" i="17"/>
  <c r="X236" i="17"/>
  <c r="X257" i="17"/>
  <c r="X260" i="17"/>
  <c r="X264" i="17"/>
  <c r="X238" i="17"/>
  <c r="X240" i="17"/>
  <c r="X242" i="17"/>
  <c r="X244" i="17"/>
  <c r="X246" i="17"/>
  <c r="X248" i="17"/>
  <c r="X250" i="17"/>
  <c r="X252" i="17"/>
  <c r="X254" i="17"/>
  <c r="X256" i="17"/>
  <c r="X259" i="17"/>
  <c r="X263" i="17"/>
  <c r="X269" i="17"/>
  <c r="X271" i="17"/>
  <c r="X273" i="17"/>
  <c r="X275" i="17"/>
  <c r="X277" i="17"/>
  <c r="X320" i="17"/>
  <c r="X324" i="17"/>
  <c r="X326" i="17"/>
  <c r="X330" i="17"/>
  <c r="X332" i="17"/>
  <c r="X334" i="17"/>
  <c r="X336" i="17"/>
  <c r="X338" i="17"/>
  <c r="X219" i="17"/>
  <c r="X223" i="17"/>
  <c r="X227" i="17"/>
  <c r="X233" i="17"/>
  <c r="X312" i="17"/>
  <c r="X314" i="17"/>
  <c r="X316" i="17"/>
  <c r="X318" i="17"/>
  <c r="X342" i="17"/>
  <c r="X379" i="17"/>
  <c r="X381" i="17"/>
  <c r="X385" i="17"/>
  <c r="X387" i="17"/>
  <c r="X389" i="17"/>
  <c r="X391" i="17"/>
  <c r="X393" i="17"/>
  <c r="X395" i="17"/>
  <c r="X397" i="17"/>
  <c r="X399" i="17"/>
  <c r="X401" i="17"/>
  <c r="X403" i="17"/>
  <c r="X344" i="17"/>
  <c r="X346" i="17"/>
  <c r="X348" i="17"/>
  <c r="X350" i="17"/>
  <c r="X354" i="17"/>
  <c r="X356" i="17"/>
  <c r="X358" i="17"/>
  <c r="X360" i="17"/>
  <c r="X363" i="17"/>
  <c r="X367" i="17"/>
  <c r="X371" i="17"/>
  <c r="X375" i="17"/>
  <c r="X361" i="17"/>
  <c r="X364" i="17"/>
  <c r="X368" i="17"/>
  <c r="X372" i="17"/>
  <c r="X376" i="17"/>
  <c r="X377" i="17"/>
  <c r="X323" i="17"/>
  <c r="X258" i="17"/>
  <c r="X262" i="17"/>
  <c r="X266" i="17"/>
  <c r="X222" i="17"/>
  <c r="X226" i="17"/>
  <c r="X321" i="17"/>
  <c r="X230" i="17"/>
  <c r="X234" i="17"/>
  <c r="X267" i="17"/>
  <c r="X220" i="17"/>
  <c r="X224" i="17"/>
  <c r="U385" i="17"/>
  <c r="U389" i="17"/>
  <c r="U393" i="17"/>
  <c r="U397" i="17"/>
  <c r="U401" i="17"/>
  <c r="U386" i="17"/>
  <c r="U388" i="17"/>
  <c r="U390" i="17"/>
  <c r="U392" i="17"/>
  <c r="U394" i="17"/>
  <c r="U396" i="17"/>
  <c r="U398" i="17"/>
  <c r="U400" i="17"/>
  <c r="U402" i="17"/>
  <c r="U384" i="17"/>
  <c r="U356" i="17"/>
  <c r="U360" i="17"/>
  <c r="U361" i="17"/>
  <c r="U364" i="17"/>
  <c r="U368" i="17"/>
  <c r="U372" i="17"/>
  <c r="U376" i="17"/>
  <c r="U378" i="17"/>
  <c r="U382" i="17"/>
  <c r="U363" i="17"/>
  <c r="U367" i="17"/>
  <c r="U371" i="17"/>
  <c r="U375" i="17"/>
  <c r="U343" i="17"/>
  <c r="U347" i="17"/>
  <c r="U351" i="17"/>
  <c r="U315" i="17"/>
  <c r="U319" i="17"/>
  <c r="U312" i="17"/>
  <c r="U314" i="17"/>
  <c r="U316" i="17"/>
  <c r="U318" i="17"/>
  <c r="U320" i="17"/>
  <c r="U322" i="17"/>
  <c r="U324" i="17"/>
  <c r="U332" i="17"/>
  <c r="U336" i="17"/>
  <c r="U321" i="17"/>
  <c r="U323" i="17"/>
  <c r="U325" i="17"/>
  <c r="U327" i="17"/>
  <c r="U329" i="17"/>
  <c r="U331" i="17"/>
  <c r="U333" i="17"/>
  <c r="U335" i="17"/>
  <c r="U337" i="17"/>
  <c r="U339" i="17"/>
  <c r="U311" i="17"/>
  <c r="U230" i="17"/>
  <c r="U234" i="17"/>
  <c r="U238" i="17"/>
  <c r="U242" i="17"/>
  <c r="U246" i="17"/>
  <c r="U250" i="17"/>
  <c r="U254" i="17"/>
  <c r="U233" i="17"/>
  <c r="U237" i="17"/>
  <c r="U239" i="17"/>
  <c r="U241" i="17"/>
  <c r="U243" i="17"/>
  <c r="U245" i="17"/>
  <c r="U247" i="17"/>
  <c r="U249" i="17"/>
  <c r="U251" i="17"/>
  <c r="U253" i="17"/>
  <c r="U255" i="17"/>
  <c r="U258" i="17"/>
  <c r="U262" i="17"/>
  <c r="U266" i="17"/>
  <c r="U268" i="17"/>
  <c r="U272" i="17"/>
  <c r="U276" i="17"/>
  <c r="U261" i="17"/>
  <c r="U265" i="17"/>
  <c r="U219" i="17"/>
  <c r="U221" i="17"/>
  <c r="U223" i="17"/>
  <c r="U225" i="17"/>
  <c r="U227" i="17"/>
  <c r="U224" i="17"/>
  <c r="U387" i="17"/>
  <c r="U391" i="17"/>
  <c r="U395" i="17"/>
  <c r="U399" i="17"/>
  <c r="U403" i="17"/>
  <c r="U354" i="17"/>
  <c r="U358" i="17"/>
  <c r="U355" i="17"/>
  <c r="U357" i="17"/>
  <c r="U359" i="17"/>
  <c r="U362" i="17"/>
  <c r="U366" i="17"/>
  <c r="U370" i="17"/>
  <c r="U374" i="17"/>
  <c r="U380" i="17"/>
  <c r="U379" i="17"/>
  <c r="U353" i="17"/>
  <c r="U345" i="17"/>
  <c r="U349" i="17"/>
  <c r="U344" i="17"/>
  <c r="U348" i="17"/>
  <c r="U342" i="17"/>
  <c r="U326" i="17"/>
  <c r="U328" i="17"/>
  <c r="U330" i="17"/>
  <c r="U334" i="17"/>
  <c r="U338" i="17"/>
  <c r="U340" i="17"/>
  <c r="U232" i="17"/>
  <c r="U240" i="17"/>
  <c r="U244" i="17"/>
  <c r="U248" i="17"/>
  <c r="U252" i="17"/>
  <c r="U256" i="17"/>
  <c r="U270" i="17"/>
  <c r="U274" i="17"/>
  <c r="U278" i="17"/>
  <c r="U259" i="17"/>
  <c r="U263" i="17"/>
  <c r="U267" i="17"/>
  <c r="U271" i="17"/>
  <c r="U275" i="17"/>
  <c r="U229" i="17"/>
  <c r="U220" i="17"/>
  <c r="U365" i="17"/>
  <c r="U369" i="17"/>
  <c r="U373" i="17"/>
  <c r="U377" i="17"/>
  <c r="U381" i="17"/>
  <c r="U346" i="17"/>
  <c r="U350" i="17"/>
  <c r="U313" i="17"/>
  <c r="U317" i="17"/>
  <c r="U236" i="17"/>
  <c r="U231" i="17"/>
  <c r="U235" i="17"/>
  <c r="U257" i="17"/>
  <c r="U260" i="17"/>
  <c r="U264" i="17"/>
  <c r="U269" i="17"/>
  <c r="U273" i="17"/>
  <c r="U277" i="17"/>
  <c r="U222" i="17"/>
  <c r="U226" i="17"/>
  <c r="S376" i="17"/>
  <c r="S374" i="17"/>
  <c r="S372" i="17"/>
  <c r="S370" i="17"/>
  <c r="S368" i="17"/>
  <c r="S366" i="17"/>
  <c r="S364" i="17"/>
  <c r="S362" i="17"/>
  <c r="S266" i="17"/>
  <c r="S264" i="17"/>
  <c r="S236" i="17"/>
  <c r="S234" i="17"/>
  <c r="S232" i="17"/>
  <c r="S230" i="17"/>
  <c r="S262" i="17"/>
  <c r="S260" i="17"/>
  <c r="S258" i="17"/>
  <c r="S387" i="17"/>
  <c r="S391" i="17"/>
  <c r="S395" i="17"/>
  <c r="S399" i="17"/>
  <c r="S403" i="17"/>
  <c r="S354" i="17"/>
  <c r="S358" i="17"/>
  <c r="S355" i="17"/>
  <c r="S357" i="17"/>
  <c r="S359" i="17"/>
  <c r="S380" i="17"/>
  <c r="S365" i="17"/>
  <c r="S369" i="17"/>
  <c r="S373" i="17"/>
  <c r="S377" i="17"/>
  <c r="S379" i="17"/>
  <c r="S381" i="17"/>
  <c r="S353" i="17"/>
  <c r="S345" i="17"/>
  <c r="S349" i="17"/>
  <c r="S344" i="17"/>
  <c r="S346" i="17"/>
  <c r="S348" i="17"/>
  <c r="S350" i="17"/>
  <c r="S342" i="17"/>
  <c r="S313" i="17"/>
  <c r="S317" i="17"/>
  <c r="S326" i="17"/>
  <c r="S328" i="17"/>
  <c r="S330" i="17"/>
  <c r="S334" i="17"/>
  <c r="S338" i="17"/>
  <c r="S340" i="17"/>
  <c r="S240" i="17"/>
  <c r="S244" i="17"/>
  <c r="S248" i="17"/>
  <c r="S252" i="17"/>
  <c r="S256" i="17"/>
  <c r="S231" i="17"/>
  <c r="S235" i="17"/>
  <c r="S257" i="17"/>
  <c r="S270" i="17"/>
  <c r="S274" i="17"/>
  <c r="S278" i="17"/>
  <c r="S259" i="17"/>
  <c r="S263" i="17"/>
  <c r="S267" i="17"/>
  <c r="S269" i="17"/>
  <c r="S271" i="17"/>
  <c r="S273" i="17"/>
  <c r="S275" i="17"/>
  <c r="S277" i="17"/>
  <c r="S229" i="17"/>
  <c r="S220" i="17"/>
  <c r="S222" i="17"/>
  <c r="S226" i="17"/>
  <c r="S385" i="17"/>
  <c r="S389" i="17"/>
  <c r="S393" i="17"/>
  <c r="S397" i="17"/>
  <c r="S401" i="17"/>
  <c r="S386" i="17"/>
  <c r="S388" i="17"/>
  <c r="S390" i="17"/>
  <c r="S392" i="17"/>
  <c r="S394" i="17"/>
  <c r="S396" i="17"/>
  <c r="S398" i="17"/>
  <c r="S400" i="17"/>
  <c r="S402" i="17"/>
  <c r="S384" i="17"/>
  <c r="S356" i="17"/>
  <c r="S360" i="17"/>
  <c r="S361" i="17"/>
  <c r="S378" i="17"/>
  <c r="S382" i="17"/>
  <c r="S343" i="17"/>
  <c r="S347" i="17"/>
  <c r="S351" i="17"/>
  <c r="S312" i="17"/>
  <c r="S314" i="17"/>
  <c r="S316" i="17"/>
  <c r="S318" i="17"/>
  <c r="S320" i="17"/>
  <c r="S324" i="17"/>
  <c r="S332" i="17"/>
  <c r="S336" i="17"/>
  <c r="S321" i="17"/>
  <c r="S323" i="17"/>
  <c r="S325" i="17"/>
  <c r="S327" i="17"/>
  <c r="S329" i="17"/>
  <c r="S331" i="17"/>
  <c r="S333" i="17"/>
  <c r="S335" i="17"/>
  <c r="S337" i="17"/>
  <c r="S339" i="17"/>
  <c r="S311" i="17"/>
  <c r="S238" i="17"/>
  <c r="S242" i="17"/>
  <c r="S246" i="17"/>
  <c r="S250" i="17"/>
  <c r="S254" i="17"/>
  <c r="S268" i="17"/>
  <c r="S272" i="17"/>
  <c r="S276" i="17"/>
  <c r="S261" i="17"/>
  <c r="S265" i="17"/>
  <c r="S219" i="17"/>
  <c r="S223" i="17"/>
  <c r="S227" i="17"/>
  <c r="S224" i="17"/>
  <c r="S363" i="17"/>
  <c r="S367" i="17"/>
  <c r="S371" i="17"/>
  <c r="S375" i="17"/>
  <c r="S315" i="17"/>
  <c r="S319" i="17"/>
  <c r="S322" i="17"/>
  <c r="S233" i="17"/>
  <c r="S237" i="17"/>
  <c r="S239" i="17"/>
  <c r="S241" i="17"/>
  <c r="S243" i="17"/>
  <c r="S245" i="17"/>
  <c r="S247" i="17"/>
  <c r="S249" i="17"/>
  <c r="S251" i="17"/>
  <c r="S253" i="17"/>
  <c r="S255" i="17"/>
  <c r="S221" i="17"/>
  <c r="S225" i="17"/>
  <c r="W376" i="17"/>
  <c r="W374" i="17"/>
  <c r="W372" i="17"/>
  <c r="W370" i="17"/>
  <c r="W368" i="17"/>
  <c r="W366" i="17"/>
  <c r="W364" i="17"/>
  <c r="W362" i="17"/>
  <c r="W262" i="17"/>
  <c r="W260" i="17"/>
  <c r="W258" i="17"/>
  <c r="W266" i="17"/>
  <c r="W264" i="17"/>
  <c r="W234" i="17"/>
  <c r="W232" i="17"/>
  <c r="W230" i="17"/>
  <c r="W220" i="17"/>
  <c r="W233" i="17"/>
  <c r="W265" i="17"/>
  <c r="W314" i="17"/>
  <c r="W318" i="17"/>
  <c r="W239" i="17"/>
  <c r="W243" i="17"/>
  <c r="W247" i="17"/>
  <c r="W251" i="17"/>
  <c r="W255" i="17"/>
  <c r="W261" i="17"/>
  <c r="W271" i="17"/>
  <c r="W275" i="17"/>
  <c r="W323" i="17"/>
  <c r="W327" i="17"/>
  <c r="W331" i="17"/>
  <c r="W335" i="17"/>
  <c r="W339" i="17"/>
  <c r="W344" i="17"/>
  <c r="W348" i="17"/>
  <c r="W357" i="17"/>
  <c r="W363" i="17"/>
  <c r="W367" i="17"/>
  <c r="W371" i="17"/>
  <c r="W375" i="17"/>
  <c r="W379" i="17"/>
  <c r="W388" i="17"/>
  <c r="W392" i="17"/>
  <c r="W396" i="17"/>
  <c r="W400" i="17"/>
  <c r="W387" i="17"/>
  <c r="W391" i="17"/>
  <c r="W395" i="17"/>
  <c r="W399" i="17"/>
  <c r="W403" i="17"/>
  <c r="W354" i="17"/>
  <c r="W358" i="17"/>
  <c r="W380" i="17"/>
  <c r="W353" i="17"/>
  <c r="W345" i="17"/>
  <c r="W349" i="17"/>
  <c r="W342" i="17"/>
  <c r="W313" i="17"/>
  <c r="W317" i="17"/>
  <c r="W326" i="17"/>
  <c r="W328" i="17"/>
  <c r="W330" i="17"/>
  <c r="W334" i="17"/>
  <c r="W338" i="17"/>
  <c r="W340" i="17"/>
  <c r="W236" i="17"/>
  <c r="W240" i="17"/>
  <c r="W244" i="17"/>
  <c r="W248" i="17"/>
  <c r="W252" i="17"/>
  <c r="W256" i="17"/>
  <c r="W257" i="17"/>
  <c r="W270" i="17"/>
  <c r="W274" i="17"/>
  <c r="W278" i="17"/>
  <c r="W229" i="17"/>
  <c r="W222" i="17"/>
  <c r="W224" i="17"/>
  <c r="W226" i="17"/>
  <c r="W231" i="17"/>
  <c r="W235" i="17"/>
  <c r="W267" i="17"/>
  <c r="W312" i="17"/>
  <c r="W316" i="17"/>
  <c r="W237" i="17"/>
  <c r="W241" i="17"/>
  <c r="W245" i="17"/>
  <c r="W249" i="17"/>
  <c r="W253" i="17"/>
  <c r="W259" i="17"/>
  <c r="W263" i="17"/>
  <c r="W269" i="17"/>
  <c r="W273" i="17"/>
  <c r="W277" i="17"/>
  <c r="W321" i="17"/>
  <c r="W325" i="17"/>
  <c r="W329" i="17"/>
  <c r="W333" i="17"/>
  <c r="W337" i="17"/>
  <c r="W346" i="17"/>
  <c r="W350" i="17"/>
  <c r="W355" i="17"/>
  <c r="W359" i="17"/>
  <c r="W365" i="17"/>
  <c r="W369" i="17"/>
  <c r="W373" i="17"/>
  <c r="W377" i="17"/>
  <c r="W381" i="17"/>
  <c r="W386" i="17"/>
  <c r="W390" i="17"/>
  <c r="W394" i="17"/>
  <c r="W398" i="17"/>
  <c r="W402" i="17"/>
  <c r="W385" i="17"/>
  <c r="W389" i="17"/>
  <c r="W393" i="17"/>
  <c r="W397" i="17"/>
  <c r="W401" i="17"/>
  <c r="W384" i="17"/>
  <c r="W356" i="17"/>
  <c r="W360" i="17"/>
  <c r="W361" i="17"/>
  <c r="W315" i="17"/>
  <c r="W319" i="17"/>
  <c r="W322" i="17"/>
  <c r="W221" i="17"/>
  <c r="W225" i="17"/>
  <c r="W378" i="17"/>
  <c r="W382" i="17"/>
  <c r="W343" i="17"/>
  <c r="W347" i="17"/>
  <c r="W351" i="17"/>
  <c r="W320" i="17"/>
  <c r="W324" i="17"/>
  <c r="W332" i="17"/>
  <c r="W336" i="17"/>
  <c r="W311" i="17"/>
  <c r="W238" i="17"/>
  <c r="W242" i="17"/>
  <c r="W246" i="17"/>
  <c r="W250" i="17"/>
  <c r="W254" i="17"/>
  <c r="W268" i="17"/>
  <c r="W272" i="17"/>
  <c r="W276" i="17"/>
  <c r="W219" i="17"/>
  <c r="W223" i="17"/>
  <c r="W227" i="17"/>
  <c r="V375" i="17"/>
  <c r="V373" i="17"/>
  <c r="V371" i="17"/>
  <c r="V369" i="17"/>
  <c r="V367" i="17"/>
  <c r="V365" i="17"/>
  <c r="V363" i="17"/>
  <c r="V265" i="17"/>
  <c r="V235" i="17"/>
  <c r="V233" i="17"/>
  <c r="V231" i="17"/>
  <c r="V263" i="17"/>
  <c r="V261" i="17"/>
  <c r="V259" i="17"/>
  <c r="V257" i="17"/>
  <c r="V325" i="17"/>
  <c r="V337" i="17"/>
  <c r="V361" i="17"/>
  <c r="V386" i="17"/>
  <c r="V390" i="17"/>
  <c r="V394" i="17"/>
  <c r="V398" i="17"/>
  <c r="V402" i="17"/>
  <c r="V384" i="17"/>
  <c r="V357" i="17"/>
  <c r="V354" i="17"/>
  <c r="V356" i="17"/>
  <c r="V358" i="17"/>
  <c r="V360" i="17"/>
  <c r="V364" i="17"/>
  <c r="V368" i="17"/>
  <c r="V372" i="17"/>
  <c r="V376" i="17"/>
  <c r="V377" i="17"/>
  <c r="V379" i="17"/>
  <c r="V378" i="17"/>
  <c r="V380" i="17"/>
  <c r="V382" i="17"/>
  <c r="V344" i="17"/>
  <c r="V348" i="17"/>
  <c r="V343" i="17"/>
  <c r="V345" i="17"/>
  <c r="V347" i="17"/>
  <c r="V349" i="17"/>
  <c r="V351" i="17"/>
  <c r="V312" i="17"/>
  <c r="V316" i="17"/>
  <c r="V321" i="17"/>
  <c r="V323" i="17"/>
  <c r="V333" i="17"/>
  <c r="V311" i="17"/>
  <c r="V230" i="17"/>
  <c r="V234" i="17"/>
  <c r="V239" i="17"/>
  <c r="V243" i="17"/>
  <c r="V247" i="17"/>
  <c r="V251" i="17"/>
  <c r="V255" i="17"/>
  <c r="V258" i="17"/>
  <c r="V262" i="17"/>
  <c r="V266" i="17"/>
  <c r="V267" i="17"/>
  <c r="V269" i="17"/>
  <c r="V273" i="17"/>
  <c r="V277" i="17"/>
  <c r="V268" i="17"/>
  <c r="V270" i="17"/>
  <c r="V272" i="17"/>
  <c r="V274" i="17"/>
  <c r="V276" i="17"/>
  <c r="V278" i="17"/>
  <c r="V220" i="17"/>
  <c r="V222" i="17"/>
  <c r="V224" i="17"/>
  <c r="V226" i="17"/>
  <c r="V219" i="17"/>
  <c r="V221" i="17"/>
  <c r="V225" i="17"/>
  <c r="V227" i="17"/>
  <c r="V388" i="17"/>
  <c r="V392" i="17"/>
  <c r="V396" i="17"/>
  <c r="V400" i="17"/>
  <c r="V385" i="17"/>
  <c r="V387" i="17"/>
  <c r="V389" i="17"/>
  <c r="V391" i="17"/>
  <c r="V393" i="17"/>
  <c r="V395" i="17"/>
  <c r="V397" i="17"/>
  <c r="V399" i="17"/>
  <c r="V401" i="17"/>
  <c r="V403" i="17"/>
  <c r="V355" i="17"/>
  <c r="V359" i="17"/>
  <c r="V362" i="17"/>
  <c r="V366" i="17"/>
  <c r="V370" i="17"/>
  <c r="V374" i="17"/>
  <c r="V381" i="17"/>
  <c r="V353" i="17"/>
  <c r="V346" i="17"/>
  <c r="V350" i="17"/>
  <c r="V342" i="17"/>
  <c r="V313" i="17"/>
  <c r="V315" i="17"/>
  <c r="V317" i="17"/>
  <c r="V319" i="17"/>
  <c r="V327" i="17"/>
  <c r="V329" i="17"/>
  <c r="V331" i="17"/>
  <c r="V335" i="17"/>
  <c r="V339" i="17"/>
  <c r="V320" i="17"/>
  <c r="V322" i="17"/>
  <c r="V324" i="17"/>
  <c r="V326" i="17"/>
  <c r="V328" i="17"/>
  <c r="V330" i="17"/>
  <c r="V332" i="17"/>
  <c r="V334" i="17"/>
  <c r="V336" i="17"/>
  <c r="V338" i="17"/>
  <c r="V340" i="17"/>
  <c r="V237" i="17"/>
  <c r="V241" i="17"/>
  <c r="V245" i="17"/>
  <c r="V249" i="17"/>
  <c r="V253" i="17"/>
  <c r="V260" i="17"/>
  <c r="V264" i="17"/>
  <c r="V271" i="17"/>
  <c r="V275" i="17"/>
  <c r="V229" i="17"/>
  <c r="V223" i="17"/>
  <c r="V314" i="17"/>
  <c r="V318" i="17"/>
  <c r="V232" i="17"/>
  <c r="V236" i="17"/>
  <c r="V238" i="17"/>
  <c r="V240" i="17"/>
  <c r="V242" i="17"/>
  <c r="V244" i="17"/>
  <c r="V246" i="17"/>
  <c r="V248" i="17"/>
  <c r="V250" i="17"/>
  <c r="V252" i="17"/>
  <c r="V254" i="17"/>
  <c r="V256" i="17"/>
  <c r="C102" i="7"/>
  <c r="D125" i="7"/>
  <c r="D126" i="7" s="1"/>
  <c r="H68" i="7"/>
  <c r="H65" i="7"/>
  <c r="H64" i="7"/>
  <c r="H63" i="7"/>
  <c r="H67" i="7"/>
  <c r="H66" i="7"/>
  <c r="E131" i="7" s="1"/>
  <c r="E132" i="7" s="1"/>
  <c r="C85" i="7"/>
  <c r="C82" i="7" s="1"/>
  <c r="F68" i="7"/>
  <c r="F67" i="7"/>
  <c r="F63" i="7"/>
  <c r="F65" i="7"/>
  <c r="F64" i="7"/>
  <c r="F66" i="7"/>
  <c r="C131" i="7" s="1"/>
  <c r="C132" i="7" s="1"/>
  <c r="I55" i="7"/>
  <c r="F103" i="7" s="1"/>
  <c r="I53" i="7"/>
  <c r="H83" i="9"/>
  <c r="T117" i="21"/>
  <c r="T150" i="21"/>
  <c r="S183" i="21"/>
  <c r="S150" i="21"/>
  <c r="S194" i="21"/>
  <c r="S117" i="21"/>
  <c r="T172" i="21"/>
  <c r="T194" i="21"/>
  <c r="S128" i="21"/>
  <c r="S172" i="21"/>
  <c r="T128" i="21"/>
  <c r="T183" i="21"/>
  <c r="G26" i="17"/>
  <c r="H26" i="17" s="1"/>
  <c r="G24" i="21"/>
  <c r="I16" i="7"/>
  <c r="E146" i="7"/>
  <c r="I40" i="7"/>
  <c r="F85" i="7" s="1"/>
  <c r="Q100" i="8"/>
  <c r="R100" i="8" s="1"/>
  <c r="F80" i="9"/>
  <c r="O28" i="8"/>
  <c r="P28" i="8" s="1"/>
  <c r="J80" i="9"/>
  <c r="Q28" i="8"/>
  <c r="R28" i="8" s="1"/>
  <c r="I50" i="7"/>
  <c r="F99" i="7" s="1"/>
  <c r="I36" i="7"/>
  <c r="I48" i="7"/>
  <c r="I37" i="7"/>
  <c r="H60" i="7"/>
  <c r="E117" i="7" s="1"/>
  <c r="H59" i="7"/>
  <c r="E116" i="7" s="1"/>
  <c r="H58" i="7"/>
  <c r="E115" i="7" s="1"/>
  <c r="F60" i="7"/>
  <c r="C117" i="7" s="1"/>
  <c r="F58" i="7"/>
  <c r="C115" i="7" s="1"/>
  <c r="F59" i="7"/>
  <c r="C116" i="7" s="1"/>
  <c r="U117" i="21"/>
  <c r="U172" i="21"/>
  <c r="Y183" i="21"/>
  <c r="X172" i="21"/>
  <c r="X194" i="21"/>
  <c r="X183" i="21"/>
  <c r="W194" i="21"/>
  <c r="W172" i="21"/>
  <c r="V172" i="21"/>
  <c r="V150" i="21"/>
  <c r="U150" i="21"/>
  <c r="V194" i="21"/>
  <c r="U194" i="21"/>
  <c r="U183" i="21"/>
  <c r="Y172" i="21"/>
  <c r="X150" i="21"/>
  <c r="W150" i="21"/>
  <c r="W183" i="21"/>
  <c r="V117" i="21"/>
  <c r="V183" i="21"/>
  <c r="Y194" i="21"/>
  <c r="R218" i="17"/>
  <c r="S218" i="17"/>
  <c r="T218" i="17" s="1"/>
  <c r="D14" i="17"/>
  <c r="J50" i="8"/>
  <c r="F95" i="7"/>
  <c r="D119" i="7"/>
  <c r="D133" i="7" s="1"/>
  <c r="D154" i="7"/>
  <c r="D155" i="7"/>
  <c r="D159" i="7"/>
  <c r="D160" i="7"/>
  <c r="F122" i="7"/>
  <c r="F152" i="7" s="1"/>
  <c r="J33" i="7"/>
  <c r="J24" i="7" s="1"/>
  <c r="I57" i="7"/>
  <c r="I62" i="7" s="1"/>
  <c r="I43" i="9"/>
  <c r="I83" i="9"/>
  <c r="C37" i="9"/>
  <c r="E82" i="7"/>
  <c r="G74" i="7"/>
  <c r="J38" i="7" s="1"/>
  <c r="H162" i="8"/>
  <c r="H30" i="8"/>
  <c r="H146" i="8"/>
  <c r="I38" i="8"/>
  <c r="J38" i="8"/>
  <c r="I40" i="8"/>
  <c r="I13" i="9" s="1"/>
  <c r="H53" i="9"/>
  <c r="T280" i="17" l="1"/>
  <c r="T279" i="17" s="1"/>
  <c r="M116" i="17"/>
  <c r="M112" i="17"/>
  <c r="M115" i="17"/>
  <c r="M111" i="17"/>
  <c r="M107" i="17"/>
  <c r="M103" i="17"/>
  <c r="M99" i="17"/>
  <c r="M98" i="17"/>
  <c r="M95" i="17"/>
  <c r="M110" i="17"/>
  <c r="M106" i="17"/>
  <c r="M100" i="17"/>
  <c r="M94" i="17"/>
  <c r="M90" i="17"/>
  <c r="M93" i="17"/>
  <c r="M114" i="17"/>
  <c r="M117" i="17"/>
  <c r="M113" i="17"/>
  <c r="M109" i="17"/>
  <c r="M105" i="17"/>
  <c r="M101" i="17"/>
  <c r="M102" i="17"/>
  <c r="M97" i="17"/>
  <c r="M91" i="17"/>
  <c r="M108" i="17"/>
  <c r="M104" i="17"/>
  <c r="M96" i="17"/>
  <c r="M92" i="17"/>
  <c r="M89" i="17"/>
  <c r="S279" i="17"/>
  <c r="R279" i="17"/>
  <c r="M200" i="17"/>
  <c r="M207" i="17"/>
  <c r="M201" i="17"/>
  <c r="M202" i="17"/>
  <c r="M205" i="17"/>
  <c r="M208" i="17"/>
  <c r="S383" i="17"/>
  <c r="M209" i="17"/>
  <c r="M203" i="17"/>
  <c r="M210" i="17"/>
  <c r="M211" i="17"/>
  <c r="M206" i="17"/>
  <c r="M204" i="17"/>
  <c r="R383" i="17"/>
  <c r="M188" i="17"/>
  <c r="M184" i="17"/>
  <c r="M180" i="17"/>
  <c r="M176" i="17"/>
  <c r="M185" i="17"/>
  <c r="M177" i="17"/>
  <c r="M171" i="17"/>
  <c r="M187" i="17"/>
  <c r="M179" i="17"/>
  <c r="M174" i="17"/>
  <c r="M170" i="17"/>
  <c r="M163" i="17"/>
  <c r="M165" i="17"/>
  <c r="M167" i="17"/>
  <c r="M190" i="17"/>
  <c r="M186" i="17"/>
  <c r="M182" i="17"/>
  <c r="M178" i="17"/>
  <c r="M189" i="17"/>
  <c r="M181" i="17"/>
  <c r="M173" i="17"/>
  <c r="M169" i="17"/>
  <c r="M183" i="17"/>
  <c r="M175" i="17"/>
  <c r="M172" i="17"/>
  <c r="R352" i="17"/>
  <c r="M152" i="17"/>
  <c r="M156" i="17"/>
  <c r="M155" i="17"/>
  <c r="M153" i="17"/>
  <c r="M158" i="17"/>
  <c r="M154" i="17"/>
  <c r="M157" i="17"/>
  <c r="S310" i="17"/>
  <c r="M134" i="17"/>
  <c r="M132" i="17"/>
  <c r="M128" i="17"/>
  <c r="M124" i="17"/>
  <c r="M133" i="17"/>
  <c r="M125" i="17"/>
  <c r="M131" i="17"/>
  <c r="M123" i="17"/>
  <c r="M147" i="17"/>
  <c r="M146" i="17"/>
  <c r="M142" i="17"/>
  <c r="M138" i="17"/>
  <c r="M141" i="17"/>
  <c r="M139" i="17"/>
  <c r="M120" i="17"/>
  <c r="M136" i="17"/>
  <c r="M130" i="17"/>
  <c r="M126" i="17"/>
  <c r="M137" i="17"/>
  <c r="M129" i="17"/>
  <c r="M135" i="17"/>
  <c r="M127" i="17"/>
  <c r="M148" i="17"/>
  <c r="M144" i="17"/>
  <c r="M140" i="17"/>
  <c r="M145" i="17"/>
  <c r="M143" i="17"/>
  <c r="M86" i="17"/>
  <c r="M82" i="17"/>
  <c r="M78" i="17"/>
  <c r="M74" i="17"/>
  <c r="M66" i="17"/>
  <c r="M85" i="17"/>
  <c r="M77" i="17"/>
  <c r="M83" i="17"/>
  <c r="M72" i="17"/>
  <c r="M64" i="17"/>
  <c r="M60" i="17"/>
  <c r="M63" i="17"/>
  <c r="M67" i="17"/>
  <c r="M71" i="17"/>
  <c r="M75" i="17"/>
  <c r="M84" i="17"/>
  <c r="M80" i="17"/>
  <c r="M76" i="17"/>
  <c r="M70" i="17"/>
  <c r="M65" i="17"/>
  <c r="M81" i="17"/>
  <c r="M59" i="17"/>
  <c r="M79" i="17"/>
  <c r="M68" i="17"/>
  <c r="M62" i="17"/>
  <c r="M58" i="17"/>
  <c r="M61" i="17"/>
  <c r="M69" i="17"/>
  <c r="M73" i="17"/>
  <c r="M32" i="17"/>
  <c r="M28" i="17"/>
  <c r="M29" i="17"/>
  <c r="M34" i="17"/>
  <c r="M30" i="17"/>
  <c r="M33" i="17"/>
  <c r="M31" i="17"/>
  <c r="R310" i="17"/>
  <c r="R228" i="17"/>
  <c r="I10" i="2"/>
  <c r="L13" i="2"/>
  <c r="C125" i="7"/>
  <c r="C126" i="7" s="1"/>
  <c r="E125" i="7"/>
  <c r="E126" i="7" s="1"/>
  <c r="I67" i="7"/>
  <c r="I66" i="7"/>
  <c r="F131" i="7" s="1"/>
  <c r="F132" i="7" s="1"/>
  <c r="I68" i="7"/>
  <c r="I65" i="7"/>
  <c r="I64" i="7"/>
  <c r="I63" i="7"/>
  <c r="J55" i="7"/>
  <c r="G103" i="7" s="1"/>
  <c r="J53" i="7"/>
  <c r="F19" i="21"/>
  <c r="E19" i="21"/>
  <c r="I26" i="17"/>
  <c r="J26" i="17" s="1"/>
  <c r="W117" i="21"/>
  <c r="X117" i="21"/>
  <c r="H24" i="21"/>
  <c r="J16" i="7"/>
  <c r="F146" i="7"/>
  <c r="J40" i="7"/>
  <c r="G85" i="7" s="1"/>
  <c r="J40" i="8"/>
  <c r="Q43" i="8"/>
  <c r="R43" i="8" s="1"/>
  <c r="J14" i="9"/>
  <c r="N14" i="9" s="1"/>
  <c r="O14" i="9" s="1"/>
  <c r="Q50" i="8"/>
  <c r="R50" i="8" s="1"/>
  <c r="J20" i="9"/>
  <c r="N20" i="9" s="1"/>
  <c r="O20" i="9" s="1"/>
  <c r="Q99" i="8"/>
  <c r="R99" i="8" s="1"/>
  <c r="J48" i="7"/>
  <c r="J37" i="7"/>
  <c r="J50" i="7"/>
  <c r="G99" i="7" s="1"/>
  <c r="J36" i="7"/>
  <c r="I60" i="7"/>
  <c r="F117" i="7" s="1"/>
  <c r="I59" i="7"/>
  <c r="F116" i="7" s="1"/>
  <c r="I58" i="7"/>
  <c r="F115" i="7" s="1"/>
  <c r="Y150" i="21"/>
  <c r="G90" i="21"/>
  <c r="H57" i="21"/>
  <c r="G57" i="21"/>
  <c r="M199" i="17"/>
  <c r="M197" i="17"/>
  <c r="M196" i="17"/>
  <c r="U383" i="17"/>
  <c r="T383" i="17"/>
  <c r="M168" i="17"/>
  <c r="M151" i="17"/>
  <c r="M121" i="17"/>
  <c r="U218" i="17"/>
  <c r="T310" i="17"/>
  <c r="S217" i="17"/>
  <c r="S341" i="17"/>
  <c r="R217" i="17"/>
  <c r="R341" i="17"/>
  <c r="D114" i="7"/>
  <c r="G95" i="7"/>
  <c r="D153" i="7"/>
  <c r="E160" i="7"/>
  <c r="E119" i="7"/>
  <c r="E133" i="7" s="1"/>
  <c r="E159" i="7"/>
  <c r="E155" i="7"/>
  <c r="E154" i="7"/>
  <c r="C119" i="7"/>
  <c r="C133" i="7" s="1"/>
  <c r="C159" i="7"/>
  <c r="C160" i="7"/>
  <c r="C154" i="7"/>
  <c r="C155" i="7"/>
  <c r="G122" i="7"/>
  <c r="G152" i="7" s="1"/>
  <c r="C89" i="7"/>
  <c r="K33" i="7"/>
  <c r="K24" i="7" s="1"/>
  <c r="J57" i="7"/>
  <c r="J62" i="7" s="1"/>
  <c r="C91" i="7"/>
  <c r="C90" i="7"/>
  <c r="J43" i="9"/>
  <c r="J83" i="9"/>
  <c r="F82" i="7"/>
  <c r="H74" i="7"/>
  <c r="K38" i="7" s="1"/>
  <c r="J146" i="8"/>
  <c r="J30" i="8"/>
  <c r="J162" i="8"/>
  <c r="I162" i="8"/>
  <c r="I146" i="8"/>
  <c r="I30" i="8"/>
  <c r="J53" i="9"/>
  <c r="I53" i="9"/>
  <c r="E20" i="17" l="1"/>
  <c r="U280" i="17"/>
  <c r="V280" i="17" s="1"/>
  <c r="V279" i="17" s="1"/>
  <c r="X383" i="17"/>
  <c r="M193" i="17"/>
  <c r="M198" i="17"/>
  <c r="M194" i="17"/>
  <c r="M192" i="17"/>
  <c r="M122" i="17"/>
  <c r="M56" i="17"/>
  <c r="M39" i="17"/>
  <c r="T228" i="17"/>
  <c r="S228" i="17"/>
  <c r="L14" i="2"/>
  <c r="C101" i="7"/>
  <c r="F125" i="7"/>
  <c r="F126" i="7" s="1"/>
  <c r="J68" i="7"/>
  <c r="J65" i="7"/>
  <c r="J64" i="7"/>
  <c r="J63" i="7"/>
  <c r="J67" i="7"/>
  <c r="J66" i="7"/>
  <c r="G131" i="7" s="1"/>
  <c r="G132" i="7" s="1"/>
  <c r="K55" i="7"/>
  <c r="H103" i="7" s="1"/>
  <c r="K53" i="7"/>
  <c r="X341" i="17"/>
  <c r="V218" i="17"/>
  <c r="Y117" i="21"/>
  <c r="I24" i="21"/>
  <c r="G146" i="7"/>
  <c r="K16" i="7"/>
  <c r="K40" i="7"/>
  <c r="H85" i="7" s="1"/>
  <c r="J13" i="9"/>
  <c r="N13" i="9" s="1"/>
  <c r="O13" i="9" s="1"/>
  <c r="Q40" i="8"/>
  <c r="R40" i="8" s="1"/>
  <c r="J60" i="7"/>
  <c r="G117" i="7" s="1"/>
  <c r="J59" i="7"/>
  <c r="G116" i="7" s="1"/>
  <c r="J58" i="7"/>
  <c r="G115" i="7" s="1"/>
  <c r="K50" i="7"/>
  <c r="H99" i="7" s="1"/>
  <c r="K36" i="7"/>
  <c r="K48" i="7"/>
  <c r="K37" i="7"/>
  <c r="T341" i="17"/>
  <c r="E149" i="17"/>
  <c r="H90" i="21"/>
  <c r="V383" i="17"/>
  <c r="M166" i="17"/>
  <c r="W352" i="17"/>
  <c r="M159" i="17"/>
  <c r="U341" i="17"/>
  <c r="M48" i="17"/>
  <c r="T217" i="17"/>
  <c r="M49" i="17"/>
  <c r="M46" i="17"/>
  <c r="M42" i="17"/>
  <c r="V352" i="17"/>
  <c r="U310" i="17"/>
  <c r="D134" i="8"/>
  <c r="C153" i="7"/>
  <c r="E153" i="7"/>
  <c r="H95" i="7"/>
  <c r="F155" i="7"/>
  <c r="F160" i="7"/>
  <c r="F119" i="7"/>
  <c r="F133" i="7" s="1"/>
  <c r="F159" i="7"/>
  <c r="F154" i="7"/>
  <c r="C114" i="7"/>
  <c r="E114" i="7"/>
  <c r="G82" i="7"/>
  <c r="F149" i="17"/>
  <c r="H122" i="7"/>
  <c r="H152" i="7" s="1"/>
  <c r="C88" i="7"/>
  <c r="L33" i="7"/>
  <c r="L24" i="7" s="1"/>
  <c r="L16" i="2" s="1"/>
  <c r="K57" i="7"/>
  <c r="K62" i="7" s="1"/>
  <c r="I74" i="7"/>
  <c r="L38" i="7" s="1"/>
  <c r="F14" i="17" l="1"/>
  <c r="E67" i="8" s="1"/>
  <c r="E14" i="17"/>
  <c r="D67" i="8" s="1"/>
  <c r="U279" i="17"/>
  <c r="W280" i="17"/>
  <c r="W279" i="17" s="1"/>
  <c r="M162" i="17"/>
  <c r="S352" i="17"/>
  <c r="M57" i="17"/>
  <c r="M47" i="17"/>
  <c r="U228" i="17"/>
  <c r="L17" i="2"/>
  <c r="L18" i="2"/>
  <c r="L19" i="2"/>
  <c r="L21" i="2"/>
  <c r="G125" i="7"/>
  <c r="G126" i="7" s="1"/>
  <c r="K67" i="7"/>
  <c r="K66" i="7"/>
  <c r="H131" i="7" s="1"/>
  <c r="H132" i="7" s="1"/>
  <c r="K68" i="7"/>
  <c r="K65" i="7"/>
  <c r="K64" i="7"/>
  <c r="K63" i="7"/>
  <c r="L55" i="7"/>
  <c r="I103" i="7" s="1"/>
  <c r="L53" i="7"/>
  <c r="D132" i="8"/>
  <c r="D35" i="9" s="1"/>
  <c r="W218" i="17"/>
  <c r="X218" i="17" s="1"/>
  <c r="M26" i="17" s="1"/>
  <c r="J24" i="21"/>
  <c r="L16" i="7"/>
  <c r="H146" i="7"/>
  <c r="L40" i="7"/>
  <c r="I85" i="7" s="1"/>
  <c r="L48" i="7"/>
  <c r="L37" i="7"/>
  <c r="L50" i="7"/>
  <c r="I99" i="7" s="1"/>
  <c r="L36" i="7"/>
  <c r="K60" i="7"/>
  <c r="H117" i="7" s="1"/>
  <c r="K59" i="7"/>
  <c r="H116" i="7" s="1"/>
  <c r="K58" i="7"/>
  <c r="H115" i="7" s="1"/>
  <c r="I90" i="21"/>
  <c r="V310" i="17"/>
  <c r="I57" i="21"/>
  <c r="V341" i="17"/>
  <c r="M35" i="17"/>
  <c r="M150" i="17"/>
  <c r="M44" i="17"/>
  <c r="M27" i="17"/>
  <c r="M55" i="17"/>
  <c r="M54" i="17"/>
  <c r="M52" i="17"/>
  <c r="M50" i="17"/>
  <c r="M45" i="17"/>
  <c r="M43" i="17"/>
  <c r="M41" i="17"/>
  <c r="M40" i="17"/>
  <c r="W310" i="17"/>
  <c r="M38" i="17"/>
  <c r="U217" i="17"/>
  <c r="F153" i="7"/>
  <c r="F114" i="7"/>
  <c r="I95" i="7"/>
  <c r="G119" i="7"/>
  <c r="G133" i="7" s="1"/>
  <c r="G155" i="7"/>
  <c r="G159" i="7"/>
  <c r="G154" i="7"/>
  <c r="G160" i="7"/>
  <c r="H149" i="17"/>
  <c r="I122" i="7"/>
  <c r="I152" i="7" s="1"/>
  <c r="G149" i="17"/>
  <c r="C93" i="7"/>
  <c r="L57" i="7"/>
  <c r="L62" i="7" s="1"/>
  <c r="H82" i="7"/>
  <c r="G14" i="17" l="1"/>
  <c r="F67" i="8" s="1"/>
  <c r="H14" i="17"/>
  <c r="G67" i="8" s="1"/>
  <c r="F20" i="17"/>
  <c r="E134" i="8" s="1"/>
  <c r="E132" i="8" s="1"/>
  <c r="E35" i="9" s="1"/>
  <c r="E3" i="9" s="1"/>
  <c r="X280" i="17"/>
  <c r="X279" i="17" s="1"/>
  <c r="W383" i="17"/>
  <c r="M195" i="17"/>
  <c r="X352" i="17"/>
  <c r="M164" i="17"/>
  <c r="U352" i="17"/>
  <c r="H20" i="17" s="1"/>
  <c r="T352" i="17"/>
  <c r="G20" i="17" s="1"/>
  <c r="M51" i="17"/>
  <c r="M53" i="17"/>
  <c r="V228" i="17"/>
  <c r="M37" i="17"/>
  <c r="W228" i="17"/>
  <c r="H125" i="7"/>
  <c r="H126" i="7" s="1"/>
  <c r="L68" i="7"/>
  <c r="L65" i="7"/>
  <c r="L64" i="7"/>
  <c r="L63" i="7"/>
  <c r="L67" i="7"/>
  <c r="L66" i="7"/>
  <c r="I131" i="7" s="1"/>
  <c r="I132" i="7" s="1"/>
  <c r="D3" i="9"/>
  <c r="D37" i="9"/>
  <c r="W341" i="17"/>
  <c r="W217" i="17"/>
  <c r="J20" i="17" s="1"/>
  <c r="K24" i="21"/>
  <c r="M24" i="21"/>
  <c r="L60" i="7"/>
  <c r="I117" i="7" s="1"/>
  <c r="L59" i="7"/>
  <c r="I116" i="7" s="1"/>
  <c r="L58" i="7"/>
  <c r="I115" i="7" s="1"/>
  <c r="K90" i="21"/>
  <c r="J90" i="21"/>
  <c r="K57" i="21"/>
  <c r="J57" i="21"/>
  <c r="M57" i="21"/>
  <c r="M90" i="21"/>
  <c r="I149" i="17"/>
  <c r="V217" i="17"/>
  <c r="I20" i="17" s="1"/>
  <c r="X217" i="17"/>
  <c r="I82" i="7"/>
  <c r="G114" i="7"/>
  <c r="G153" i="7"/>
  <c r="H154" i="7"/>
  <c r="H119" i="7"/>
  <c r="H133" i="7" s="1"/>
  <c r="H155" i="7"/>
  <c r="H160" i="7"/>
  <c r="H159" i="7"/>
  <c r="I14" i="17" l="1"/>
  <c r="H67" i="8" s="1"/>
  <c r="M88" i="17"/>
  <c r="M87" i="17" s="1"/>
  <c r="M161" i="17"/>
  <c r="X310" i="17"/>
  <c r="M119" i="17"/>
  <c r="M118" i="17" s="1"/>
  <c r="X228" i="17"/>
  <c r="K20" i="17" s="1"/>
  <c r="I125" i="7"/>
  <c r="I126" i="7" s="1"/>
  <c r="O67" i="8"/>
  <c r="P67" i="8" s="1"/>
  <c r="J149" i="17"/>
  <c r="H114" i="7"/>
  <c r="H153" i="7"/>
  <c r="I119" i="7"/>
  <c r="I133" i="7" s="1"/>
  <c r="I160" i="7"/>
  <c r="I155" i="7"/>
  <c r="I159" i="7"/>
  <c r="I154" i="7"/>
  <c r="J14" i="17" l="1"/>
  <c r="I67" i="8" s="1"/>
  <c r="M36" i="17"/>
  <c r="K149" i="17"/>
  <c r="M149" i="17"/>
  <c r="I153" i="7"/>
  <c r="I114" i="7"/>
  <c r="K14" i="17" l="1"/>
  <c r="J67" i="8" s="1"/>
  <c r="Q67" i="8" l="1"/>
  <c r="R67" i="8" s="1"/>
  <c r="G20" i="9" l="1"/>
  <c r="H20" i="9" l="1"/>
  <c r="E25" i="17" l="1"/>
  <c r="E13" i="17" l="1"/>
  <c r="D65" i="8" s="1"/>
  <c r="E212" i="17"/>
  <c r="H25" i="17"/>
  <c r="F25" i="17"/>
  <c r="F13" i="17" l="1"/>
  <c r="E65" i="8" s="1"/>
  <c r="F212" i="17"/>
  <c r="H13" i="17"/>
  <c r="G65" i="8" s="1"/>
  <c r="H212" i="17"/>
  <c r="G25" i="17"/>
  <c r="I25" i="17"/>
  <c r="I13" i="17" l="1"/>
  <c r="H65" i="8" s="1"/>
  <c r="I212" i="17"/>
  <c r="G13" i="17"/>
  <c r="F65" i="8" s="1"/>
  <c r="G212" i="17"/>
  <c r="J25" i="17"/>
  <c r="K25" i="17"/>
  <c r="K13" i="17" l="1"/>
  <c r="J65" i="8" s="1"/>
  <c r="K212" i="17"/>
  <c r="J13" i="17"/>
  <c r="I65" i="8" s="1"/>
  <c r="J212" i="17"/>
  <c r="M25" i="17"/>
  <c r="E36" i="9" l="1"/>
  <c r="E37" i="9" l="1"/>
  <c r="F34" i="9" l="1"/>
  <c r="L34" i="9" s="1"/>
  <c r="M34" i="9" s="1"/>
  <c r="F20" i="9" l="1"/>
  <c r="L20" i="9" l="1"/>
  <c r="M20" i="9" s="1"/>
  <c r="G34" i="9"/>
  <c r="H34" i="9" l="1"/>
  <c r="I34" i="9" l="1"/>
  <c r="J34" i="9" l="1"/>
  <c r="N34" i="9" s="1"/>
  <c r="O34" i="9" s="1"/>
  <c r="Q86" i="8"/>
  <c r="R86" i="8" s="1"/>
  <c r="D18" i="17" l="1"/>
  <c r="D64" i="8"/>
  <c r="C15" i="9" l="1"/>
  <c r="C84" i="9" s="1"/>
  <c r="E18" i="17"/>
  <c r="D164" i="8"/>
  <c r="C2" i="9" l="1"/>
  <c r="C1" i="9" s="1"/>
  <c r="C26" i="9"/>
  <c r="C32" i="9" s="1"/>
  <c r="F18" i="17"/>
  <c r="D15" i="9"/>
  <c r="C39" i="9" l="1"/>
  <c r="G18" i="17"/>
  <c r="H18" i="17"/>
  <c r="D2" i="9"/>
  <c r="D1" i="9" s="1"/>
  <c r="D26" i="9"/>
  <c r="D50" i="9"/>
  <c r="C143" i="8" l="1"/>
  <c r="C40" i="9"/>
  <c r="C23" i="8" s="1"/>
  <c r="C75" i="9" s="1"/>
  <c r="C55" i="9"/>
  <c r="C54" i="9" s="1"/>
  <c r="I18" i="17"/>
  <c r="D32" i="9"/>
  <c r="D39" i="9"/>
  <c r="D174" i="8" l="1"/>
  <c r="D143" i="8"/>
  <c r="D55" i="9"/>
  <c r="J18" i="17"/>
  <c r="D40" i="9"/>
  <c r="D23" i="8" s="1"/>
  <c r="D75" i="9" s="1"/>
  <c r="M160" i="17" l="1"/>
  <c r="M191" i="17"/>
  <c r="K18" i="17"/>
  <c r="D52" i="9"/>
  <c r="M212" i="17" l="1"/>
  <c r="D84" i="9"/>
  <c r="D86" i="9"/>
  <c r="D54" i="9"/>
  <c r="J35" i="21" l="1"/>
  <c r="I35" i="21"/>
  <c r="I112" i="21" s="1"/>
  <c r="K35" i="21"/>
  <c r="H35" i="21"/>
  <c r="Y128" i="21"/>
  <c r="K19" i="21" s="1"/>
  <c r="J134" i="8" s="1"/>
  <c r="J132" i="8" l="1"/>
  <c r="J35" i="9" s="1"/>
  <c r="Q134" i="8"/>
  <c r="R134" i="8" s="1"/>
  <c r="Q132" i="8"/>
  <c r="R132" i="8" s="1"/>
  <c r="K112" i="21"/>
  <c r="J112" i="21"/>
  <c r="H112" i="21"/>
  <c r="H12" i="21"/>
  <c r="I12" i="21"/>
  <c r="K12" i="21"/>
  <c r="J64" i="8" s="1"/>
  <c r="J12" i="21"/>
  <c r="X128" i="21"/>
  <c r="J19" i="21" s="1"/>
  <c r="I134" i="8" s="1"/>
  <c r="V128" i="21"/>
  <c r="H19" i="21" s="1"/>
  <c r="G134" i="8" s="1"/>
  <c r="U128" i="21"/>
  <c r="G19" i="21" s="1"/>
  <c r="F134" i="8" s="1"/>
  <c r="W128" i="21"/>
  <c r="I19" i="21" s="1"/>
  <c r="H134" i="8" s="1"/>
  <c r="I64" i="8" l="1"/>
  <c r="I15" i="9" s="1"/>
  <c r="H64" i="8"/>
  <c r="H15" i="9" s="1"/>
  <c r="G64" i="8"/>
  <c r="G15" i="9" s="1"/>
  <c r="F132" i="8"/>
  <c r="F35" i="9" s="1"/>
  <c r="O134" i="8"/>
  <c r="P134" i="8" s="1"/>
  <c r="H132" i="8"/>
  <c r="H35" i="9" s="1"/>
  <c r="G132" i="8"/>
  <c r="G35" i="9" s="1"/>
  <c r="I132" i="8"/>
  <c r="I35" i="9" s="1"/>
  <c r="N35" i="9"/>
  <c r="O35" i="9" s="1"/>
  <c r="F35" i="21"/>
  <c r="F112" i="21" s="1"/>
  <c r="O132" i="8" l="1"/>
  <c r="P132" i="8" s="1"/>
  <c r="L35" i="9"/>
  <c r="M35" i="9" s="1"/>
  <c r="J15" i="9"/>
  <c r="F12" i="21"/>
  <c r="G35" i="21"/>
  <c r="G112" i="21" s="1"/>
  <c r="M35" i="21"/>
  <c r="M112" i="21" s="1"/>
  <c r="F17" i="21" l="1"/>
  <c r="G11" i="21" s="1"/>
  <c r="G12" i="21"/>
  <c r="Q65" i="8" l="1"/>
  <c r="R65" i="8" s="1"/>
  <c r="E64" i="8"/>
  <c r="E164" i="8" s="1"/>
  <c r="G17" i="21"/>
  <c r="H11" i="21" s="1"/>
  <c r="H17" i="21" s="1"/>
  <c r="I11" i="21" s="1"/>
  <c r="F64" i="8"/>
  <c r="Q64" i="8" l="1"/>
  <c r="R64" i="8" s="1"/>
  <c r="E50" i="9"/>
  <c r="F164" i="8"/>
  <c r="G164" i="8" s="1"/>
  <c r="H164" i="8" s="1"/>
  <c r="I164" i="8" s="1"/>
  <c r="J164" i="8" s="1"/>
  <c r="O65" i="8"/>
  <c r="P65" i="8" s="1"/>
  <c r="E15" i="9"/>
  <c r="I17" i="21"/>
  <c r="J11" i="21" s="1"/>
  <c r="N15" i="9" l="1"/>
  <c r="O15" i="9" s="1"/>
  <c r="F15" i="9"/>
  <c r="O64" i="8"/>
  <c r="P64" i="8" s="1"/>
  <c r="J17" i="21"/>
  <c r="K11" i="21" s="1"/>
  <c r="K17" i="21" s="1"/>
  <c r="O164" i="8" l="1"/>
  <c r="P164" i="8" s="1"/>
  <c r="H50" i="9"/>
  <c r="G50" i="9"/>
  <c r="F50" i="9"/>
  <c r="L15" i="9"/>
  <c r="M15" i="9" s="1"/>
  <c r="I50" i="9" l="1"/>
  <c r="J50" i="9"/>
  <c r="Q164" i="8"/>
  <c r="R164" i="8" s="1"/>
  <c r="E51" i="9" l="1"/>
  <c r="E90" i="9" s="1"/>
  <c r="F72" i="8" l="1"/>
  <c r="F71" i="8" l="1"/>
  <c r="O71" i="8" s="1"/>
  <c r="P71" i="8" s="1"/>
  <c r="O72" i="8"/>
  <c r="P72" i="8" s="1"/>
  <c r="F28" i="9"/>
  <c r="L28" i="9" l="1"/>
  <c r="M28" i="9" s="1"/>
  <c r="F30" i="9"/>
  <c r="L30" i="9" l="1"/>
  <c r="M30" i="9" s="1"/>
  <c r="O166" i="8" l="1"/>
  <c r="P166" i="8" s="1"/>
  <c r="F51" i="9"/>
  <c r="G72" i="8" l="1"/>
  <c r="G71" i="8" s="1"/>
  <c r="G28" i="9" s="1"/>
  <c r="G30" i="9" l="1"/>
  <c r="G51" i="9" l="1"/>
  <c r="H72" i="8" l="1"/>
  <c r="H71" i="8" s="1"/>
  <c r="H28" i="9" s="1"/>
  <c r="H30" i="9" l="1"/>
  <c r="E17" i="9" l="1"/>
  <c r="E92" i="9" s="1"/>
  <c r="E81" i="8" l="1"/>
  <c r="E26" i="9"/>
  <c r="E2" i="9"/>
  <c r="E1" i="9" s="1"/>
  <c r="H51" i="9"/>
  <c r="I72" i="8" l="1"/>
  <c r="E32" i="9"/>
  <c r="E39" i="9"/>
  <c r="I71" i="8"/>
  <c r="I28" i="9" s="1"/>
  <c r="E40" i="9" l="1"/>
  <c r="E23" i="8" s="1"/>
  <c r="E75" i="9" s="1"/>
  <c r="E174" i="8"/>
  <c r="E52" i="9" s="1"/>
  <c r="E143" i="8"/>
  <c r="E55" i="9"/>
  <c r="I30" i="9"/>
  <c r="E84" i="9" l="1"/>
  <c r="E86" i="9"/>
  <c r="F93" i="8"/>
  <c r="O93" i="8" s="1"/>
  <c r="P93" i="8" s="1"/>
  <c r="E54" i="9"/>
  <c r="F92" i="8" l="1"/>
  <c r="I51" i="9"/>
  <c r="J72" i="8" l="1"/>
  <c r="F36" i="9"/>
  <c r="F37" i="9" s="1"/>
  <c r="O92" i="8"/>
  <c r="P92" i="8" s="1"/>
  <c r="J71" i="8"/>
  <c r="J28" i="9" s="1"/>
  <c r="Q72" i="8"/>
  <c r="R72" i="8" s="1"/>
  <c r="L36" i="9" l="1"/>
  <c r="M36" i="9" s="1"/>
  <c r="L37" i="9"/>
  <c r="M37" i="9" s="1"/>
  <c r="Q71" i="8"/>
  <c r="R71" i="8" s="1"/>
  <c r="J30" i="9"/>
  <c r="N28" i="9"/>
  <c r="O28" i="9" s="1"/>
  <c r="N30" i="9" l="1"/>
  <c r="O30" i="9" s="1"/>
  <c r="J51" i="9" l="1"/>
  <c r="Q166" i="8"/>
  <c r="R166" i="8" s="1"/>
  <c r="D147" i="7" l="1"/>
  <c r="F128" i="8" s="1"/>
  <c r="E147" i="7"/>
  <c r="G128" i="8" s="1"/>
  <c r="G123" i="8" s="1"/>
  <c r="G24" i="9" s="1"/>
  <c r="F147" i="7"/>
  <c r="H128" i="8" s="1"/>
  <c r="H123" i="8" s="1"/>
  <c r="H24" i="9" s="1"/>
  <c r="G147" i="7"/>
  <c r="I128" i="8" s="1"/>
  <c r="I123" i="8" s="1"/>
  <c r="I24" i="9" s="1"/>
  <c r="H147" i="7"/>
  <c r="J128" i="8" s="1"/>
  <c r="C147" i="7"/>
  <c r="I90" i="9" l="1"/>
  <c r="I88" i="9"/>
  <c r="G90" i="9"/>
  <c r="G88" i="9"/>
  <c r="H90" i="9"/>
  <c r="H88" i="9"/>
  <c r="J83" i="8"/>
  <c r="I83" i="8"/>
  <c r="I81" i="8" s="1"/>
  <c r="I17" i="9" s="1"/>
  <c r="I26" i="9" s="1"/>
  <c r="I32" i="9" s="1"/>
  <c r="H83" i="8"/>
  <c r="H81" i="8" s="1"/>
  <c r="H17" i="9" s="1"/>
  <c r="H26" i="9" s="1"/>
  <c r="H32" i="9" s="1"/>
  <c r="G83" i="8"/>
  <c r="G81" i="8" s="1"/>
  <c r="G17" i="9" s="1"/>
  <c r="G26" i="9" s="1"/>
  <c r="G32" i="9" s="1"/>
  <c r="F83" i="8"/>
  <c r="J123" i="8"/>
  <c r="Q128" i="8"/>
  <c r="R128" i="8" s="1"/>
  <c r="I3" i="9"/>
  <c r="H3" i="9"/>
  <c r="G3" i="9"/>
  <c r="F123" i="8"/>
  <c r="O128" i="8"/>
  <c r="P128" i="8" s="1"/>
  <c r="J24" i="9" l="1"/>
  <c r="Q123" i="8"/>
  <c r="R123" i="8" s="1"/>
  <c r="F81" i="8"/>
  <c r="O83" i="8"/>
  <c r="P83" i="8" s="1"/>
  <c r="J81" i="8"/>
  <c r="Q83" i="8"/>
  <c r="R83" i="8" s="1"/>
  <c r="O123" i="8"/>
  <c r="P123" i="8" s="1"/>
  <c r="F24" i="9"/>
  <c r="F90" i="9" l="1"/>
  <c r="F88" i="9"/>
  <c r="J90" i="9"/>
  <c r="J88" i="9"/>
  <c r="J17" i="9"/>
  <c r="N17" i="9" s="1"/>
  <c r="O17" i="9" s="1"/>
  <c r="Q81" i="8"/>
  <c r="R81" i="8" s="1"/>
  <c r="O81" i="8"/>
  <c r="P81" i="8" s="1"/>
  <c r="F17" i="9"/>
  <c r="F92" i="9" s="1"/>
  <c r="N24" i="9"/>
  <c r="O24" i="9" s="1"/>
  <c r="J3" i="9"/>
  <c r="F3" i="9"/>
  <c r="L24" i="9"/>
  <c r="M24" i="9" s="1"/>
  <c r="J26" i="9" l="1"/>
  <c r="J32" i="9" s="1"/>
  <c r="N32" i="9" s="1"/>
  <c r="O32" i="9" s="1"/>
  <c r="F2" i="9"/>
  <c r="F1" i="9" s="1"/>
  <c r="L17" i="9"/>
  <c r="M17" i="9" s="1"/>
  <c r="F26" i="9"/>
  <c r="F39" i="9" s="1"/>
  <c r="N26" i="9"/>
  <c r="O26" i="9" s="1"/>
  <c r="F32" i="9" l="1"/>
  <c r="L32" i="9" s="1"/>
  <c r="M32" i="9" s="1"/>
  <c r="L26" i="9"/>
  <c r="M26" i="9" s="1"/>
  <c r="F174" i="8"/>
  <c r="F143" i="8"/>
  <c r="O143" i="8" s="1"/>
  <c r="P143" i="8" s="1"/>
  <c r="F40" i="9"/>
  <c r="F23" i="8" s="1"/>
  <c r="F75" i="9" s="1"/>
  <c r="F55" i="9"/>
  <c r="L39" i="9"/>
  <c r="M39" i="9" s="1"/>
  <c r="G93" i="8" l="1"/>
  <c r="O174" i="8"/>
  <c r="P174" i="8" s="1"/>
  <c r="F52" i="9"/>
  <c r="F84" i="9" l="1"/>
  <c r="F86" i="9"/>
  <c r="G92" i="8"/>
  <c r="G36" i="9" s="1"/>
  <c r="G92" i="9"/>
  <c r="F54" i="9"/>
  <c r="G2" i="9" l="1"/>
  <c r="G1" i="9" s="1"/>
  <c r="G37" i="9"/>
  <c r="G39" i="9" s="1"/>
  <c r="G143" i="8" l="1"/>
  <c r="G40" i="9"/>
  <c r="G23" i="8" s="1"/>
  <c r="G75" i="9" s="1"/>
  <c r="G55" i="9"/>
  <c r="G174" i="8"/>
  <c r="H93" i="8" l="1"/>
  <c r="G52" i="9"/>
  <c r="H92" i="8" l="1"/>
  <c r="H36" i="9" s="1"/>
  <c r="H92" i="9"/>
  <c r="G84" i="9"/>
  <c r="G86" i="9"/>
  <c r="G54" i="9"/>
  <c r="H2" i="9" l="1"/>
  <c r="H1" i="9" s="1"/>
  <c r="H37" i="9"/>
  <c r="H39" i="9" s="1"/>
  <c r="H55" i="9" l="1"/>
  <c r="H40" i="9"/>
  <c r="H23" i="8" s="1"/>
  <c r="H75" i="9" s="1"/>
  <c r="H143" i="8"/>
  <c r="H174" i="8"/>
  <c r="H52" i="9" l="1"/>
  <c r="I93" i="8"/>
  <c r="I92" i="8" l="1"/>
  <c r="I36" i="9" s="1"/>
  <c r="I92" i="9"/>
  <c r="H84" i="9"/>
  <c r="H86" i="9"/>
  <c r="H54" i="9"/>
  <c r="I2" i="9" l="1"/>
  <c r="I1" i="9" s="1"/>
  <c r="I37" i="9"/>
  <c r="I39" i="9" s="1"/>
  <c r="I55" i="9" l="1"/>
  <c r="I40" i="9"/>
  <c r="I23" i="8" s="1"/>
  <c r="I75" i="9" s="1"/>
  <c r="I143" i="8"/>
  <c r="I174" i="8"/>
  <c r="I52" i="9" l="1"/>
  <c r="J93" i="8"/>
  <c r="J92" i="9" s="1"/>
  <c r="I84" i="9" l="1"/>
  <c r="I86" i="9"/>
  <c r="J92" i="8"/>
  <c r="Q92" i="8" s="1"/>
  <c r="R92" i="8" s="1"/>
  <c r="Q93" i="8"/>
  <c r="R93" i="8" s="1"/>
  <c r="I54" i="9"/>
  <c r="J36" i="9" l="1"/>
  <c r="N36" i="9" s="1"/>
  <c r="O36" i="9" s="1"/>
  <c r="J37" i="9" l="1"/>
  <c r="N37" i="9" s="1"/>
  <c r="O37" i="9" s="1"/>
  <c r="J2" i="9"/>
  <c r="J1" i="9" s="1"/>
  <c r="J39" i="9" l="1"/>
  <c r="N39" i="9" s="1"/>
  <c r="O39" i="9" s="1"/>
  <c r="F46" i="7"/>
  <c r="C94" i="7" s="1"/>
  <c r="C96" i="7" s="1"/>
  <c r="C87" i="7" s="1"/>
  <c r="J55" i="9" l="1"/>
  <c r="J40" i="9"/>
  <c r="J23" i="8" s="1"/>
  <c r="J75" i="9" s="1"/>
  <c r="J174" i="8"/>
  <c r="Q174" i="8" s="1"/>
  <c r="R174" i="8" s="1"/>
  <c r="J143" i="8"/>
  <c r="Q143" i="8" s="1"/>
  <c r="R143" i="8" s="1"/>
  <c r="L20" i="2"/>
  <c r="L15" i="2"/>
  <c r="C98" i="7"/>
  <c r="C105" i="7" s="1"/>
  <c r="J52" i="9" l="1"/>
  <c r="J54" i="9" s="1"/>
  <c r="C127" i="7"/>
  <c r="J84" i="9" l="1"/>
  <c r="J86" i="9"/>
  <c r="C128" i="7"/>
  <c r="C137" i="7" s="1"/>
  <c r="C140" i="7" s="1"/>
  <c r="C142" i="7" s="1"/>
  <c r="C134" i="7"/>
  <c r="I11" i="2" l="1"/>
  <c r="G42" i="7"/>
  <c r="D89" i="7" l="1"/>
  <c r="B13" i="2"/>
  <c r="H42" i="7" l="1"/>
  <c r="B14" i="2"/>
  <c r="I12" i="2"/>
  <c r="G46" i="7" s="1"/>
  <c r="D94" i="7" s="1"/>
  <c r="G13" i="2"/>
  <c r="G44" i="7"/>
  <c r="D91" i="7" s="1"/>
  <c r="D13" i="2"/>
  <c r="G43" i="7"/>
  <c r="C13" i="2"/>
  <c r="I42" i="7" l="1"/>
  <c r="B15" i="2"/>
  <c r="D90" i="7"/>
  <c r="D88" i="7" s="1"/>
  <c r="D102" i="7"/>
  <c r="D101" i="7" s="1"/>
  <c r="H43" i="7"/>
  <c r="E90" i="7" s="1"/>
  <c r="C14" i="2"/>
  <c r="D14" i="2"/>
  <c r="H44" i="7"/>
  <c r="E91" i="7" s="1"/>
  <c r="I13" i="2"/>
  <c r="H46" i="7" s="1"/>
  <c r="E94" i="7" s="1"/>
  <c r="G14" i="2"/>
  <c r="E102" i="7"/>
  <c r="E101" i="7" s="1"/>
  <c r="E89" i="7"/>
  <c r="E88" i="7" l="1"/>
  <c r="E96" i="7" s="1"/>
  <c r="I44" i="7"/>
  <c r="F91" i="7" s="1"/>
  <c r="D15" i="2"/>
  <c r="D93" i="7"/>
  <c r="F89" i="7"/>
  <c r="E93" i="7"/>
  <c r="I14" i="2"/>
  <c r="I46" i="7" s="1"/>
  <c r="F94" i="7" s="1"/>
  <c r="G15" i="2"/>
  <c r="I43" i="7"/>
  <c r="F90" i="7" s="1"/>
  <c r="C15" i="2"/>
  <c r="B16" i="2"/>
  <c r="J42" i="7"/>
  <c r="D96" i="7"/>
  <c r="D87" i="7" l="1"/>
  <c r="D98" i="7" s="1"/>
  <c r="D105" i="7" s="1"/>
  <c r="D127" i="7" s="1"/>
  <c r="E87" i="7"/>
  <c r="E98" i="7" s="1"/>
  <c r="E105" i="7" s="1"/>
  <c r="E127" i="7" s="1"/>
  <c r="F88" i="7"/>
  <c r="F96" i="7" s="1"/>
  <c r="D16" i="2"/>
  <c r="J44" i="7"/>
  <c r="G91" i="7" s="1"/>
  <c r="B17" i="2"/>
  <c r="K42" i="7"/>
  <c r="G89" i="7"/>
  <c r="J43" i="7"/>
  <c r="G90" i="7" s="1"/>
  <c r="C16" i="2"/>
  <c r="G16" i="2"/>
  <c r="I15" i="2"/>
  <c r="J46" i="7" s="1"/>
  <c r="G94" i="7" s="1"/>
  <c r="F102" i="7"/>
  <c r="F101" i="7" s="1"/>
  <c r="G88" i="7" l="1"/>
  <c r="G96" i="7" s="1"/>
  <c r="D134" i="7"/>
  <c r="D128" i="7"/>
  <c r="D137" i="7" s="1"/>
  <c r="D140" i="7" s="1"/>
  <c r="D142" i="7" s="1"/>
  <c r="E134" i="7"/>
  <c r="E128" i="7"/>
  <c r="E137" i="7" s="1"/>
  <c r="E140" i="7" s="1"/>
  <c r="E142" i="7" s="1"/>
  <c r="K43" i="7"/>
  <c r="H90" i="7" s="1"/>
  <c r="C17" i="2"/>
  <c r="H89" i="7"/>
  <c r="G93" i="7"/>
  <c r="I16" i="2"/>
  <c r="K46" i="7" s="1"/>
  <c r="H94" i="7" s="1"/>
  <c r="G17" i="2"/>
  <c r="G102" i="7"/>
  <c r="G101" i="7" s="1"/>
  <c r="L42" i="7"/>
  <c r="B18" i="2"/>
  <c r="B19" i="2" s="1"/>
  <c r="B20" i="2" s="1"/>
  <c r="B21" i="2" s="1"/>
  <c r="K44" i="7"/>
  <c r="H91" i="7" s="1"/>
  <c r="D17" i="2"/>
  <c r="F93" i="7"/>
  <c r="F87" i="7" s="1"/>
  <c r="H102" i="7" l="1"/>
  <c r="H101" i="7" s="1"/>
  <c r="G87" i="7"/>
  <c r="G98" i="7" s="1"/>
  <c r="G105" i="7" s="1"/>
  <c r="G127" i="7" s="1"/>
  <c r="F98" i="7"/>
  <c r="F105" i="7" s="1"/>
  <c r="F127" i="7" s="1"/>
  <c r="L43" i="7"/>
  <c r="I90" i="7" s="1"/>
  <c r="C18" i="2"/>
  <c r="C19" i="2" s="1"/>
  <c r="C20" i="2" s="1"/>
  <c r="C21" i="2" s="1"/>
  <c r="D18" i="2"/>
  <c r="D19" i="2" s="1"/>
  <c r="D20" i="2" s="1"/>
  <c r="D21" i="2" s="1"/>
  <c r="L44" i="7"/>
  <c r="I91" i="7" s="1"/>
  <c r="I102" i="7"/>
  <c r="I101" i="7" s="1"/>
  <c r="I89" i="7"/>
  <c r="I17" i="2"/>
  <c r="L46" i="7" s="1"/>
  <c r="I94" i="7" s="1"/>
  <c r="G18" i="2"/>
  <c r="H88" i="7"/>
  <c r="I88" i="7" l="1"/>
  <c r="I96" i="7" s="1"/>
  <c r="G128" i="7"/>
  <c r="G137" i="7" s="1"/>
  <c r="G140" i="7" s="1"/>
  <c r="G142" i="7" s="1"/>
  <c r="G134" i="7"/>
  <c r="F134" i="7"/>
  <c r="F128" i="7"/>
  <c r="F137" i="7" s="1"/>
  <c r="F140" i="7" s="1"/>
  <c r="F142" i="7" s="1"/>
  <c r="H93" i="7"/>
  <c r="G19" i="2"/>
  <c r="I18" i="2"/>
  <c r="I93" i="7"/>
  <c r="H96" i="7"/>
  <c r="H87" i="7" s="1"/>
  <c r="I87" i="7" l="1"/>
  <c r="I98" i="7" s="1"/>
  <c r="I105" i="7" s="1"/>
  <c r="I127" i="7" s="1"/>
  <c r="H98" i="7"/>
  <c r="H105" i="7" s="1"/>
  <c r="H127" i="7" s="1"/>
  <c r="I19" i="2"/>
  <c r="G20" i="2"/>
  <c r="H128" i="7" l="1"/>
  <c r="H137" i="7" s="1"/>
  <c r="H140" i="7" s="1"/>
  <c r="H142" i="7" s="1"/>
  <c r="H134" i="7"/>
  <c r="I128" i="7"/>
  <c r="I137" i="7" s="1"/>
  <c r="I140" i="7" s="1"/>
  <c r="I142" i="7" s="1"/>
  <c r="I134" i="7"/>
  <c r="G21" i="2"/>
  <c r="I21" i="2" s="1"/>
  <c r="I20" i="2"/>
</calcChain>
</file>

<file path=xl/comments1.xml><?xml version="1.0" encoding="utf-8"?>
<comments xmlns="http://schemas.openxmlformats.org/spreadsheetml/2006/main">
  <authors>
    <author>avktro</author>
  </authors>
  <commentList>
    <comment ref="C27" authorId="0" shapeId="0">
      <text>
        <r>
          <rPr>
            <sz val="8"/>
            <color indexed="81"/>
            <rFont val="Tahoma"/>
            <family val="2"/>
          </rPr>
          <t>Variabler Zuschlag.
Wird zum fixen Zuschlag hinzugezählt beziehungsweise in Abzug gebracht.</t>
        </r>
      </text>
    </comment>
    <comment ref="C51" authorId="0" shapeId="0">
      <text>
        <r>
          <rPr>
            <sz val="8"/>
            <color indexed="81"/>
            <rFont val="Tahoma"/>
            <family val="2"/>
          </rPr>
          <t>Variabler Zuschlag.
Wird zum fixen Zuschlag hinzugezählt beziehungsweise in Abzug gebracht.</t>
        </r>
      </text>
    </comment>
  </commentList>
</comments>
</file>

<file path=xl/sharedStrings.xml><?xml version="1.0" encoding="utf-8"?>
<sst xmlns="http://schemas.openxmlformats.org/spreadsheetml/2006/main" count="1025" uniqueCount="601">
  <si>
    <t>Beitragsjahr</t>
  </si>
  <si>
    <t>Hilfstabelle</t>
  </si>
  <si>
    <t>Kindergarten</t>
  </si>
  <si>
    <t>Total</t>
  </si>
  <si>
    <t>Faktor</t>
  </si>
  <si>
    <t>Lehrerbesoldung pro Lektion</t>
  </si>
  <si>
    <t>Schultyp</t>
  </si>
  <si>
    <t>Sonderpädagogische Massnahmen</t>
  </si>
  <si>
    <t>Besoldung Schulleitung</t>
  </si>
  <si>
    <t>Betriebspauschale</t>
  </si>
  <si>
    <t>Steuerkraft</t>
  </si>
  <si>
    <t>Anrechnung Steuerbelastung</t>
  </si>
  <si>
    <t>PSG</t>
  </si>
  <si>
    <t>VSG</t>
  </si>
  <si>
    <t>SSG</t>
  </si>
  <si>
    <t>Bes.</t>
  </si>
  <si>
    <t>übrig. A.</t>
  </si>
  <si>
    <t>KIGA</t>
  </si>
  <si>
    <t>PS</t>
  </si>
  <si>
    <t>SEK</t>
  </si>
  <si>
    <t>RJ</t>
  </si>
  <si>
    <t>So.päd.Massnahmen</t>
  </si>
  <si>
    <t>Besoldungspauschale</t>
  </si>
  <si>
    <t>Schülerzahlen</t>
  </si>
  <si>
    <t>Zuschlag SEK</t>
  </si>
  <si>
    <t>rel. Prozent</t>
  </si>
  <si>
    <t>bitte wählen</t>
  </si>
  <si>
    <t>Teuerung</t>
  </si>
  <si>
    <t>Entlastungsbeitrag</t>
  </si>
  <si>
    <t>Primarstufe</t>
  </si>
  <si>
    <t>Sekundarstufe 1</t>
  </si>
  <si>
    <t>Zuschlag Sonderpäd. Massnahmen</t>
  </si>
  <si>
    <t>Lektionenanrechnung</t>
  </si>
  <si>
    <t>in %</t>
  </si>
  <si>
    <t xml:space="preserve">Stellvertretung </t>
  </si>
  <si>
    <t xml:space="preserve">Besoldungsnebenkosten </t>
  </si>
  <si>
    <t xml:space="preserve">Schulleitung     </t>
  </si>
  <si>
    <t>Kiga</t>
  </si>
  <si>
    <t>Sek 1</t>
  </si>
  <si>
    <t>Total Betriebspauschale</t>
  </si>
  <si>
    <t>Beitrag von Kanton</t>
  </si>
  <si>
    <t>TOTAL BEITRAGSLEISTUNGEN</t>
  </si>
  <si>
    <t>Abrechnung</t>
  </si>
  <si>
    <t>Aufteilung Betriebspauschale</t>
  </si>
  <si>
    <t>Sachaufwand Unterricht</t>
  </si>
  <si>
    <t>Gebäudeaufwand</t>
  </si>
  <si>
    <t>Verwaltungsaufwand</t>
  </si>
  <si>
    <t>Abschreibung</t>
  </si>
  <si>
    <t>Zins</t>
  </si>
  <si>
    <t>Unterhalt</t>
  </si>
  <si>
    <t>nicht betriebsnotw. u Rundungen</t>
  </si>
  <si>
    <t>Abschreibungen</t>
  </si>
  <si>
    <t>Sek I</t>
  </si>
  <si>
    <t>Nicht betriebsnotwendig / Rundungen</t>
  </si>
  <si>
    <t>Rechnung</t>
  </si>
  <si>
    <t>Finanzplan</t>
  </si>
  <si>
    <t>Parameter</t>
  </si>
  <si>
    <t>Personalaufwand</t>
  </si>
  <si>
    <t>Sachaufwand</t>
  </si>
  <si>
    <t>in Steuerprozenten</t>
  </si>
  <si>
    <t>Ausgaben</t>
  </si>
  <si>
    <t>Einnahmen</t>
  </si>
  <si>
    <t>Nettoinvestition</t>
  </si>
  <si>
    <t>%</t>
  </si>
  <si>
    <t>Veränderung Steuerkraft</t>
  </si>
  <si>
    <t>Abgrenzung Staatsbeiträge</t>
  </si>
  <si>
    <t>Teuerung Sachaufwand</t>
  </si>
  <si>
    <t>Bemerkungen</t>
  </si>
  <si>
    <t>Nutzungsdauer (Jahre)</t>
  </si>
  <si>
    <t>Hoch- und Tiefbauten</t>
  </si>
  <si>
    <t>Informatik</t>
  </si>
  <si>
    <t>Buchwert am 31.12.</t>
  </si>
  <si>
    <t>Kanton</t>
  </si>
  <si>
    <t>Gemeinden</t>
  </si>
  <si>
    <t>Grundstückgewinnsteuern</t>
  </si>
  <si>
    <t>Begründung</t>
  </si>
  <si>
    <t>Bund</t>
  </si>
  <si>
    <t>CHF</t>
  </si>
  <si>
    <t>1</t>
  </si>
  <si>
    <t>2</t>
  </si>
  <si>
    <t>3</t>
  </si>
  <si>
    <t>4</t>
  </si>
  <si>
    <t>Allgemein</t>
  </si>
  <si>
    <t>Eingabefelder</t>
  </si>
  <si>
    <t>Die Steuerkraft wird aus der Eingabe beim Finanzplan entnommen und bei Korrekturen entsprechend automatisch angepasst</t>
  </si>
  <si>
    <t>Beitragsleistungen für Finanzplan</t>
  </si>
  <si>
    <t>Beitragsleistungen</t>
  </si>
  <si>
    <t>variabel</t>
  </si>
  <si>
    <t>Erfassung Finanzplan</t>
  </si>
  <si>
    <t>Reihenfolge Erfassung</t>
  </si>
  <si>
    <t>Die Werte werden automatisch gerechnet. Das Verwaltungsvermögen des Vorjahres wird um die Nettoinvestition sowie die Abschreibungen verändert. Die mittel- und langfristigen Verpflichtungen werden ebenfalls um die Nettoinvestionen und Abschreibungen korrigiert. Das Eigenkapital wird aufgrund des Ergebnisses nachgeführt.</t>
  </si>
  <si>
    <r>
      <t>Bemerkungen</t>
    </r>
    <r>
      <rPr>
        <sz val="10"/>
        <rFont val="Arial"/>
        <family val="2"/>
      </rPr>
      <t xml:space="preserve"> (Register "Finanzplan")</t>
    </r>
  </si>
  <si>
    <t>Um Detailangaben zu erwähnten Positionen anbringen zu können, stehen beispielhaft entsprechende Fussnoten zur Verfügung. Diese können ergänzt oder gelöscht werden (Spalte "B").</t>
  </si>
  <si>
    <t>Falls Sie Korrekturen oder Anmerkungen zur Tabelle haben, melden Sie diese bitte an avkfin@tg.ch. Wir sind dankbar um jede Information.</t>
  </si>
  <si>
    <t>Korrekturen, Anmerkungen</t>
  </si>
  <si>
    <t>Besoldungsnebenkosten</t>
  </si>
  <si>
    <t>Budget</t>
  </si>
  <si>
    <t>Schulgemeinde</t>
  </si>
  <si>
    <t>Erstellungsdatum</t>
  </si>
  <si>
    <t>Basis Finanzplan</t>
  </si>
  <si>
    <t>Anzahl Jahre des Finanzplanes</t>
  </si>
  <si>
    <t>Auswahl</t>
  </si>
  <si>
    <t>Kinderzahlen Schulpflicht "hier" (per 15.9.xx)</t>
  </si>
  <si>
    <t>+ auswärtige Schüler, welche hier beschult werden</t>
  </si>
  <si>
    <t>Total Schulpflicht "hier"</t>
  </si>
  <si>
    <t>Erhalt Schulgeld</t>
  </si>
  <si>
    <t>Bezahlung Schulgeld</t>
  </si>
  <si>
    <t>- eigene Schüler, welche andere Gde besuchen</t>
  </si>
  <si>
    <t>Total Schulort "hier"</t>
  </si>
  <si>
    <t>Bemerkung</t>
  </si>
  <si>
    <r>
      <t xml:space="preserve">Anzahl Schüler </t>
    </r>
    <r>
      <rPr>
        <sz val="8"/>
        <rFont val="Arial"/>
        <family val="2"/>
      </rPr>
      <t>(Durchschnitt RJ)</t>
    </r>
  </si>
  <si>
    <t xml:space="preserve">Es müssen in allen Jahren Schülerzahlen (Schulpflicht "hier" unter Berücksichtigung von Umteilungen durch die Schulaufsicht) eingetragen werden. Ansonsten besteht die Möglichkeit, dass die Beitragsleistungen nicht korrekt gerechnet werden. </t>
  </si>
  <si>
    <t>Steuerfuss notwendig</t>
  </si>
  <si>
    <t>Steuerfuss effektiv</t>
  </si>
  <si>
    <t>Abschreibung Bilanzfehlbetrag</t>
  </si>
  <si>
    <t>planmässige Abschreibungen Sachanlagen VV</t>
  </si>
  <si>
    <t>planmässige Abschreibungen imm. Anlagen VV</t>
  </si>
  <si>
    <t>Finanzaufwand</t>
  </si>
  <si>
    <t>Zinsaufwand</t>
  </si>
  <si>
    <t>Realisierte Kursverluste</t>
  </si>
  <si>
    <t>Unterhalt Liegenschaften FV</t>
  </si>
  <si>
    <t>Wertberichtigungen Anlagen FV</t>
  </si>
  <si>
    <t>übriger Finanzaufwand</t>
  </si>
  <si>
    <t>Transferaufwand</t>
  </si>
  <si>
    <t>Gemeinwesen</t>
  </si>
  <si>
    <t>Schulgelder, Steuerbezugspovision, übriges</t>
  </si>
  <si>
    <t>Finanz- und Lastenausgleich</t>
  </si>
  <si>
    <t>Zweckverbände und Dritte</t>
  </si>
  <si>
    <t>Ausserordenlicher Aufwand</t>
  </si>
  <si>
    <t>zusätzliche Abschreibungen VV</t>
  </si>
  <si>
    <t>Direkte Steuern juristische Personen</t>
  </si>
  <si>
    <t>Fiskalertrag</t>
  </si>
  <si>
    <t>Direkte Steuern natürliche Personen</t>
  </si>
  <si>
    <t>Verschiedene Erträge</t>
  </si>
  <si>
    <t>übriger Ertrag</t>
  </si>
  <si>
    <t>Entgelte</t>
  </si>
  <si>
    <t>Schul-/Kursgelder</t>
  </si>
  <si>
    <t>Benützungsgebühren</t>
  </si>
  <si>
    <t>Rückerstattungen Dritter</t>
  </si>
  <si>
    <t>Transferertrag</t>
  </si>
  <si>
    <t>Finanzertrag</t>
  </si>
  <si>
    <t>Zinsertrag</t>
  </si>
  <si>
    <t>Realisierte Gewinne</t>
  </si>
  <si>
    <t>Liegenschaftenertrag VV</t>
  </si>
  <si>
    <t>Liegenschaftenertrag FV</t>
  </si>
  <si>
    <t>Direktzahlungen Kanton</t>
  </si>
  <si>
    <t>Truppeneinquartierungen etc.</t>
  </si>
  <si>
    <t>Benutzungsgebühren z.B. für Kantons- und Berufsschulen</t>
  </si>
  <si>
    <t>Schulgelder</t>
  </si>
  <si>
    <t>übriger Transferertrag</t>
  </si>
  <si>
    <t>CO2-Abgaben</t>
  </si>
  <si>
    <t>Behörden und Kommissionen</t>
  </si>
  <si>
    <t>Löhne Verwaltungspersonal</t>
  </si>
  <si>
    <t>Löhne Lehrpersonal</t>
  </si>
  <si>
    <t>Arbeitgeberbeiträge</t>
  </si>
  <si>
    <t>Arbeitgeberleistungen</t>
  </si>
  <si>
    <t>übriger Personalaufwand</t>
  </si>
  <si>
    <t>Material- und Warenaufwand</t>
  </si>
  <si>
    <t>nicht aktivierbare Anlagen</t>
  </si>
  <si>
    <t>Versorgung und Entsorgung</t>
  </si>
  <si>
    <t>Dienstleistungen/Honorare</t>
  </si>
  <si>
    <t>Baulicher Unterhalt</t>
  </si>
  <si>
    <t>Unterhalt Mobilien/immaterielle Anlagen</t>
  </si>
  <si>
    <t>Mieten, Leasing, Benutzungsgebühren</t>
  </si>
  <si>
    <t>Spesenentschädigungen</t>
  </si>
  <si>
    <t>Verschiedener Betriebsaufwand</t>
  </si>
  <si>
    <t>Korrekturposition Personalaufwand</t>
  </si>
  <si>
    <t>Korrekturposition Sachaufwand</t>
  </si>
  <si>
    <t>Immaterielle Anlagen</t>
  </si>
  <si>
    <t>Grundstücke</t>
  </si>
  <si>
    <t>Abschreibungen zusätzlich (383)</t>
  </si>
  <si>
    <t>Kapitalkosten (Zinssatz)</t>
  </si>
  <si>
    <r>
      <t xml:space="preserve">33 </t>
    </r>
    <r>
      <rPr>
        <sz val="10"/>
        <rFont val="Arial"/>
        <family val="2"/>
      </rPr>
      <t>Abschreibungen</t>
    </r>
  </si>
  <si>
    <r>
      <t>30</t>
    </r>
    <r>
      <rPr>
        <sz val="10"/>
        <rFont val="Arial"/>
        <family val="2"/>
      </rPr>
      <t xml:space="preserve"> Personalaufwand</t>
    </r>
  </si>
  <si>
    <r>
      <t>31</t>
    </r>
    <r>
      <rPr>
        <sz val="10"/>
        <rFont val="Arial"/>
        <family val="2"/>
      </rPr>
      <t xml:space="preserve"> Sachaufwand</t>
    </r>
  </si>
  <si>
    <r>
      <t>34</t>
    </r>
    <r>
      <rPr>
        <sz val="10"/>
        <rFont val="Arial"/>
        <family val="2"/>
      </rPr>
      <t xml:space="preserve"> Finanzaufwand</t>
    </r>
  </si>
  <si>
    <r>
      <t xml:space="preserve">36 </t>
    </r>
    <r>
      <rPr>
        <sz val="10"/>
        <rFont val="Arial"/>
        <family val="2"/>
      </rPr>
      <t xml:space="preserve">Transferaufwand </t>
    </r>
  </si>
  <si>
    <r>
      <t xml:space="preserve">38 </t>
    </r>
    <r>
      <rPr>
        <sz val="10"/>
        <rFont val="Arial"/>
        <family val="2"/>
      </rPr>
      <t>Ausserordentlicher Aufwand</t>
    </r>
  </si>
  <si>
    <r>
      <t xml:space="preserve">40 </t>
    </r>
    <r>
      <rPr>
        <sz val="10"/>
        <rFont val="Arial"/>
        <family val="2"/>
      </rPr>
      <t>Fiskalertrag</t>
    </r>
  </si>
  <si>
    <r>
      <t xml:space="preserve">42 </t>
    </r>
    <r>
      <rPr>
        <sz val="10"/>
        <rFont val="Arial"/>
        <family val="2"/>
      </rPr>
      <t>Entgelte</t>
    </r>
  </si>
  <si>
    <r>
      <t xml:space="preserve">44 </t>
    </r>
    <r>
      <rPr>
        <sz val="10"/>
        <rFont val="Arial"/>
        <family val="2"/>
      </rPr>
      <t>Finanzertrag</t>
    </r>
  </si>
  <si>
    <r>
      <t xml:space="preserve">46 </t>
    </r>
    <r>
      <rPr>
        <sz val="10"/>
        <rFont val="Arial"/>
        <family val="2"/>
      </rPr>
      <t>Transferertrag</t>
    </r>
  </si>
  <si>
    <t>Hochbauten</t>
  </si>
  <si>
    <t>Objekt 1</t>
  </si>
  <si>
    <t>Objekt 2</t>
  </si>
  <si>
    <t>Objekt 3</t>
  </si>
  <si>
    <t>Objekt 4</t>
  </si>
  <si>
    <t>Objekt 5</t>
  </si>
  <si>
    <t>Objekt 6</t>
  </si>
  <si>
    <t>Objekt 7</t>
  </si>
  <si>
    <t>Objekt 8</t>
  </si>
  <si>
    <t>Objekt 9</t>
  </si>
  <si>
    <t>Objekt 10</t>
  </si>
  <si>
    <t>Einlagen in Vorfinanzierungen EK</t>
  </si>
  <si>
    <t xml:space="preserve">Restwert
</t>
  </si>
  <si>
    <r>
      <t xml:space="preserve">Verwaltungsvermögen </t>
    </r>
    <r>
      <rPr>
        <sz val="8"/>
        <rFont val="Arial"/>
        <family val="2"/>
      </rPr>
      <t>(14)</t>
    </r>
  </si>
  <si>
    <r>
      <t xml:space="preserve">Eigenkapital </t>
    </r>
    <r>
      <rPr>
        <b/>
        <sz val="8"/>
        <rFont val="Arial"/>
        <family val="2"/>
      </rPr>
      <t>(29)</t>
    </r>
  </si>
  <si>
    <r>
      <t xml:space="preserve">43 </t>
    </r>
    <r>
      <rPr>
        <sz val="10"/>
        <rFont val="Arial"/>
        <family val="2"/>
      </rPr>
      <t>Verschiedene Erträge</t>
    </r>
  </si>
  <si>
    <t>Ergebnis aus betrieblicher Tätigkeit</t>
  </si>
  <si>
    <t>Ergebnis aus Finanzierung</t>
  </si>
  <si>
    <t>Ausserordentliches Ergebnis</t>
  </si>
  <si>
    <t>Gesamtergebnis Erfolgsrechnung</t>
  </si>
  <si>
    <t>Betrieblicher Aufwand</t>
  </si>
  <si>
    <t>Betrieblicher Ertrag</t>
  </si>
  <si>
    <t>Ausserordentlicher Ertrag</t>
  </si>
  <si>
    <r>
      <t xml:space="preserve">48 </t>
    </r>
    <r>
      <rPr>
        <sz val="10"/>
        <rFont val="Arial"/>
        <family val="2"/>
      </rPr>
      <t>Ausserordentlicher Ertrag</t>
    </r>
  </si>
  <si>
    <t>Buchwert am 1.1.</t>
  </si>
  <si>
    <r>
      <t xml:space="preserve">Verwaltungsvermögen per 31.12. </t>
    </r>
    <r>
      <rPr>
        <sz val="10"/>
        <rFont val="Arial"/>
        <family val="2"/>
      </rPr>
      <t>(14)</t>
    </r>
  </si>
  <si>
    <t>Mobilien, Fahrzeuge, Haustechnik</t>
  </si>
  <si>
    <r>
      <t>langfristige Finanzverbindlichkeiten</t>
    </r>
    <r>
      <rPr>
        <sz val="8"/>
        <rFont val="Arial"/>
        <family val="2"/>
      </rPr>
      <t xml:space="preserve"> (206)</t>
    </r>
  </si>
  <si>
    <t>Interne Verrechnungen</t>
  </si>
  <si>
    <r>
      <t xml:space="preserve">39 </t>
    </r>
    <r>
      <rPr>
        <sz val="10"/>
        <rFont val="Arial"/>
        <family val="2"/>
      </rPr>
      <t>Interne Verrechnungen</t>
    </r>
  </si>
  <si>
    <r>
      <t xml:space="preserve">49 </t>
    </r>
    <r>
      <rPr>
        <sz val="10"/>
        <rFont val="Arial"/>
        <family val="2"/>
      </rPr>
      <t>Interne Verrechnungen</t>
    </r>
  </si>
  <si>
    <t>Operatives Ergebnis</t>
  </si>
  <si>
    <t>Bilanzfehlbetrag</t>
  </si>
  <si>
    <t>Abschreibungen (ohne Bilanzfehlbetrag)</t>
  </si>
  <si>
    <t>Kennzahlen</t>
  </si>
  <si>
    <t>Zinsbelastungsanteil</t>
  </si>
  <si>
    <t>Eingabe in:</t>
  </si>
  <si>
    <t>Angaben für Finanzplanung</t>
  </si>
  <si>
    <t>5</t>
  </si>
  <si>
    <t>6</t>
  </si>
  <si>
    <t>7</t>
  </si>
  <si>
    <t>8</t>
  </si>
  <si>
    <t>9</t>
  </si>
  <si>
    <t>10</t>
  </si>
  <si>
    <t>11</t>
  </si>
  <si>
    <t>Lektionsansätze Lehrerbesoldung</t>
  </si>
  <si>
    <t>Besoldungsaufwand</t>
  </si>
  <si>
    <t>Übriger Aufwand</t>
  </si>
  <si>
    <t>Faktoren</t>
  </si>
  <si>
    <t>Schulleitung</t>
  </si>
  <si>
    <t>Erfassung</t>
  </si>
  <si>
    <t>Berechnung</t>
  </si>
  <si>
    <t>Anschaffungs-
wert</t>
  </si>
  <si>
    <t>Start Abschreibungen (Jahr)</t>
  </si>
  <si>
    <t>1. Parameter im Register "Eingabeblatt"</t>
  </si>
  <si>
    <r>
      <t xml:space="preserve">Eingabe Parameter </t>
    </r>
    <r>
      <rPr>
        <sz val="10"/>
        <rFont val="Arial"/>
        <family val="2"/>
      </rPr>
      <t>(Register "Eingabeblatt")</t>
    </r>
  </si>
  <si>
    <r>
      <t>Eingabe Laufende Rechnung</t>
    </r>
    <r>
      <rPr>
        <sz val="10"/>
        <rFont val="Arial"/>
        <family val="2"/>
      </rPr>
      <t xml:space="preserve"> (Register "Eingabeblatt")</t>
    </r>
  </si>
  <si>
    <t>Alle grau hinterlegten und gesperrten Felder werden entweder über die im oberen Bereich eingegebenen Parameter oder über die Eingabe in den Registern "Beitragsleistungen", "Abschreibungen Überführung" oder "Abschreibung HRM2" automatisch berechnet.</t>
  </si>
  <si>
    <t>Die Register "Eingabeblatt", "Beitragsleistungen", "Abschreibungen Überführung" und "Abschreibungen HRM2" dienen als Hilfsregister zur Berechnung und Information.</t>
  </si>
  <si>
    <r>
      <t xml:space="preserve">ordentliche und zusätzliche Abschreibungen </t>
    </r>
    <r>
      <rPr>
        <sz val="10"/>
        <rFont val="Arial"/>
        <family val="2"/>
      </rPr>
      <t>(Register "Abschreibung Überführung" und "Abschreibung HRM2")</t>
    </r>
  </si>
  <si>
    <t>Register "Abschreibung Überführung"</t>
  </si>
  <si>
    <t>Register "Abschreibung HRM2"</t>
  </si>
  <si>
    <t xml:space="preserve">Der Finanzplan bietet die Möglichkeit drei, vier oder fünf Jahre abzubilden. Dies wird über die Auswahl "Anzahl Jahre des Finanzplanes" im Register "Eingabeblatt" gesteuert. </t>
  </si>
  <si>
    <r>
      <t>Kantonsbeitrag</t>
    </r>
    <r>
      <rPr>
        <sz val="10"/>
        <rFont val="Arial"/>
        <family val="2"/>
      </rPr>
      <t xml:space="preserve"> (Register "Beitragsleistungen")</t>
    </r>
  </si>
  <si>
    <t>Einige Schulgemeinden grenzen die Kantonsbeiträge transitorisch ab. Damit richtig gerechnet wird, muss das Dropdownfeld "Abgrenzung Staatsbeiträge" auf "Ja" gestellt werden.</t>
  </si>
  <si>
    <t>Die Investitionsrechnung ist im Register "Eingabeblatt" zu führen und wird im Register "Finanzplan" zusammengezogen. Es besteht keine Verlinkung zu den Abschreibungs-Registern. Es ist jedoch wichtig, dass die Zu- und Abänge der Abschreibungs-Register mit den Ausgaben und Einnahmen des Registers "Eingabeblatt" abgestimmt werden.</t>
  </si>
  <si>
    <r>
      <t xml:space="preserve">Bestandesrechnung per 31.12. </t>
    </r>
    <r>
      <rPr>
        <sz val="10"/>
        <rFont val="Arial"/>
        <family val="2"/>
      </rPr>
      <t>(Register "Eingabeblatt")</t>
    </r>
  </si>
  <si>
    <r>
      <t>Investitionsrechnung</t>
    </r>
    <r>
      <rPr>
        <sz val="10"/>
        <rFont val="Arial"/>
        <family val="2"/>
      </rPr>
      <t xml:space="preserve"> (Register "Eingabeblatt")</t>
    </r>
  </si>
  <si>
    <t>Lehrerbesoldung</t>
  </si>
  <si>
    <t>Diverses</t>
  </si>
  <si>
    <t>Total Besoldungsaufwand</t>
  </si>
  <si>
    <t>Ja</t>
  </si>
  <si>
    <t>Nein</t>
  </si>
  <si>
    <t>Werte werden mit Teuerung aus Erfassung Beitragsleistungen hochgerechnet</t>
  </si>
  <si>
    <t>(RJ)</t>
  </si>
  <si>
    <t>Summe</t>
  </si>
  <si>
    <t>x</t>
  </si>
  <si>
    <t>Anschaffungswert 31.12.</t>
  </si>
  <si>
    <t>Erfolgsrechnung</t>
  </si>
  <si>
    <t>Investitionsrechnung</t>
  </si>
  <si>
    <t>Zulagen</t>
  </si>
  <si>
    <t>Erlöse aus Verkäufen</t>
  </si>
  <si>
    <t>Restwert</t>
  </si>
  <si>
    <r>
      <t xml:space="preserve">Investitionsrechnung    </t>
    </r>
    <r>
      <rPr>
        <sz val="10"/>
        <rFont val="Arial"/>
        <family val="2"/>
      </rPr>
      <t xml:space="preserve"> (CHF in 1'000)</t>
    </r>
  </si>
  <si>
    <r>
      <t xml:space="preserve">Bilanz per 31.12.            </t>
    </r>
    <r>
      <rPr>
        <sz val="10"/>
        <rFont val="Arial"/>
        <family val="2"/>
      </rPr>
      <t>(CHF in 1'000)</t>
    </r>
  </si>
  <si>
    <r>
      <t xml:space="preserve">Erfolgsrechnung           </t>
    </r>
    <r>
      <rPr>
        <sz val="10"/>
        <rFont val="Arial"/>
        <family val="2"/>
      </rPr>
      <t xml:space="preserve"> (CHF in 1'000)</t>
    </r>
  </si>
  <si>
    <t>Objekt 11</t>
  </si>
  <si>
    <t>Objekt 12</t>
  </si>
  <si>
    <t>Objekt 13</t>
  </si>
  <si>
    <t>Objekt 14</t>
  </si>
  <si>
    <t>Objekt 15</t>
  </si>
  <si>
    <t xml:space="preserve">Die Tiefe der Erfassen der übrigen Vorjahresdaten ist freiwillig (gelbe oder weisse Felder). Beim mittleren Jahr kann gewählt werden, ob die Budgetdaten oder die Rechnung eingegeben wird. </t>
  </si>
  <si>
    <r>
      <t xml:space="preserve">Alle Aufwand- und Ertragspositionen sind aus der Rechnung und den Budgets zu übernehmen. Das </t>
    </r>
    <r>
      <rPr>
        <b/>
        <sz val="10"/>
        <rFont val="Arial"/>
        <family val="2"/>
      </rPr>
      <t xml:space="preserve">letzte Budget </t>
    </r>
    <r>
      <rPr>
        <sz val="10"/>
        <rFont val="Arial"/>
        <family val="2"/>
      </rPr>
      <t xml:space="preserve">dient als </t>
    </r>
    <r>
      <rPr>
        <b/>
        <sz val="10"/>
        <rFont val="Arial"/>
        <family val="2"/>
      </rPr>
      <t>Berechnungsgrundlage</t>
    </r>
    <r>
      <rPr>
        <sz val="10"/>
        <rFont val="Arial"/>
        <family val="2"/>
      </rPr>
      <t xml:space="preserve"> für den Finanzplan. Beim Block Bestandesrechnung wird dazu die letzte Rechnung verwendet.</t>
    </r>
  </si>
  <si>
    <t>Für eine korrekte Berechnung sind alle gelb hinterlegten Felder auszufüllen. Bei leeren Feldern gilt der Parameterwert als Null. Entspechend wird der Vorjahresaufwand ohne Teuerung oder Anpassung übernommen. Korrekturen im Personal- und Sachaufwand (z.B. Klassenschliessungen oder -eröffnungen) können Pauschal vorgenommen werden.</t>
  </si>
  <si>
    <t>Die Anzahl Schüler wird aus dem Register "Kantonsbeitrag" berechnet. Die Schüler werden mit Schulpflicht "hier" für die Beitragsleistungen erfasst. Um relevanten Schüler für den Aufwand (Schulort "hier") zu erhalten, können im Register "Eingabeblatt" die Zahlen angepasst werden. 
Unter "+ auswärtige Schüler, welche hier beschult werden" werden Schüler mit Schulpflicht in einer anderen Gemeinde, welche jedoch hier beschult werden, erfasst. Unter "- eigene Schüler, welche andere Gde besuchen" werden Schüler mit Schulpflicht "hier", welche aber in einer anderen Gemeinde beschult werden, erfasst.</t>
  </si>
  <si>
    <t>Mit der neuen Rechnungslegung wird zwingend die lineare Abschreibung vorgeschrieben. Ebenfalls wird die Nutzungsdauer neu definiert. Bei bestehenden Anlagen ist somit die Restnutzungsdauer neu zu definieren, während bei Neuinvestitionen die Laufzeit fix vorgegeben wird.</t>
  </si>
  <si>
    <t>Neue Investitionen sind nach den fixen Abschreibungssätzen des Rechungslegungsmodels HRM2 vorzunehmen und entsprechend in diesem Register zu führen. Es ist in die Bereiche ordentliche Abschreibungen, ausserordentliche Abschreibungen und Wertberichtigungen unterteilt. Zur korrekten Ausweisung im Endprodukt "Finanzplan" sowie zur Vermeidung übermässiger Abschreibungen sind die einzelnen Objekte mit ihrem Anschaffungswert, dem ersten Abschreibungsjahr, sowie kummulierter bisheriger Abschreibungen und Wertberichtigungen aufzuführen. Ebenfalls können während der Planungsperiode geplante ausserordentliche Abschreibungen und Wertberichtigungen eingetragen werden.</t>
  </si>
  <si>
    <t>Die Werte werden im Register "Eingabeblatt" zusammengezogen.  Abschreibungen von Finanzvermögen und Forderungen müssen im Register "Eingabeblatt" eingetragen werden.</t>
  </si>
  <si>
    <t>Allfällige Vorfinanzierungen werden im Register "Eingabeblatt" vervollständigt und sind Bestandteil des Eigenkapitals.</t>
  </si>
  <si>
    <t>gemäss Beitragsleistungen</t>
  </si>
  <si>
    <t>Mindestabschreibung = 20 % des Fehlbetrages</t>
  </si>
  <si>
    <t>Eingabe für Berechnung Finanzkennzahlen zwingend</t>
  </si>
  <si>
    <t>Eingabe für Berechnung Finanzplan zwingend nötig</t>
  </si>
  <si>
    <t>Eingabe freiwillig</t>
  </si>
  <si>
    <r>
      <t xml:space="preserve">Die </t>
    </r>
    <r>
      <rPr>
        <b/>
        <sz val="10"/>
        <rFont val="Arial"/>
        <family val="2"/>
      </rPr>
      <t xml:space="preserve">Eingabefelder </t>
    </r>
    <r>
      <rPr>
        <sz val="10"/>
        <rFont val="Arial"/>
        <family val="2"/>
      </rPr>
      <t>sind jeweils</t>
    </r>
    <r>
      <rPr>
        <b/>
        <sz val="10"/>
        <rFont val="Arial"/>
        <family val="2"/>
      </rPr>
      <t xml:space="preserve"> gelb</t>
    </r>
    <r>
      <rPr>
        <sz val="10"/>
        <rFont val="Arial"/>
        <family val="2"/>
      </rPr>
      <t xml:space="preserve"> </t>
    </r>
    <r>
      <rPr>
        <b/>
        <sz val="10"/>
        <rFont val="Arial"/>
        <family val="2"/>
      </rPr>
      <t xml:space="preserve">hinterlegt. </t>
    </r>
    <r>
      <rPr>
        <sz val="10"/>
        <rFont val="Arial"/>
        <family val="2"/>
      </rPr>
      <t xml:space="preserve">Es ist jedoch nicht bei allen gelben Feldern eine zwingende Eingabe erforderlich. Die </t>
    </r>
    <r>
      <rPr>
        <b/>
        <sz val="10"/>
        <rFont val="Arial"/>
        <family val="2"/>
      </rPr>
      <t>blau hinterlegten Felder</t>
    </r>
    <r>
      <rPr>
        <sz val="10"/>
        <rFont val="Arial"/>
        <family val="2"/>
      </rPr>
      <t xml:space="preserve"> sind für das Ausweisen der Vorjahreswerte und zur Berechnung der Finanzkennzahlen zu erfassen.</t>
    </r>
  </si>
  <si>
    <t>Die gelb markierten Felder sind, sofern Aufwände oder Erträge getätigt oder geplant sind, zwingend auszufüllen. Blau markierte Felder werden für die Ermittlung der Vorjahreswerte und der Kennzahlen benötigt, weiss markierte Felder (Bereich Vorjahre) können Optional ausgefüllt werden.</t>
  </si>
  <si>
    <t>ausserordentlicher Ertrag</t>
  </si>
  <si>
    <t>ausserordentlicher Aufwand</t>
  </si>
  <si>
    <t>Objekt 16</t>
  </si>
  <si>
    <t>Objekt 17</t>
  </si>
  <si>
    <t>Objekt 18</t>
  </si>
  <si>
    <t>Objekt 19</t>
  </si>
  <si>
    <t>Objekt 20</t>
  </si>
  <si>
    <t>Objekt 21</t>
  </si>
  <si>
    <t>3 Aufwand</t>
  </si>
  <si>
    <t>4 Ertrag</t>
  </si>
  <si>
    <t>Kontroll-Summe</t>
  </si>
  <si>
    <t>33 Jahre</t>
  </si>
  <si>
    <t>WVerweis</t>
  </si>
  <si>
    <t>fix</t>
  </si>
  <si>
    <t>Minimalpensum bei Anzahl Kindern</t>
  </si>
  <si>
    <t>Da insbesondere für die Beitragsberechnung die jährliche Teuerung, der Lektionenfaktor und allenfalls andere Parameter wechseln, ist diese Datei nur für die Planung der vorhandenen Jahre anwendbar. Sie wird vom AV jährlich angepasst.</t>
  </si>
  <si>
    <t>Version</t>
  </si>
  <si>
    <t>Änderung</t>
  </si>
  <si>
    <t xml:space="preserve">- Integration der Voraussichtlichen Auswirkungen der kantonalen Leistungsüberprüfung und </t>
  </si>
  <si>
    <t>Änderungsprotokoll des Tools</t>
  </si>
  <si>
    <t>Finanzplan HRM2</t>
  </si>
  <si>
    <t>der Besoldungsrevision auf die Paramter der Beitragsleistungen</t>
  </si>
  <si>
    <t>- Änderung der Erfassung auf Budget 2015</t>
  </si>
  <si>
    <t xml:space="preserve">- Anpassung der Betriebspauschale ab RJ15 nach definitivem Entscheid bezüglich der </t>
  </si>
  <si>
    <t>Auswirkungen der Leistungsüberprüfung</t>
  </si>
  <si>
    <t>Berücksichtigung Bilanzfehlbetrag angepasst.</t>
  </si>
  <si>
    <t>- Anpassung Eingabeblatt Berechnung Eigenkapital Budget (Feld D158).</t>
  </si>
  <si>
    <t>- Anpassung Eingabeblatt aufgrund Änderungen Kontenplan</t>
  </si>
  <si>
    <t>Grundstückgewinnsteuer neu 4601 statt 403; übriger Transferertrag 4699 statt 4690</t>
  </si>
  <si>
    <t>Finanz- und Lastenausgleich 4621.5 statt 4621.1; Direktzahlungen Kanton 4621.6 statt 4621.2;</t>
  </si>
  <si>
    <t>Kanton (Finanz- und Lastenausgleich)</t>
  </si>
  <si>
    <t>davon in Basisstufe</t>
  </si>
  <si>
    <t>davon in Basisstufe oder Mehrklasse</t>
  </si>
  <si>
    <t>Zuschlag Basisstufe/Mehrklasse</t>
  </si>
  <si>
    <t>- Integration Zuschlag Basisstufe</t>
  </si>
  <si>
    <t>- Summe 46 in Jahren 2019/20 angepasst</t>
  </si>
  <si>
    <t>- Formate angepasst</t>
  </si>
  <si>
    <t>- Abschreibung Überführung: Bestand 31.12.14: Anrechnung zus. Abschr. Objekte 10-15 Hochbauten angepasst</t>
  </si>
  <si>
    <t>Wertberichtigungen auf Forderungen (übriges)</t>
  </si>
  <si>
    <t>- Abschreibungen Steuern als Einzelposition aufgenommen; entspr. Korrektur 40 Fiskalertrag</t>
  </si>
  <si>
    <t>WB Steuerabschreibungen (Funktion 9100)</t>
  </si>
  <si>
    <t>Formel: Steuerkraft * Steuerfuss + Steuerabschreibungen</t>
  </si>
  <si>
    <t xml:space="preserve">- Integration der definitiven Auswirkungen der kantonalen Leistungsüberprüfung und </t>
  </si>
  <si>
    <t>- Änderung der Erfassung auf Budget 2016</t>
  </si>
  <si>
    <t xml:space="preserve">- Fehlerbehebung, dass bei älteren Excelversionen die Formatierung beim 3- und 4jährigen Finanzplan nicht korrekt angezeigt wurde. </t>
  </si>
  <si>
    <t>- Einbau Konti 35 / 45 Einlagen/Entnahmen Fonds / Spezialfinanzierungen FV</t>
  </si>
  <si>
    <t>- Abschreibungen Informatik trennen in Hardware / Software</t>
  </si>
  <si>
    <t>Informatik Hard-/ Software; Kommunikationssysteme</t>
  </si>
  <si>
    <t>Informatik, Kommunikation (Hardware)</t>
  </si>
  <si>
    <t>Informatik, Kommunikation (Software)</t>
  </si>
  <si>
    <t>Grundstücke nicht überbaut</t>
  </si>
  <si>
    <t>Gebäude, Hochbauten, Grundstücke bebaut, Spielplätzen/-wiesen</t>
  </si>
  <si>
    <t>RDN</t>
  </si>
  <si>
    <t>Anschaffung
(Jahr)</t>
  </si>
  <si>
    <t>ND</t>
  </si>
  <si>
    <t>Tot</t>
  </si>
  <si>
    <t>ungen</t>
  </si>
  <si>
    <t>jährliche</t>
  </si>
  <si>
    <t xml:space="preserve"> Abschreib-</t>
  </si>
  <si>
    <t>Bildung zusätzliche Abschreibungen (383)</t>
  </si>
  <si>
    <t>Auflösung zusätzliche Abschreibungen</t>
  </si>
  <si>
    <t>- Fehlerbehebung Eingabeblatt: Steuerabschreibungen in Zeile 57 statt 58 berechnen</t>
  </si>
  <si>
    <t>Bilanz per 31.12.</t>
  </si>
  <si>
    <t>- Einbau Auflösung zusätzliche Abschreibungen gemäss Anlagebuchhaltung</t>
  </si>
  <si>
    <t>Total zusätzliche Abschreibungen</t>
  </si>
  <si>
    <t>gem. Anlage-BH</t>
  </si>
  <si>
    <r>
      <rPr>
        <sz val="12"/>
        <color rgb="FFFF0000"/>
        <rFont val="Arial"/>
        <family val="2"/>
      </rPr>
      <t xml:space="preserve">nur für </t>
    </r>
    <r>
      <rPr>
        <b/>
        <sz val="12"/>
        <color rgb="FFFF0000"/>
        <rFont val="Arial"/>
        <family val="2"/>
      </rPr>
      <t xml:space="preserve">Objekte, </t>
    </r>
    <r>
      <rPr>
        <sz val="12"/>
        <color rgb="FFFF0000"/>
        <rFont val="Arial"/>
        <family val="2"/>
      </rPr>
      <t xml:space="preserve">welche </t>
    </r>
    <r>
      <rPr>
        <b/>
        <sz val="12"/>
        <color rgb="FFFF0000"/>
        <rFont val="Arial"/>
        <family val="2"/>
      </rPr>
      <t xml:space="preserve">von Anfang an nach HRM2 </t>
    </r>
    <r>
      <rPr>
        <sz val="12"/>
        <color rgb="FFFF0000"/>
        <rFont val="Arial"/>
        <family val="2"/>
      </rPr>
      <t>abgeschrieben wurden.</t>
    </r>
  </si>
  <si>
    <r>
      <t xml:space="preserve">Neuinvestitionen und Objekte, </t>
    </r>
    <r>
      <rPr>
        <sz val="10"/>
        <color rgb="FFFF0000"/>
        <rFont val="Arial"/>
        <family val="2"/>
      </rPr>
      <t xml:space="preserve">welche von Beginn weg nach </t>
    </r>
    <r>
      <rPr>
        <b/>
        <sz val="10"/>
        <color rgb="FFFF0000"/>
        <rFont val="Arial"/>
        <family val="2"/>
      </rPr>
      <t xml:space="preserve">HMR2 </t>
    </r>
    <r>
      <rPr>
        <sz val="10"/>
        <color rgb="FFFF0000"/>
        <rFont val="Arial"/>
        <family val="2"/>
      </rPr>
      <t>abgeschrieben wurden, sind im Register "Abschreibung HRM2" zu führen.</t>
    </r>
  </si>
  <si>
    <r>
      <rPr>
        <sz val="12"/>
        <color rgb="FFFF0000"/>
        <rFont val="Arial"/>
        <family val="2"/>
      </rPr>
      <t xml:space="preserve">Für </t>
    </r>
    <r>
      <rPr>
        <b/>
        <sz val="12"/>
        <color rgb="FFFF0000"/>
        <rFont val="Arial"/>
        <family val="2"/>
      </rPr>
      <t>überführte Objekte</t>
    </r>
    <r>
      <rPr>
        <sz val="12"/>
        <color rgb="FFFF0000"/>
        <rFont val="Arial"/>
        <family val="2"/>
      </rPr>
      <t xml:space="preserve"> nach HRM2, bis diese komplett abgeschrieben sind</t>
    </r>
  </si>
  <si>
    <t>318 ohne Funktion 9100</t>
  </si>
  <si>
    <t>Hilfestellung zur Überführung</t>
  </si>
  <si>
    <t>Kontozuorndung unter HRM1</t>
  </si>
  <si>
    <t>gemäss Beitragsgesetz/-verordnung</t>
  </si>
  <si>
    <t>940.321 / 940.322</t>
  </si>
  <si>
    <t>940.420 / 940.421</t>
  </si>
  <si>
    <r>
      <t xml:space="preserve">Einmal überführte Objekte </t>
    </r>
    <r>
      <rPr>
        <sz val="10"/>
        <color rgb="FFFF0000"/>
        <rFont val="Arial"/>
        <family val="2"/>
      </rPr>
      <t>müssen weiterhin über das Register "Abschreibung Überführung geführt werden.</t>
    </r>
  </si>
  <si>
    <t>ZUSAMMENZUG</t>
  </si>
  <si>
    <r>
      <t xml:space="preserve">Erneuerungsfonds/Vorfinanzierungen per 31.12. </t>
    </r>
    <r>
      <rPr>
        <sz val="10"/>
        <rFont val="Arial"/>
        <family val="2"/>
      </rPr>
      <t>(291/293)</t>
    </r>
  </si>
  <si>
    <r>
      <t xml:space="preserve">davon Fonds/Vorfinanzierungen </t>
    </r>
    <r>
      <rPr>
        <sz val="8"/>
        <rFont val="Arial"/>
        <family val="2"/>
      </rPr>
      <t>(291/293)</t>
    </r>
  </si>
  <si>
    <t>31 / 339</t>
  </si>
  <si>
    <t>339 ohne 900.339</t>
  </si>
  <si>
    <t>35 / 36</t>
  </si>
  <si>
    <t>60 / 65 / 66</t>
  </si>
  <si>
    <t>332 / 382</t>
  </si>
  <si>
    <t>43 / 45 / 46</t>
  </si>
  <si>
    <t>22 / 23</t>
  </si>
  <si>
    <t>- Formate angepasst: neu können Zellen formatiert werden (Grösse, Farbe usw.)</t>
  </si>
  <si>
    <t>- Leichte Modifikation Kennzahlen (Berechnung analog Standard-Doku Jahresrechnung)</t>
  </si>
  <si>
    <t>- Kennzahlen der ersten 2 Jahre geöffnet, Zeilen dürfen überschrieben werden</t>
  </si>
  <si>
    <t>Nettoverschuldungsquotient</t>
  </si>
  <si>
    <t>Die Kennzahlen der Rechnungsjahre können bei Bedarf überschrieben werden. Da von HRM1 nach HRM2 leichte 
Anpassungen in den Berechnungen vorgenommen wurden, können so die bereits publizierten Kennzahlen ausgewiesen werden.</t>
  </si>
  <si>
    <t>- neue Auswahlmöglichkeit für das letzte Budget- bzw. Rechnungsjahr: "Hochrechnung"</t>
  </si>
  <si>
    <t>- Integration definitive Parameter 2016 (Lektionenansatz und Zuschlag sonderpädagogische</t>
  </si>
  <si>
    <t>Massnahmen</t>
  </si>
  <si>
    <t>Hochrechn.</t>
  </si>
  <si>
    <t>Register Finanzplan</t>
  </si>
  <si>
    <r>
      <t>·</t>
    </r>
    <r>
      <rPr>
        <sz val="7"/>
        <rFont val="Times New Roman"/>
        <family val="1"/>
      </rPr>
      <t xml:space="preserve">         </t>
    </r>
    <r>
      <rPr>
        <sz val="12"/>
        <rFont val="Arial"/>
        <family val="2"/>
      </rPr>
      <t>Stimmen die Zahlen der ersten beiden Jahren mit Rechnung / Budget überein? (Spalten C/D) Insbesondere Abschreibungen!</t>
    </r>
  </si>
  <si>
    <r>
      <t>·</t>
    </r>
    <r>
      <rPr>
        <sz val="7"/>
        <rFont val="Times New Roman"/>
        <family val="1"/>
      </rPr>
      <t xml:space="preserve">         </t>
    </r>
    <r>
      <rPr>
        <sz val="12"/>
        <rFont val="Arial"/>
        <family val="2"/>
      </rPr>
      <t>Gewinnverwendung der Rechnungsjahre „verbucht“?</t>
    </r>
  </si>
  <si>
    <r>
      <t>·</t>
    </r>
    <r>
      <rPr>
        <sz val="7"/>
        <rFont val="Times New Roman"/>
        <family val="1"/>
      </rPr>
      <t xml:space="preserve">         </t>
    </r>
    <r>
      <rPr>
        <sz val="12"/>
        <rFont val="Arial"/>
        <family val="2"/>
      </rPr>
      <t>Ausbuchung Vorfinanzierungen (Zeile 53 nicht unter 0?)</t>
    </r>
  </si>
  <si>
    <t>Register Eingabeblatt</t>
  </si>
  <si>
    <r>
      <t>·</t>
    </r>
    <r>
      <rPr>
        <sz val="7"/>
        <rFont val="Times New Roman"/>
        <family val="1"/>
      </rPr>
      <t xml:space="preserve">         </t>
    </r>
    <r>
      <rPr>
        <sz val="12"/>
        <rFont val="Arial"/>
        <family val="2"/>
      </rPr>
      <t>Korrekturpositionen: Wurden diese weitergezogen? Referenzwert ist immer das Budgetjahr!!!</t>
    </r>
  </si>
  <si>
    <r>
      <t>·</t>
    </r>
    <r>
      <rPr>
        <sz val="7"/>
        <rFont val="Times New Roman"/>
        <family val="1"/>
      </rPr>
      <t xml:space="preserve">         </t>
    </r>
    <r>
      <rPr>
        <sz val="12"/>
        <rFont val="Arial"/>
        <family val="2"/>
      </rPr>
      <t>Wurden die gelben Felder ausgefüllt/weitergeführt?</t>
    </r>
  </si>
  <si>
    <r>
      <t>·</t>
    </r>
    <r>
      <rPr>
        <sz val="7"/>
        <rFont val="Times New Roman"/>
        <family val="1"/>
      </rPr>
      <t xml:space="preserve">         </t>
    </r>
    <r>
      <rPr>
        <sz val="12"/>
        <rFont val="Arial"/>
        <family val="2"/>
      </rPr>
      <t>Abgleich Schülerzahl -&gt; Korrekturposition Personalaufwand (Zeile 46)</t>
    </r>
  </si>
  <si>
    <t>Register Beitragsleistungen</t>
  </si>
  <si>
    <r>
      <t>·</t>
    </r>
    <r>
      <rPr>
        <sz val="7"/>
        <rFont val="Times New Roman"/>
        <family val="1"/>
      </rPr>
      <t xml:space="preserve">         </t>
    </r>
    <r>
      <rPr>
        <sz val="12"/>
        <rFont val="Arial"/>
        <family val="2"/>
      </rPr>
      <t>Schüler per 15.9. und nicht Durchschnitt RJ (keine halben Schüler)</t>
    </r>
  </si>
  <si>
    <r>
      <t>·</t>
    </r>
    <r>
      <rPr>
        <sz val="7"/>
        <rFont val="Times New Roman"/>
        <family val="1"/>
      </rPr>
      <t xml:space="preserve">         </t>
    </r>
    <r>
      <rPr>
        <sz val="12"/>
        <rFont val="Arial"/>
        <family val="2"/>
      </rPr>
      <t>Schultyp ausgewählt?</t>
    </r>
  </si>
  <si>
    <r>
      <t>·</t>
    </r>
    <r>
      <rPr>
        <sz val="7"/>
        <rFont val="Times New Roman"/>
        <family val="1"/>
      </rPr>
      <t xml:space="preserve">         </t>
    </r>
    <r>
      <rPr>
        <sz val="12"/>
        <rFont val="Arial"/>
        <family val="2"/>
      </rPr>
      <t>Zuschlag sond. Massnahmen eingegeben?</t>
    </r>
  </si>
  <si>
    <t>Register Abschreibungen Überführung / Abschreibungen HRM2</t>
  </si>
  <si>
    <r>
      <t>·</t>
    </r>
    <r>
      <rPr>
        <sz val="7"/>
        <rFont val="Times New Roman"/>
        <family val="1"/>
      </rPr>
      <t xml:space="preserve">         </t>
    </r>
    <r>
      <rPr>
        <sz val="12"/>
        <rFont val="Arial"/>
        <family val="2"/>
      </rPr>
      <t>Abstimmen mit Eingabe IR</t>
    </r>
  </si>
  <si>
    <t>(Nettoinvestition ausweisen, keine negativen Zahlen..)</t>
  </si>
  <si>
    <t>Hilfestellung Plausibilisierung Eingabe</t>
  </si>
  <si>
    <t>(keine abschliessende Aufzählung)</t>
  </si>
  <si>
    <t>Einlagen Fonds / Spezialfinanzierungen EK</t>
  </si>
  <si>
    <t>Einlagen in Fonds und Spezialfinanzierungen EK</t>
  </si>
  <si>
    <t>Entnahmen Fonds / Spezialfinanzierungen EK</t>
  </si>
  <si>
    <t>Entnahmen Fonds und Spezialfinanzierungen EK</t>
  </si>
  <si>
    <t>Einlagen (351/389)</t>
  </si>
  <si>
    <t>inkl. Baufolgekosten</t>
  </si>
  <si>
    <r>
      <t xml:space="preserve">45 </t>
    </r>
    <r>
      <rPr>
        <sz val="10"/>
        <rFont val="Arial"/>
        <family val="2"/>
      </rPr>
      <t>Entnahmen Fonds EK</t>
    </r>
  </si>
  <si>
    <r>
      <t xml:space="preserve">35 </t>
    </r>
    <r>
      <rPr>
        <sz val="10"/>
        <rFont val="Arial"/>
        <family val="2"/>
      </rPr>
      <t>Einlagen Fonds EK</t>
    </r>
  </si>
  <si>
    <t>- Integration der Änderung, dass die Einlagen in den Erneuerungsfonds Baufolgekosten über 351 (anstatt 389) vorgenommen werden. Änderung in Kontonummer und Funktionalität in der Bilanz.</t>
  </si>
  <si>
    <t>381 / 382</t>
  </si>
  <si>
    <t>481 / 482</t>
  </si>
  <si>
    <t>Entnahmen (451/489) + Auflösungen (IR)</t>
  </si>
  <si>
    <t>- Korrektur Kennzahlen Zinsbelastung und Kapitaldienstanteil</t>
  </si>
  <si>
    <t>- Korrektur: zusätzliche Abschreibungen für Informatik im Blatt "Abschreibung HRM2" wurde</t>
  </si>
  <si>
    <t>nicht korrekt ins "Eingabeblatt" transferiert.</t>
  </si>
  <si>
    <t>- Eingabeblatt: die gerechneten Abschreibungen können neu in den Jahren vor dem Finanzplan</t>
  </si>
  <si>
    <t>überschrieben werden (für Rundungen).</t>
  </si>
  <si>
    <t>Differenz</t>
  </si>
  <si>
    <t>- Differenzberechnung in den Tabellenblättern "Finanzplan" und "Eingabeblatt"</t>
  </si>
  <si>
    <t>Kalenderjahre (Rechnungsjahr)</t>
  </si>
  <si>
    <t xml:space="preserve">Die Parameter basieren auf dem letztmöglichen Stand des Beitragsgesetztes und der Beitragsverordnung. Diese werden mit der erfassten Teuerung hochgerechnet. </t>
  </si>
  <si>
    <t>- Eröffnung Finanzplanjahre 2018-22</t>
  </si>
  <si>
    <t>- Ergänzung der Abschreibetabelle für eine höhere Anzahl von Objekten</t>
  </si>
  <si>
    <t>- Integration definitive Parameter 2017</t>
  </si>
  <si>
    <t xml:space="preserve">- Berücksichtigung Teuerung im Tabellenblatt Beitragsleistungen gemäss kantonalem </t>
  </si>
  <si>
    <t>Finanzplan (2018-2020)</t>
  </si>
  <si>
    <t xml:space="preserve">. Eigenkapital im Verhältnis zu operativem Aufwand: der Finanzaufwand (34) wurde nicht </t>
  </si>
  <si>
    <t>berücksichtigt</t>
  </si>
  <si>
    <t>. Selbstfinanzierung: die Einlagen in den Erneuerungsfonds (35) wurden nicht</t>
  </si>
  <si>
    <t>- kleine Korrekturn bei der Berechnung Finanzkennzahlen:</t>
  </si>
  <si>
    <t>- Korrektur Formel im "Eingabeblatt"</t>
  </si>
  <si>
    <t>. In der Summe des Kontos 38 wurde in den letzten beiden Finanzplanjahren das Konto</t>
  </si>
  <si>
    <t>381 nicht berücksichtigt</t>
  </si>
  <si>
    <t xml:space="preserve">Lediglich beschlossene Anpassungen sind erfasst. </t>
  </si>
  <si>
    <t>Alle Parameter gemäss aktuellem Wissensstand.</t>
  </si>
  <si>
    <t>sind nicht erfasst.</t>
  </si>
  <si>
    <t>- Eröffnung Finanzplanjahre 2019-23</t>
  </si>
  <si>
    <r>
      <t>·</t>
    </r>
    <r>
      <rPr>
        <sz val="7"/>
        <rFont val="Times New Roman"/>
        <family val="1"/>
      </rPr>
      <t xml:space="preserve">         </t>
    </r>
    <r>
      <rPr>
        <sz val="12"/>
        <rFont val="Arial"/>
        <family val="2"/>
      </rPr>
      <t>Plausibilisierung Parameter</t>
    </r>
  </si>
  <si>
    <t>Vorgehen bei jährlichen Anpassungen</t>
  </si>
  <si>
    <t>Eingabeblatt:</t>
  </si>
  <si>
    <t>Beitragsleistungen und HilfstabelleKantonsbeitrag</t>
  </si>
  <si>
    <t>- Anpassung der Teuerung in beiden Tabellenblättern. Einzelne Werte werden im Tabellenblatt Beitragsleistungen erfasst, andere in der Hilfstabelle</t>
  </si>
  <si>
    <t>- sofern notwendig, Anpassungen der Parameter in der Hilfstabelle. Alle diese Werte (Ausnahme Teuerung) sind im Blatt Beitragsleistungen verknüpft</t>
  </si>
  <si>
    <t>Es werden nur beschlossene Parameter erfasst</t>
  </si>
  <si>
    <t xml:space="preserve">- "Anzahl der Finanzplanjahre" muss neu ausgewählt werden. Dieses Feld wird nicht automatissch aktualisiert. </t>
  </si>
  <si>
    <t>Änderungsprotokoll</t>
  </si>
  <si>
    <t>- Nachführen</t>
  </si>
  <si>
    <t>- rote Parameter = hochgerechnete Parameter</t>
  </si>
  <si>
    <t>mehr mit 0 sondern leer angezeigt</t>
  </si>
  <si>
    <t>- kleine Anpassungen der Formatierung: nicht erfasste Parameter werden im Finanzplan nicht</t>
  </si>
  <si>
    <t>Amortisation Fremdkapital</t>
  </si>
  <si>
    <t>Neuaufnahme Fremdkapital</t>
  </si>
  <si>
    <t>Unterrichtswochen</t>
  </si>
  <si>
    <t>- Integration definitive Parameter 2018</t>
  </si>
  <si>
    <t xml:space="preserve">- Anpassung Berechnung des Fremdkapitalbestands. Neu müssen nur noch Endbestand der Rechnungsjahre befüllt und für das Budget- und die Finanzplanjahre die geplanten Amortisationen und FK-Neuaufnahmen eingetragen werden. Es erfolgt keine automatische Berechnung aufgrund der Neuinvestitionen, Abschreibungen und des Erfolgs mehr. </t>
  </si>
  <si>
    <t>Amortisation als positiven Betrag erfassen</t>
  </si>
  <si>
    <t>Auflösung Erneuerungsfonds Baufolgekosten</t>
  </si>
  <si>
    <t>Dieses Register dient zur Abwicklung der bestehenden Verwaltungsvermögen, welches bisher degressiv abgeschrieben wurde. Dieses ist in die lineare Abschreibungsmethode zu überführen und gemäss Restlaufzeit linear abzuschreiben. Die Dokumentation "Empfehlung Behandlung Baufolgekosten" dient bei der Umsetzung. Es ist in die zwei Bereiche ordentliche und ausserordentliche Abschreibungen unterteilt. Zur korrekten Ausweisung im Endprodukt "Finanzplan" sowie zur Vermeidung übermässiger Abschreibungen sind die einzelnen Objekte mit ihrem Anfangsbestand, Restlaufzeit und der Abschreibungen Vorjahre bis Budget sowie die zusätzlich geplanten Abschreibungen während der Planungsperiode einzugeben.</t>
  </si>
  <si>
    <t>- Anpassung der Darstellung bei Schülerzahlerfassung im Register "Beitragsleistungen"</t>
  </si>
  <si>
    <t>- einzelne darstellerische Anpassungen</t>
  </si>
  <si>
    <t>- Eröffnung Finanzplanjahre 2020-24</t>
  </si>
  <si>
    <t>reguläre Entnahme/Rückführung (4893.1x) oder Nichtgebrauch (4893.2x)</t>
  </si>
  <si>
    <t>Auflösung kum. zus. Abschreibungen</t>
  </si>
  <si>
    <t>Auflösung kum. zusätzliche Abschreibungen</t>
  </si>
  <si>
    <t>- Umsetzung neuer Modus für zusätzliche Abschreibungen und Vorfinanzierungen</t>
  </si>
  <si>
    <t>(Auflösung via ER 48)</t>
  </si>
  <si>
    <t>Entnahmen Neubewertungsreserve</t>
  </si>
  <si>
    <t>Entnahmen aus Globalbudgetbereich</t>
  </si>
  <si>
    <t>Entnahmen Vorfinanzierungen EK</t>
  </si>
  <si>
    <t>Einlagen in Rücklagen Globalbudgetbereiche</t>
  </si>
  <si>
    <t>- Umsetzung Kontenplananpassungen</t>
  </si>
  <si>
    <t>Korrektur zu Budgetjahr (z.B. Klassenschliessung/-eröffnung)</t>
  </si>
  <si>
    <r>
      <t xml:space="preserve">Langfristige Finanzverbindlichkeiten per 31.12. </t>
    </r>
    <r>
      <rPr>
        <sz val="10"/>
        <rFont val="Arial"/>
        <family val="2"/>
      </rPr>
      <t>(206)</t>
    </r>
  </si>
  <si>
    <r>
      <t>Eigenkapital per 31.12.</t>
    </r>
    <r>
      <rPr>
        <sz val="10"/>
        <rFont val="Arial"/>
        <family val="2"/>
      </rPr>
      <t xml:space="preserve"> (29)</t>
    </r>
    <r>
      <rPr>
        <b/>
        <sz val="10"/>
        <rFont val="Arial"/>
        <family val="2"/>
      </rPr>
      <t xml:space="preserve"> </t>
    </r>
    <r>
      <rPr>
        <sz val="10"/>
        <rFont val="Arial"/>
        <family val="2"/>
      </rPr>
      <t>inkl. Fonds/Vorfinanzierungen</t>
    </r>
  </si>
  <si>
    <t>2. Zahlen Vorjahre, Budget sowie individuelle Werte Finanzplan im Register "Eingabeblatt"</t>
  </si>
  <si>
    <t>3. Register "Kantonsbeitrag"</t>
  </si>
  <si>
    <t>4. Register "Abschreibung…" (je nach Bedarf)</t>
  </si>
  <si>
    <t>Steuerkraft (einfache Steuer)</t>
  </si>
  <si>
    <r>
      <t>·</t>
    </r>
    <r>
      <rPr>
        <sz val="7"/>
        <rFont val="Times New Roman"/>
        <family val="1"/>
      </rPr>
      <t xml:space="preserve">         </t>
    </r>
    <r>
      <rPr>
        <sz val="12"/>
        <rFont val="Arial"/>
        <family val="2"/>
      </rPr>
      <t>gehen Interne Verrechnungen auf? (Zeilen 92 / 135)</t>
    </r>
  </si>
  <si>
    <t>- Integration definitive Parameter 2019</t>
  </si>
  <si>
    <t>- kleine Korrektur bei der Berechnung des Verwaltungsvermögens im "Eingabeblatt":</t>
  </si>
  <si>
    <t xml:space="preserve">. Die Auflösung der kummulierten zusätzlichen Abschreibungen wurden in der </t>
  </si>
  <si>
    <t>Berechnung nicht berücksichtigt</t>
  </si>
  <si>
    <r>
      <t>davon Jahresergebnis</t>
    </r>
    <r>
      <rPr>
        <sz val="8"/>
        <rFont val="Arial"/>
        <family val="2"/>
      </rPr>
      <t xml:space="preserve"> (2990)</t>
    </r>
  </si>
  <si>
    <r>
      <t xml:space="preserve">davon restliches EK </t>
    </r>
    <r>
      <rPr>
        <sz val="8"/>
        <rFont val="Arial"/>
        <family val="2"/>
      </rPr>
      <t>(292/296/298/2999)</t>
    </r>
  </si>
  <si>
    <t>- kleine Formatierungskorrekturen</t>
  </si>
  <si>
    <t>Basisstufen-/Mehrklassenzuschlag</t>
  </si>
  <si>
    <t>Anrechnung Steuerkraft</t>
  </si>
  <si>
    <t>Steuerprozente</t>
  </si>
  <si>
    <t>Abschöpfungsquote</t>
  </si>
  <si>
    <t>KIGA/PS</t>
  </si>
  <si>
    <t>Basisstufen-/Mehrkl.zuschlag</t>
  </si>
  <si>
    <t>zu erfassende Parameter</t>
  </si>
  <si>
    <t>Teuerung (für Lektionenansätze und SL-Besoldung)</t>
  </si>
  <si>
    <t>übriger Aufwand</t>
  </si>
  <si>
    <t>Potenzial</t>
  </si>
  <si>
    <t>Netto-Abschöpfungspotenzial</t>
  </si>
  <si>
    <t>Abschöpfung</t>
  </si>
  <si>
    <t>ÜBER-Ø</t>
  </si>
  <si>
    <t>UNTER-Ø</t>
  </si>
  <si>
    <t>Steuerkraft pro Einwohner (im Vergleich zu kantonalem Durchschnitt)</t>
  </si>
  <si>
    <t>Abschöpfungsbefreit</t>
  </si>
  <si>
    <t>nein</t>
  </si>
  <si>
    <t>ja</t>
  </si>
  <si>
    <r>
      <t>Eigenkapitalquote</t>
    </r>
    <r>
      <rPr>
        <sz val="8"/>
        <rFont val="Arial"/>
        <family val="2"/>
      </rPr>
      <t xml:space="preserve"> (zu operativem Aufwand)</t>
    </r>
  </si>
  <si>
    <t>Zinsbelastungsrisiko</t>
  </si>
  <si>
    <t>Aufwanddeckung</t>
  </si>
  <si>
    <t>- Integration Beitragsrevision 2020</t>
  </si>
  <si>
    <t>- Integration neue Finanzkennzahlen</t>
  </si>
  <si>
    <t>-</t>
  </si>
  <si>
    <t>- Integration definitive Parameter 2020</t>
  </si>
  <si>
    <t>- Eröffnung Finanzplanjahre 2022-26</t>
  </si>
  <si>
    <t xml:space="preserve">Vorraussichtliche 3jährliche Anpassungen gem. BG § 18 </t>
  </si>
  <si>
    <t>Bei unterdurchschnittlicher Steuerkraft pro Ew (UNTER-Ø) erfolgt keine Abschöpfung.</t>
  </si>
  <si>
    <r>
      <t xml:space="preserve">Beiträge vom bzw. an den Kanton </t>
    </r>
    <r>
      <rPr>
        <sz val="10"/>
        <rFont val="Arial"/>
        <family val="2"/>
      </rPr>
      <t>werden im Register "Beitragsleistungen" berechnet und entsprechend im Register "Eingabeblatt" in die Konten 362 resp. 4621.1 übertragen. Die Berechnung erfolgt durch Eingabe der benötigten Werte im Register "Kantonsbeitrag".</t>
    </r>
  </si>
  <si>
    <t>- Integration definitive Parameter 2021</t>
  </si>
  <si>
    <t>- Eröffnung Finanzplanjahre 2023-27</t>
  </si>
  <si>
    <t xml:space="preserve">Schülerzahlen per 15.9.xx erfassen. Der Jahresdurchschnitt wird anhand dieser Zahlen </t>
  </si>
  <si>
    <t>gerechnet.</t>
  </si>
  <si>
    <t>Abschöpfungsquote gemäss kant. Prognose vorerfasst; Anpassungen sind wahrscheinlich.</t>
  </si>
  <si>
    <t xml:space="preserve">- geringfügige Anpassung der Finanzkennzahlen "Zinsbelastungsanteil", "Zinsbelastungsrisiko", </t>
  </si>
  <si>
    <t xml:space="preserve">"Aufwanddeckung": die Entnahme der Neubewertungsreserve (9630.4896) wird neu eingerechnet. </t>
  </si>
  <si>
    <t>- Integration definitive Parameter 2022</t>
  </si>
  <si>
    <t>- Eröffnung Finanzplanjahre 2024-28</t>
  </si>
  <si>
    <t>ausserplanm. Abschreibungen Sachanlagen VV</t>
  </si>
  <si>
    <t>ausserplanm. Abschreibungen imm. Anlagen VV</t>
  </si>
  <si>
    <t>ausserplanmässige Abschreibungen</t>
  </si>
  <si>
    <t>zusätzliche Abschreibungen</t>
  </si>
  <si>
    <r>
      <t xml:space="preserve">ausserplanmässige Abschrei-bungen </t>
    </r>
    <r>
      <rPr>
        <b/>
        <sz val="12"/>
        <color indexed="9"/>
        <rFont val="Arial"/>
        <family val="2"/>
      </rPr>
      <t>(Reduktion Nutzungsdauer)</t>
    </r>
  </si>
  <si>
    <t>planmässige Abschreibungen</t>
  </si>
  <si>
    <t>Objekt 22</t>
  </si>
  <si>
    <t>Objekt 23</t>
  </si>
  <si>
    <t>Objekt 24</t>
  </si>
  <si>
    <t>Objekt 25</t>
  </si>
  <si>
    <t>Objekt 26</t>
  </si>
  <si>
    <t>Objekt 27</t>
  </si>
  <si>
    <t>Objekt 28</t>
  </si>
  <si>
    <t>Objekt 29</t>
  </si>
  <si>
    <t>Objekt 30</t>
  </si>
  <si>
    <t>Objekt 31</t>
  </si>
  <si>
    <t>Objekt 32</t>
  </si>
  <si>
    <t>Objekt 33</t>
  </si>
  <si>
    <t>Objekt 34</t>
  </si>
  <si>
    <t>Objekt 35</t>
  </si>
  <si>
    <t>Objekt 36</t>
  </si>
  <si>
    <t>Objekt 37</t>
  </si>
  <si>
    <t>Objekt 38</t>
  </si>
  <si>
    <t>Objekt 39</t>
  </si>
  <si>
    <t>Objekt 40</t>
  </si>
  <si>
    <t>Objekt 41</t>
  </si>
  <si>
    <t>Objekt 42</t>
  </si>
  <si>
    <t>Objekt 43</t>
  </si>
  <si>
    <t>Objekt 44</t>
  </si>
  <si>
    <t>Objekt 45</t>
  </si>
  <si>
    <t>Objekt 46</t>
  </si>
  <si>
    <t>Objekt 47</t>
  </si>
  <si>
    <t>Objekt 48</t>
  </si>
  <si>
    <t>Objekt 49</t>
  </si>
  <si>
    <t>Objekt 50</t>
  </si>
  <si>
    <t>Total planmässige Abschreibungen</t>
  </si>
  <si>
    <t>Total ausserplanmässige Abschreibungen</t>
  </si>
  <si>
    <t>planmässige Abschreibungen imm. Anlagen (3320)</t>
  </si>
  <si>
    <t>planmässige Abschreibungen Sachanlagen (3300)</t>
  </si>
  <si>
    <t>Bildung ausserplanmässige Abschreibungen Sachanlagen (3301)</t>
  </si>
  <si>
    <t>ausserplanmässige Abschreibungen Sachanlagen (3301)</t>
  </si>
  <si>
    <t>ausserplanmässige Abschreibungen Imm. Anlagen (3321)</t>
  </si>
  <si>
    <t>- Abschreibungen:</t>
  </si>
  <si>
    <t>. Erweiterung der Objektanzahl</t>
  </si>
  <si>
    <t>. Textliche u. darstellerische Anpassungen</t>
  </si>
  <si>
    <t>korrekt berücksichtigt.</t>
  </si>
  <si>
    <r>
      <t xml:space="preserve">planmässige </t>
    </r>
    <r>
      <rPr>
        <b/>
        <sz val="12"/>
        <color indexed="9"/>
        <rFont val="Arial"/>
        <family val="2"/>
      </rPr>
      <t>(ordentliche)</t>
    </r>
    <r>
      <rPr>
        <b/>
        <sz val="16"/>
        <color indexed="9"/>
        <rFont val="Arial"/>
        <family val="2"/>
      </rPr>
      <t xml:space="preserve"> Abschreibungen</t>
    </r>
  </si>
  <si>
    <t>Korrekturposition Abschreibungen</t>
  </si>
  <si>
    <t>Korrekturposition Fiskalertrag</t>
  </si>
  <si>
    <t>- Eingabeblatt:</t>
  </si>
  <si>
    <t>. Zusätzliche Korrekturpositionen</t>
  </si>
  <si>
    <r>
      <t xml:space="preserve">Abschreibungen </t>
    </r>
    <r>
      <rPr>
        <b/>
        <sz val="12"/>
        <rFont val="Arial"/>
        <family val="2"/>
      </rPr>
      <t>(lineare Abschreibungsmethode)</t>
    </r>
  </si>
  <si>
    <r>
      <t xml:space="preserve">Abschreibungen für überführte Objekte </t>
    </r>
    <r>
      <rPr>
        <b/>
        <sz val="12"/>
        <rFont val="Arial"/>
        <family val="2"/>
      </rPr>
      <t>(von HRM1 zu HRM2)</t>
    </r>
  </si>
  <si>
    <t>Lohnanpassung Verwaltungspersonal</t>
  </si>
  <si>
    <t>Lohnanpassung Lehrpersonal</t>
  </si>
  <si>
    <t>. Die Lohnanpassungen können neu für Verwaltungspersonal und Lehrpersonal getrennt</t>
  </si>
  <si>
    <t>. Auf Familienzulagen (304) werden keine Lohnanpassungen mehr gerechnet</t>
  </si>
  <si>
    <t xml:space="preserve">vorgenommen werden. Für die Lohnnebenkosten und den übrigen Personalaufwand </t>
  </si>
  <si>
    <t xml:space="preserve">wird die Lohnanpassung der Lehrpersonen verwendet. </t>
  </si>
  <si>
    <t>. Geringfügige darstellerische Anpassungen</t>
  </si>
  <si>
    <r>
      <t xml:space="preserve">planmässige </t>
    </r>
    <r>
      <rPr>
        <b/>
        <sz val="12"/>
        <color indexed="9"/>
        <rFont val="Arial"/>
        <family val="2"/>
      </rPr>
      <t xml:space="preserve">(ordentliche) </t>
    </r>
    <r>
      <rPr>
        <b/>
        <sz val="16"/>
        <color indexed="9"/>
        <rFont val="Arial"/>
        <family val="2"/>
      </rPr>
      <t>Abschreibungen</t>
    </r>
  </si>
  <si>
    <t>- Aktualisierung generelle Lohnanpassung 2023 gem. kant. Budgetbotschaft</t>
  </si>
  <si>
    <t>- Integration definitive Parameter für Beitragsleistungen RJ2023</t>
  </si>
  <si>
    <t>Stand der Parameter: 1.1.2023 (hochgerechnet mit Teuerung)</t>
  </si>
  <si>
    <t xml:space="preserve">- Anpassung im "Eingabeblatt" Jahr in unter "Basis Finanzplan". Alle restlichen Jahreszahlen werden automatisch angepasst. </t>
  </si>
  <si>
    <t>Teuerung: gemäss kant. Einschätzung vorerfasst. Anpassungen sind möglich.</t>
  </si>
  <si>
    <t>- Eröffnung Finanzplanjahre 2025-29</t>
  </si>
  <si>
    <t>Technische Gebäudeeinrichtungen</t>
  </si>
  <si>
    <t>Bildung ausserplanmässige Abschreibungen immaterielle Anlagen (3321)</t>
  </si>
  <si>
    <t>- Integration neue Abschreibekategorie "Technische Gebäudeausrüstung" 15 Jahre</t>
  </si>
  <si>
    <t xml:space="preserve">. Korrektur: die ausserplanmässigen Abschreibungen wurden nicht auf allen Positionen </t>
  </si>
  <si>
    <t>IS, Schulentwicklung, Zusammenschlüsse etc.</t>
  </si>
  <si>
    <t>- Integration definitive Parameter für Beitragsleistungen RJ2024</t>
  </si>
  <si>
    <t>5 Jahre: 2026 / 2027 / 2028 / 2029 / 2030</t>
  </si>
  <si>
    <t>- Eröffnung Finanzplanjahre 2026-30</t>
  </si>
  <si>
    <t>Mobilien, Technische Gebäudeeinrichtungen, usw.</t>
  </si>
  <si>
    <t>- Integration definitive Parameter für Beitragsleistungen RJ2025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</si>
</sst>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43" formatCode="_ * #,##0.00_ ;_ * \-#,##0.00_ ;_ * &quot;-&quot;??_ ;_ @_ "/>
    <numFmt numFmtId="164" formatCode="_ [$€-2]\ * #,##0.00_ ;_ [$€-2]\ * \-#,##0.00_ ;_ [$€-2]\ * &quot;-&quot;??_ "/>
    <numFmt numFmtId="165" formatCode="0.0%"/>
    <numFmt numFmtId="166" formatCode="dd/mm/yyyy;@"/>
    <numFmt numFmtId="167" formatCode="0.0"/>
    <numFmt numFmtId="168" formatCode="_ * #,##0.0_ ;_ * \-#,##0.0_ ;_ * &quot;-&quot;??_ ;_ @_ "/>
    <numFmt numFmtId="169" formatCode="_ * #,##0_ ;_ * \-#,##0_ ;_ * &quot;-&quot;??_ ;_ @_ "/>
    <numFmt numFmtId="170" formatCode="0,;[Red]\-0,"/>
    <numFmt numFmtId="171" formatCode="#,"/>
    <numFmt numFmtId="172" formatCode="0.0000%"/>
    <numFmt numFmtId="173" formatCode="#,##0,;[Red]\-#,##0,"/>
    <numFmt numFmtId="174" formatCode="&quot;Budget &quot;###0"/>
    <numFmt numFmtId="175" formatCode="#,##0_ ;[Red]\-#,##0\ "/>
    <numFmt numFmtId="176" formatCode="_ * #,##0.0000_ ;_ * \-#,##0.0000_ ;_ * &quot;-&quot;??_ ;_ @_ "/>
    <numFmt numFmtId="177" formatCode="_ * #,##0_ ;_ * \-#,##0_ ;_ * &quot;-&quot;?_ ;_ @_ "/>
  </numFmts>
  <fonts count="57" x14ac:knownFonts="1">
    <font>
      <sz val="10"/>
      <name val="Arial"/>
    </font>
    <font>
      <sz val="10"/>
      <color theme="1"/>
      <name val="Arial"/>
      <family val="2"/>
    </font>
    <font>
      <sz val="10"/>
      <color theme="1"/>
      <name val="Arial"/>
      <family val="2"/>
    </font>
    <font>
      <sz val="10"/>
      <color theme="1"/>
      <name val="Arial"/>
      <family val="2"/>
    </font>
    <font>
      <sz val="10"/>
      <name val="Arial"/>
      <family val="2"/>
    </font>
    <font>
      <b/>
      <sz val="15"/>
      <name val="Arial"/>
      <family val="2"/>
    </font>
    <font>
      <sz val="10"/>
      <name val="Arial"/>
      <family val="2"/>
    </font>
    <font>
      <b/>
      <sz val="10"/>
      <name val="Arial"/>
      <family val="2"/>
    </font>
    <font>
      <b/>
      <sz val="12"/>
      <name val="Arial"/>
      <family val="2"/>
    </font>
    <font>
      <sz val="10"/>
      <color indexed="9"/>
      <name val="Arial"/>
      <family val="2"/>
    </font>
    <font>
      <b/>
      <sz val="10"/>
      <color indexed="9"/>
      <name val="Arial"/>
      <family val="2"/>
    </font>
    <font>
      <sz val="8"/>
      <name val="Arial"/>
      <family val="2"/>
    </font>
    <font>
      <i/>
      <sz val="8"/>
      <name val="Arial"/>
      <family val="2"/>
    </font>
    <font>
      <b/>
      <sz val="10"/>
      <name val="Arial"/>
      <family val="2"/>
    </font>
    <font>
      <sz val="10"/>
      <color indexed="9"/>
      <name val="Arial"/>
      <family val="2"/>
    </font>
    <font>
      <b/>
      <i/>
      <sz val="10"/>
      <name val="Arial"/>
      <family val="2"/>
    </font>
    <font>
      <i/>
      <sz val="10"/>
      <name val="Arial"/>
      <family val="2"/>
    </font>
    <font>
      <sz val="10"/>
      <color indexed="10"/>
      <name val="Arial"/>
      <family val="2"/>
    </font>
    <font>
      <b/>
      <sz val="10"/>
      <color indexed="10"/>
      <name val="Arial"/>
      <family val="2"/>
    </font>
    <font>
      <sz val="8"/>
      <color indexed="10"/>
      <name val="Arial"/>
      <family val="2"/>
    </font>
    <font>
      <sz val="12"/>
      <name val="Arial"/>
      <family val="2"/>
    </font>
    <font>
      <sz val="8"/>
      <color indexed="48"/>
      <name val="Arial"/>
      <family val="2"/>
    </font>
    <font>
      <sz val="8"/>
      <name val="Arial"/>
      <family val="2"/>
    </font>
    <font>
      <sz val="7"/>
      <name val="Arial"/>
      <family val="2"/>
    </font>
    <font>
      <b/>
      <sz val="7"/>
      <name val="Arial"/>
      <family val="2"/>
    </font>
    <font>
      <b/>
      <sz val="7"/>
      <name val="Arial"/>
      <family val="2"/>
    </font>
    <font>
      <sz val="8"/>
      <color indexed="81"/>
      <name val="Tahoma"/>
      <family val="2"/>
    </font>
    <font>
      <sz val="7"/>
      <name val="Arial"/>
      <family val="2"/>
    </font>
    <font>
      <sz val="10"/>
      <color indexed="8"/>
      <name val="Arial"/>
      <family val="2"/>
    </font>
    <font>
      <sz val="8"/>
      <color indexed="9"/>
      <name val="Arial"/>
      <family val="2"/>
    </font>
    <font>
      <sz val="8"/>
      <color indexed="9"/>
      <name val="Arial"/>
      <family val="2"/>
    </font>
    <font>
      <b/>
      <sz val="3"/>
      <name val="Arial"/>
      <family val="2"/>
    </font>
    <font>
      <sz val="3"/>
      <name val="Arial"/>
      <family val="2"/>
    </font>
    <font>
      <b/>
      <sz val="8"/>
      <name val="Arial"/>
      <family val="2"/>
    </font>
    <font>
      <sz val="10"/>
      <color indexed="48"/>
      <name val="Arial"/>
      <family val="2"/>
    </font>
    <font>
      <b/>
      <sz val="10"/>
      <color indexed="12"/>
      <name val="Arial"/>
      <family val="2"/>
    </font>
    <font>
      <b/>
      <sz val="16"/>
      <color indexed="9"/>
      <name val="Arial"/>
      <family val="2"/>
    </font>
    <font>
      <sz val="10"/>
      <color rgb="FFFF0000"/>
      <name val="Arial"/>
      <family val="2"/>
    </font>
    <font>
      <b/>
      <sz val="10"/>
      <color theme="0"/>
      <name val="Arial"/>
      <family val="2"/>
    </font>
    <font>
      <sz val="10"/>
      <color theme="0"/>
      <name val="Arial"/>
      <family val="2"/>
    </font>
    <font>
      <b/>
      <sz val="16"/>
      <color theme="0"/>
      <name val="Arial"/>
      <family val="2"/>
    </font>
    <font>
      <sz val="16"/>
      <color theme="0"/>
      <name val="Arial"/>
      <family val="2"/>
    </font>
    <font>
      <b/>
      <sz val="10"/>
      <color rgb="FFFF0000"/>
      <name val="Arial"/>
      <family val="2"/>
    </font>
    <font>
      <b/>
      <sz val="15"/>
      <color theme="0"/>
      <name val="Arial"/>
      <family val="2"/>
    </font>
    <font>
      <b/>
      <sz val="11"/>
      <name val="Arial"/>
      <family val="2"/>
    </font>
    <font>
      <sz val="11"/>
      <name val="Arial"/>
      <family val="2"/>
    </font>
    <font>
      <b/>
      <i/>
      <sz val="10"/>
      <color rgb="FFFF0000"/>
      <name val="Arial"/>
      <family val="2"/>
    </font>
    <font>
      <b/>
      <sz val="12"/>
      <color theme="0"/>
      <name val="Arial"/>
      <family val="2"/>
    </font>
    <font>
      <b/>
      <sz val="8"/>
      <color indexed="9"/>
      <name val="Arial"/>
      <family val="2"/>
    </font>
    <font>
      <sz val="12"/>
      <color rgb="FFFF0000"/>
      <name val="Arial"/>
      <family val="2"/>
    </font>
    <font>
      <b/>
      <sz val="12"/>
      <color rgb="FFFF0000"/>
      <name val="Arial"/>
      <family val="2"/>
    </font>
    <font>
      <b/>
      <sz val="10"/>
      <color theme="1"/>
      <name val="Arial"/>
      <family val="2"/>
    </font>
    <font>
      <i/>
      <sz val="12"/>
      <name val="Arial"/>
      <family val="2"/>
    </font>
    <font>
      <sz val="12"/>
      <name val="Symbol"/>
      <family val="1"/>
      <charset val="2"/>
    </font>
    <font>
      <sz val="7"/>
      <name val="Times New Roman"/>
      <family val="1"/>
    </font>
    <font>
      <b/>
      <sz val="16"/>
      <name val="Arial"/>
      <family val="2"/>
    </font>
    <font>
      <b/>
      <sz val="12"/>
      <color indexed="9"/>
      <name val="Arial"/>
      <family val="2"/>
    </font>
  </fonts>
  <fills count="24">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8"/>
        <bgColor indexed="64"/>
      </patternFill>
    </fill>
    <fill>
      <patternFill patternType="solid">
        <fgColor indexed="34"/>
        <bgColor indexed="64"/>
      </patternFill>
    </fill>
    <fill>
      <patternFill patternType="solid">
        <fgColor indexed="26"/>
        <bgColor indexed="64"/>
      </patternFill>
    </fill>
    <fill>
      <patternFill patternType="solid">
        <fgColor indexed="9"/>
        <bgColor indexed="64"/>
      </patternFill>
    </fill>
    <fill>
      <patternFill patternType="solid">
        <fgColor indexed="31"/>
        <bgColor indexed="31"/>
      </patternFill>
    </fill>
    <fill>
      <patternFill patternType="solid">
        <fgColor indexed="31"/>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C0C0C0"/>
        <bgColor indexed="64"/>
      </patternFill>
    </fill>
    <fill>
      <patternFill patternType="solid">
        <fgColor rgb="FF92D050"/>
        <bgColor indexed="64"/>
      </patternFill>
    </fill>
    <fill>
      <patternFill patternType="solid">
        <fgColor theme="1"/>
        <bgColor indexed="64"/>
      </patternFill>
    </fill>
    <fill>
      <patternFill patternType="solid">
        <fgColor rgb="FFDDDDDD"/>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rgb="FFFFC000"/>
        <bgColor indexed="64"/>
      </patternFill>
    </fill>
    <fill>
      <patternFill patternType="solid">
        <fgColor theme="6" tint="0.59999389629810485"/>
        <bgColor indexed="64"/>
      </patternFill>
    </fill>
    <fill>
      <patternFill patternType="solid">
        <fgColor rgb="FFEAEAEA"/>
        <bgColor indexed="64"/>
      </patternFill>
    </fill>
    <fill>
      <patternFill patternType="solid">
        <fgColor theme="0" tint="-0.249977111117893"/>
        <bgColor indexed="64"/>
      </patternFill>
    </fill>
  </fills>
  <borders count="8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top style="hair">
        <color auto="1"/>
      </top>
      <bottom/>
      <diagonal/>
    </border>
    <border>
      <left/>
      <right style="hair">
        <color indexed="64"/>
      </right>
      <top style="hair">
        <color auto="1"/>
      </top>
      <bottom/>
      <diagonal/>
    </border>
    <border>
      <left style="hair">
        <color indexed="64"/>
      </left>
      <right style="hair">
        <color indexed="64"/>
      </right>
      <top style="hair">
        <color auto="1"/>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medium">
        <color indexed="64"/>
      </top>
      <bottom style="medium">
        <color indexed="64"/>
      </bottom>
      <diagonal/>
    </border>
    <border>
      <left/>
      <right style="medium">
        <color theme="0"/>
      </right>
      <top/>
      <bottom/>
      <diagonal/>
    </border>
    <border>
      <left style="medium">
        <color theme="0"/>
      </left>
      <right style="hair">
        <color indexed="64"/>
      </right>
      <top/>
      <bottom/>
      <diagonal/>
    </border>
    <border>
      <left style="hair">
        <color indexed="64"/>
      </left>
      <right style="hair">
        <color indexed="64"/>
      </right>
      <top style="medium">
        <color indexed="64"/>
      </top>
      <bottom/>
      <diagonal/>
    </border>
    <border>
      <left style="hair">
        <color indexed="64"/>
      </left>
      <right/>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style="medium">
        <color theme="0"/>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style="medium">
        <color auto="1"/>
      </right>
      <top style="medium">
        <color auto="1"/>
      </top>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medium">
        <color theme="0"/>
      </left>
      <right/>
      <top/>
      <bottom style="medium">
        <color auto="1"/>
      </bottom>
      <diagonal/>
    </border>
    <border>
      <left style="medium">
        <color auto="1"/>
      </left>
      <right style="hair">
        <color indexed="64"/>
      </right>
      <top style="medium">
        <color auto="1"/>
      </top>
      <bottom style="medium">
        <color indexed="64"/>
      </bottom>
      <diagonal/>
    </border>
    <border>
      <left style="medium">
        <color auto="1"/>
      </left>
      <right style="hair">
        <color indexed="64"/>
      </right>
      <top style="medium">
        <color auto="1"/>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hair">
        <color indexed="64"/>
      </left>
      <right style="hair">
        <color indexed="64"/>
      </right>
      <top style="medium">
        <color indexed="64"/>
      </top>
      <bottom style="medium">
        <color indexed="64"/>
      </bottom>
      <diagonal/>
    </border>
    <border>
      <left/>
      <right style="medium">
        <color theme="0"/>
      </right>
      <top/>
      <bottom style="medium">
        <color indexed="64"/>
      </bottom>
      <diagonal/>
    </border>
    <border>
      <left style="medium">
        <color theme="0"/>
      </left>
      <right/>
      <top/>
      <bottom/>
      <diagonal/>
    </border>
    <border>
      <left style="medium">
        <color indexed="64"/>
      </left>
      <right style="hair">
        <color theme="0"/>
      </right>
      <top style="medium">
        <color indexed="64"/>
      </top>
      <bottom/>
      <diagonal/>
    </border>
    <border>
      <left style="medium">
        <color indexed="64"/>
      </left>
      <right style="hair">
        <color theme="0"/>
      </right>
      <top/>
      <bottom style="medium">
        <color indexed="64"/>
      </bottom>
      <diagonal/>
    </border>
    <border>
      <left/>
      <right style="hair">
        <color indexed="64"/>
      </right>
      <top style="medium">
        <color auto="1"/>
      </top>
      <bottom style="medium">
        <color indexed="64"/>
      </bottom>
      <diagonal/>
    </border>
    <border>
      <left/>
      <right style="medium">
        <color theme="0"/>
      </right>
      <top style="medium">
        <color indexed="64"/>
      </top>
      <bottom/>
      <diagonal/>
    </border>
    <border>
      <left style="hair">
        <color indexed="64"/>
      </left>
      <right/>
      <top style="medium">
        <color indexed="64"/>
      </top>
      <bottom style="medium">
        <color indexed="64"/>
      </bottom>
      <diagonal/>
    </border>
    <border>
      <left/>
      <right/>
      <top style="thick">
        <color auto="1"/>
      </top>
      <bottom/>
      <diagonal/>
    </border>
    <border>
      <left style="hair">
        <color indexed="64"/>
      </left>
      <right/>
      <top style="medium">
        <color indexed="64"/>
      </top>
      <bottom style="hair">
        <color indexed="64"/>
      </bottom>
      <diagonal/>
    </border>
    <border>
      <left style="hair">
        <color indexed="64"/>
      </left>
      <right/>
      <top style="hair">
        <color auto="1"/>
      </top>
      <bottom/>
      <diagonal/>
    </border>
    <border>
      <left style="hair">
        <color indexed="64"/>
      </left>
      <right/>
      <top style="hair">
        <color indexed="64"/>
      </top>
      <bottom style="medium">
        <color indexed="64"/>
      </bottom>
      <diagonal/>
    </border>
  </borders>
  <cellStyleXfs count="5">
    <xf numFmtId="0" fontId="0" fillId="0" borderId="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0" borderId="0"/>
  </cellStyleXfs>
  <cellXfs count="1000">
    <xf numFmtId="0" fontId="0" fillId="0" borderId="0" xfId="0"/>
    <xf numFmtId="0" fontId="5" fillId="0" borderId="0" xfId="0" applyFont="1" applyProtection="1"/>
    <xf numFmtId="0" fontId="0" fillId="0" borderId="0" xfId="0" applyBorder="1"/>
    <xf numFmtId="165" fontId="0" fillId="0" borderId="0" xfId="0" applyNumberFormat="1" applyBorder="1"/>
    <xf numFmtId="0" fontId="11" fillId="0" borderId="0" xfId="0" applyFont="1"/>
    <xf numFmtId="0" fontId="0" fillId="0" borderId="0" xfId="0" applyFill="1" applyBorder="1"/>
    <xf numFmtId="0" fontId="6" fillId="0" borderId="0" xfId="0" applyFont="1" applyBorder="1"/>
    <xf numFmtId="0" fontId="6" fillId="0" borderId="0" xfId="0" applyFont="1" applyFill="1" applyBorder="1"/>
    <xf numFmtId="0" fontId="0" fillId="3" borderId="0" xfId="0" applyFill="1" applyBorder="1"/>
    <xf numFmtId="0" fontId="7" fillId="3" borderId="0" xfId="0" applyFont="1" applyFill="1" applyBorder="1"/>
    <xf numFmtId="0" fontId="0" fillId="3" borderId="0" xfId="0" applyFill="1" applyBorder="1" applyAlignment="1">
      <alignment horizontal="center"/>
    </xf>
    <xf numFmtId="0" fontId="0" fillId="3" borderId="0" xfId="0" applyFill="1" applyBorder="1" applyAlignment="1">
      <alignment horizontal="center" vertical="center"/>
    </xf>
    <xf numFmtId="0" fontId="0" fillId="0" borderId="0" xfId="0" applyFill="1"/>
    <xf numFmtId="0" fontId="4" fillId="0" borderId="0" xfId="0" applyFont="1" applyBorder="1"/>
    <xf numFmtId="9" fontId="0" fillId="3" borderId="0" xfId="0" applyNumberFormat="1" applyFill="1" applyBorder="1"/>
    <xf numFmtId="0" fontId="18" fillId="0" borderId="0" xfId="0" applyFont="1"/>
    <xf numFmtId="0" fontId="7" fillId="0" borderId="0" xfId="0" applyFont="1"/>
    <xf numFmtId="4" fontId="17" fillId="0" borderId="0" xfId="0" applyNumberFormat="1" applyFont="1" applyBorder="1"/>
    <xf numFmtId="9" fontId="17" fillId="0" borderId="0" xfId="0" applyNumberFormat="1" applyFont="1" applyBorder="1"/>
    <xf numFmtId="2" fontId="17" fillId="0" borderId="0" xfId="0" applyNumberFormat="1" applyFont="1" applyBorder="1"/>
    <xf numFmtId="4" fontId="4" fillId="0" borderId="0" xfId="0" applyNumberFormat="1" applyFont="1" applyBorder="1"/>
    <xf numFmtId="9" fontId="4" fillId="0" borderId="0" xfId="0" applyNumberFormat="1" applyFont="1" applyBorder="1"/>
    <xf numFmtId="0" fontId="8" fillId="0" borderId="0" xfId="0" applyFont="1"/>
    <xf numFmtId="0" fontId="4" fillId="0" borderId="0" xfId="0" applyFont="1" applyFill="1" applyBorder="1"/>
    <xf numFmtId="3" fontId="11" fillId="0" borderId="0" xfId="0" applyNumberFormat="1" applyFont="1" applyBorder="1"/>
    <xf numFmtId="9" fontId="0" fillId="0" borderId="0" xfId="3" applyFont="1" applyBorder="1"/>
    <xf numFmtId="0" fontId="7" fillId="0" borderId="0" xfId="0" applyFont="1" applyBorder="1"/>
    <xf numFmtId="0" fontId="0" fillId="0" borderId="0" xfId="0" applyFill="1" applyAlignment="1">
      <alignment horizontal="center"/>
    </xf>
    <xf numFmtId="0" fontId="7" fillId="0" borderId="0" xfId="0" applyFont="1" applyFill="1"/>
    <xf numFmtId="0" fontId="7" fillId="3" borderId="0" xfId="0" applyFont="1" applyFill="1" applyAlignment="1">
      <alignment horizontal="center"/>
    </xf>
    <xf numFmtId="0" fontId="7" fillId="0" borderId="0" xfId="0" applyFont="1" applyFill="1" applyBorder="1"/>
    <xf numFmtId="0" fontId="0" fillId="0" borderId="12" xfId="0" applyBorder="1"/>
    <xf numFmtId="171" fontId="0" fillId="0" borderId="0" xfId="0" applyNumberFormat="1" applyBorder="1"/>
    <xf numFmtId="171" fontId="0" fillId="0" borderId="0" xfId="0" applyNumberFormat="1" applyFill="1" applyBorder="1"/>
    <xf numFmtId="0" fontId="7" fillId="3" borderId="14" xfId="0" applyFont="1" applyFill="1" applyBorder="1" applyAlignment="1">
      <alignment horizontal="center"/>
    </xf>
    <xf numFmtId="0" fontId="7" fillId="3" borderId="13" xfId="0" applyFont="1" applyFill="1" applyBorder="1" applyAlignment="1">
      <alignment horizontal="center"/>
    </xf>
    <xf numFmtId="0" fontId="7" fillId="3" borderId="15" xfId="0" applyFont="1" applyFill="1" applyBorder="1" applyAlignment="1">
      <alignment horizontal="center"/>
    </xf>
    <xf numFmtId="172" fontId="11" fillId="0" borderId="0" xfId="3" applyNumberFormat="1" applyFont="1" applyBorder="1"/>
    <xf numFmtId="0" fontId="7" fillId="0" borderId="0" xfId="0" applyFont="1" applyFill="1" applyBorder="1" applyAlignment="1">
      <alignment horizontal="left" vertical="center"/>
    </xf>
    <xf numFmtId="0" fontId="7" fillId="0" borderId="0" xfId="0" applyFont="1" applyFill="1" applyBorder="1" applyAlignment="1">
      <alignment horizontal="center"/>
    </xf>
    <xf numFmtId="0" fontId="0" fillId="6" borderId="0" xfId="0" applyFill="1" applyBorder="1" applyProtection="1">
      <protection locked="0"/>
    </xf>
    <xf numFmtId="167" fontId="0" fillId="6" borderId="14" xfId="3" applyNumberFormat="1" applyFont="1" applyFill="1" applyBorder="1" applyAlignment="1" applyProtection="1">
      <alignment horizontal="center"/>
      <protection locked="0"/>
    </xf>
    <xf numFmtId="0" fontId="0" fillId="6" borderId="14" xfId="3" applyNumberFormat="1" applyFont="1" applyFill="1" applyBorder="1" applyAlignment="1" applyProtection="1">
      <alignment horizontal="center"/>
      <protection locked="0"/>
    </xf>
    <xf numFmtId="0" fontId="0" fillId="6" borderId="8" xfId="3" applyNumberFormat="1" applyFont="1" applyFill="1" applyBorder="1" applyAlignment="1" applyProtection="1">
      <alignment horizontal="center"/>
      <protection locked="0"/>
    </xf>
    <xf numFmtId="167" fontId="0" fillId="6" borderId="13" xfId="3" applyNumberFormat="1" applyFont="1" applyFill="1" applyBorder="1" applyAlignment="1" applyProtection="1">
      <alignment horizontal="center"/>
      <protection locked="0"/>
    </xf>
    <xf numFmtId="167" fontId="0" fillId="6" borderId="15" xfId="3" applyNumberFormat="1" applyFont="1" applyFill="1" applyBorder="1" applyAlignment="1" applyProtection="1">
      <alignment horizontal="center"/>
      <protection locked="0"/>
    </xf>
    <xf numFmtId="167" fontId="0" fillId="6" borderId="0" xfId="3" applyNumberFormat="1" applyFont="1" applyFill="1" applyBorder="1" applyAlignment="1" applyProtection="1">
      <alignment horizontal="center"/>
      <protection locked="0"/>
    </xf>
    <xf numFmtId="0" fontId="0" fillId="6" borderId="13" xfId="3" applyNumberFormat="1" applyFont="1" applyFill="1" applyBorder="1" applyAlignment="1" applyProtection="1">
      <alignment horizontal="center"/>
      <protection locked="0"/>
    </xf>
    <xf numFmtId="0" fontId="0" fillId="6" borderId="15" xfId="3" applyNumberFormat="1" applyFont="1" applyFill="1" applyBorder="1" applyAlignment="1" applyProtection="1">
      <alignment horizontal="center"/>
      <protection locked="0"/>
    </xf>
    <xf numFmtId="0" fontId="0" fillId="6" borderId="0" xfId="3" applyNumberFormat="1" applyFont="1" applyFill="1" applyBorder="1" applyAlignment="1" applyProtection="1">
      <alignment horizontal="center"/>
      <protection locked="0"/>
    </xf>
    <xf numFmtId="0" fontId="7" fillId="0" borderId="0" xfId="0" applyFont="1" applyProtection="1"/>
    <xf numFmtId="0" fontId="0" fillId="0" borderId="0" xfId="0" applyProtection="1"/>
    <xf numFmtId="49" fontId="6" fillId="0" borderId="0" xfId="0" applyNumberFormat="1" applyFont="1" applyAlignment="1">
      <alignment vertical="top" wrapText="1"/>
    </xf>
    <xf numFmtId="173" fontId="0" fillId="0" borderId="0" xfId="0" applyNumberFormat="1" applyBorder="1"/>
    <xf numFmtId="173" fontId="0" fillId="0" borderId="0" xfId="0" applyNumberFormat="1"/>
    <xf numFmtId="173" fontId="0" fillId="0" borderId="0" xfId="0" applyNumberFormat="1" applyFill="1" applyBorder="1"/>
    <xf numFmtId="173" fontId="0" fillId="0" borderId="0" xfId="0" applyNumberFormat="1" applyFill="1"/>
    <xf numFmtId="173" fontId="7" fillId="0" borderId="0" xfId="0" applyNumberFormat="1" applyFont="1" applyFill="1" applyBorder="1" applyAlignment="1">
      <alignment horizontal="center"/>
    </xf>
    <xf numFmtId="1" fontId="7" fillId="3" borderId="14" xfId="0" applyNumberFormat="1" applyFont="1" applyFill="1" applyBorder="1" applyAlignment="1">
      <alignment horizontal="center"/>
    </xf>
    <xf numFmtId="1" fontId="7" fillId="3" borderId="13" xfId="0" applyNumberFormat="1" applyFont="1" applyFill="1" applyBorder="1" applyAlignment="1">
      <alignment horizontal="center"/>
    </xf>
    <xf numFmtId="0" fontId="16" fillId="0" borderId="9" xfId="0" applyFont="1" applyFill="1" applyBorder="1"/>
    <xf numFmtId="0" fontId="0" fillId="0" borderId="0" xfId="0" applyFill="1" applyProtection="1"/>
    <xf numFmtId="0" fontId="0" fillId="0" borderId="0" xfId="0" applyFill="1" applyAlignment="1" applyProtection="1">
      <alignment horizontal="center"/>
    </xf>
    <xf numFmtId="0" fontId="0" fillId="0" borderId="0" xfId="0" applyFill="1" applyBorder="1" applyProtection="1"/>
    <xf numFmtId="0" fontId="0" fillId="0" borderId="0" xfId="0" applyFill="1" applyBorder="1" applyAlignment="1" applyProtection="1"/>
    <xf numFmtId="166" fontId="11" fillId="0" borderId="0" xfId="0" applyNumberFormat="1" applyFont="1" applyFill="1" applyAlignment="1" applyProtection="1">
      <alignment vertical="center"/>
    </xf>
    <xf numFmtId="0" fontId="19" fillId="0" borderId="0" xfId="0" applyFont="1" applyAlignment="1" applyProtection="1">
      <alignment vertical="center"/>
    </xf>
    <xf numFmtId="0" fontId="7" fillId="0" borderId="17" xfId="0" applyFont="1" applyBorder="1"/>
    <xf numFmtId="0" fontId="0" fillId="0" borderId="18" xfId="0" applyBorder="1"/>
    <xf numFmtId="0" fontId="0" fillId="0" borderId="19" xfId="0" applyBorder="1"/>
    <xf numFmtId="0" fontId="0" fillId="0" borderId="21" xfId="0" applyFill="1" applyBorder="1"/>
    <xf numFmtId="0" fontId="0" fillId="0" borderId="12" xfId="0" applyFill="1" applyBorder="1"/>
    <xf numFmtId="173" fontId="0" fillId="7" borderId="14" xfId="0" applyNumberFormat="1" applyFill="1" applyBorder="1" applyAlignment="1" applyProtection="1">
      <alignment horizontal="right"/>
    </xf>
    <xf numFmtId="173" fontId="0" fillId="7" borderId="13" xfId="0" applyNumberFormat="1" applyFill="1" applyBorder="1" applyAlignment="1" applyProtection="1">
      <alignment horizontal="right"/>
    </xf>
    <xf numFmtId="0" fontId="5" fillId="0" borderId="0" xfId="0" applyFont="1"/>
    <xf numFmtId="0" fontId="10" fillId="3" borderId="0" xfId="0" applyFont="1" applyFill="1" applyAlignment="1">
      <alignment horizontal="right"/>
    </xf>
    <xf numFmtId="0" fontId="0" fillId="0" borderId="0" xfId="0" applyAlignment="1" applyProtection="1">
      <alignment vertical="top"/>
    </xf>
    <xf numFmtId="0" fontId="0" fillId="0" borderId="0" xfId="0" applyAlignment="1">
      <alignment vertical="top"/>
    </xf>
    <xf numFmtId="49" fontId="5" fillId="0" borderId="0" xfId="0" applyNumberFormat="1" applyFont="1" applyAlignment="1">
      <alignment vertical="top"/>
    </xf>
    <xf numFmtId="0" fontId="8" fillId="3" borderId="7" xfId="0" applyFont="1" applyFill="1" applyBorder="1" applyAlignment="1" applyProtection="1">
      <alignment vertical="top"/>
    </xf>
    <xf numFmtId="0" fontId="7" fillId="3" borderId="22" xfId="0" applyFont="1" applyFill="1" applyBorder="1" applyAlignment="1" applyProtection="1">
      <alignment vertical="top"/>
    </xf>
    <xf numFmtId="0" fontId="8" fillId="0" borderId="0" xfId="0" applyFont="1" applyFill="1" applyBorder="1" applyAlignment="1" applyProtection="1">
      <alignment vertical="top"/>
    </xf>
    <xf numFmtId="0" fontId="7" fillId="0" borderId="0" xfId="0" applyFont="1" applyFill="1" applyBorder="1" applyAlignment="1" applyProtection="1">
      <alignment vertical="top"/>
    </xf>
    <xf numFmtId="0" fontId="0" fillId="0" borderId="0" xfId="0" applyFill="1" applyAlignment="1" applyProtection="1">
      <alignment vertical="top"/>
    </xf>
    <xf numFmtId="49" fontId="7" fillId="0" borderId="0" xfId="0" applyNumberFormat="1" applyFont="1" applyAlignment="1">
      <alignment vertical="top" wrapText="1"/>
    </xf>
    <xf numFmtId="0" fontId="7" fillId="0" borderId="0" xfId="0" applyFont="1" applyAlignment="1">
      <alignment vertical="top" wrapText="1"/>
    </xf>
    <xf numFmtId="49" fontId="7" fillId="0" borderId="0" xfId="0" applyNumberFormat="1" applyFont="1" applyAlignment="1">
      <alignment vertical="top"/>
    </xf>
    <xf numFmtId="0" fontId="7" fillId="0" borderId="0" xfId="0" applyFont="1" applyAlignment="1">
      <alignment vertical="top"/>
    </xf>
    <xf numFmtId="0" fontId="18" fillId="0" borderId="0" xfId="0" applyFont="1" applyAlignment="1">
      <alignment vertical="top"/>
    </xf>
    <xf numFmtId="0" fontId="8" fillId="3" borderId="23" xfId="0" applyFont="1" applyFill="1" applyBorder="1" applyAlignment="1" applyProtection="1">
      <alignment vertical="top"/>
    </xf>
    <xf numFmtId="0" fontId="7" fillId="0" borderId="0" xfId="0" applyFont="1" applyFill="1" applyBorder="1" applyAlignment="1">
      <alignment vertical="top"/>
    </xf>
    <xf numFmtId="49" fontId="0" fillId="0" borderId="0" xfId="0" applyNumberFormat="1" applyAlignment="1">
      <alignment vertical="top"/>
    </xf>
    <xf numFmtId="0" fontId="7" fillId="8" borderId="7" xfId="0" applyFont="1" applyFill="1" applyBorder="1" applyAlignment="1" applyProtection="1">
      <alignment vertical="top"/>
    </xf>
    <xf numFmtId="0" fontId="6" fillId="0" borderId="0" xfId="0" applyFont="1" applyAlignment="1">
      <alignment vertical="top" wrapText="1"/>
    </xf>
    <xf numFmtId="0" fontId="6" fillId="0" borderId="0" xfId="0" applyFont="1" applyFill="1" applyBorder="1" applyAlignment="1" applyProtection="1">
      <alignment vertical="top"/>
    </xf>
    <xf numFmtId="49" fontId="7" fillId="8" borderId="7" xfId="0" applyNumberFormat="1" applyFont="1" applyFill="1" applyBorder="1" applyAlignment="1" applyProtection="1">
      <alignment vertical="top"/>
    </xf>
    <xf numFmtId="0" fontId="31" fillId="0" borderId="0" xfId="0" applyFont="1" applyFill="1" applyBorder="1" applyAlignment="1" applyProtection="1">
      <alignment vertical="top"/>
    </xf>
    <xf numFmtId="0" fontId="32" fillId="0" borderId="0" xfId="0" applyFont="1" applyFill="1" applyAlignment="1" applyProtection="1">
      <alignment vertical="top"/>
    </xf>
    <xf numFmtId="0" fontId="6" fillId="0" borderId="0" xfId="0" applyFont="1"/>
    <xf numFmtId="0" fontId="6" fillId="0" borderId="0" xfId="0" applyFont="1" applyAlignment="1">
      <alignment wrapText="1"/>
    </xf>
    <xf numFmtId="0" fontId="6" fillId="3" borderId="8" xfId="0" applyFont="1" applyFill="1" applyBorder="1" applyAlignment="1">
      <alignment horizontal="center"/>
    </xf>
    <xf numFmtId="2" fontId="4" fillId="0" borderId="0" xfId="0" applyNumberFormat="1" applyFont="1" applyBorder="1"/>
    <xf numFmtId="0" fontId="7" fillId="3" borderId="0" xfId="0" applyFont="1" applyFill="1" applyBorder="1" applyAlignment="1">
      <alignment horizontal="center"/>
    </xf>
    <xf numFmtId="0" fontId="6" fillId="9" borderId="0" xfId="0" applyFont="1" applyFill="1" applyAlignment="1">
      <alignment horizontal="center"/>
    </xf>
    <xf numFmtId="0" fontId="6" fillId="9" borderId="0" xfId="0" applyFont="1" applyFill="1"/>
    <xf numFmtId="0" fontId="6" fillId="9" borderId="0" xfId="0" applyFont="1" applyFill="1" applyBorder="1"/>
    <xf numFmtId="0" fontId="6" fillId="0" borderId="0" xfId="0" applyFont="1" applyFill="1" applyAlignment="1">
      <alignment horizontal="center"/>
    </xf>
    <xf numFmtId="0" fontId="0" fillId="0" borderId="0" xfId="0" applyFill="1" applyAlignment="1">
      <alignment horizontal="left"/>
    </xf>
    <xf numFmtId="0" fontId="7" fillId="9" borderId="0" xfId="0" applyFont="1" applyFill="1"/>
    <xf numFmtId="0" fontId="7" fillId="0" borderId="24" xfId="0" applyFont="1" applyBorder="1"/>
    <xf numFmtId="0" fontId="0" fillId="0" borderId="24" xfId="0" applyFill="1" applyBorder="1" applyAlignment="1">
      <alignment horizontal="center"/>
    </xf>
    <xf numFmtId="0" fontId="7" fillId="3" borderId="8" xfId="0" applyNumberFormat="1" applyFont="1" applyFill="1" applyBorder="1" applyAlignment="1">
      <alignment horizontal="center"/>
    </xf>
    <xf numFmtId="0" fontId="6" fillId="3" borderId="0" xfId="0" applyFont="1" applyFill="1" applyAlignment="1"/>
    <xf numFmtId="0" fontId="6" fillId="3" borderId="18" xfId="0" applyFont="1" applyFill="1" applyBorder="1" applyAlignment="1">
      <alignment horizontal="left" indent="1"/>
    </xf>
    <xf numFmtId="0" fontId="7" fillId="3" borderId="25" xfId="0" applyFont="1" applyFill="1" applyBorder="1" applyAlignment="1">
      <alignment horizontal="center"/>
    </xf>
    <xf numFmtId="0" fontId="6" fillId="3" borderId="25" xfId="0" applyFont="1" applyFill="1" applyBorder="1" applyAlignment="1">
      <alignment horizontal="center"/>
    </xf>
    <xf numFmtId="0" fontId="0" fillId="9" borderId="0" xfId="0" applyFill="1"/>
    <xf numFmtId="0" fontId="7" fillId="3" borderId="0" xfId="0" applyFont="1" applyFill="1" applyBorder="1" applyAlignment="1">
      <alignment horizontal="left" indent="1"/>
    </xf>
    <xf numFmtId="173" fontId="7" fillId="3" borderId="0" xfId="0" applyNumberFormat="1" applyFont="1" applyFill="1" applyBorder="1" applyAlignment="1">
      <alignment horizontal="left" indent="1"/>
    </xf>
    <xf numFmtId="0" fontId="6" fillId="3" borderId="0" xfId="0" applyFont="1" applyFill="1" applyBorder="1" applyAlignment="1">
      <alignment horizontal="left" indent="1"/>
    </xf>
    <xf numFmtId="173" fontId="6" fillId="3" borderId="8" xfId="0" applyNumberFormat="1" applyFont="1" applyFill="1" applyBorder="1" applyAlignment="1">
      <alignment horizontal="center"/>
    </xf>
    <xf numFmtId="173" fontId="6" fillId="3" borderId="18" xfId="0" applyNumberFormat="1" applyFont="1" applyFill="1" applyBorder="1" applyAlignment="1">
      <alignment horizontal="left" indent="1"/>
    </xf>
    <xf numFmtId="1" fontId="7" fillId="3" borderId="0" xfId="0" applyNumberFormat="1" applyFont="1" applyFill="1" applyBorder="1" applyAlignment="1">
      <alignment horizontal="center"/>
    </xf>
    <xf numFmtId="173" fontId="6" fillId="3" borderId="25" xfId="0" applyNumberFormat="1" applyFont="1" applyFill="1" applyBorder="1" applyAlignment="1">
      <alignment horizontal="center"/>
    </xf>
    <xf numFmtId="1" fontId="7" fillId="3" borderId="25" xfId="0" applyNumberFormat="1" applyFont="1" applyFill="1" applyBorder="1" applyAlignment="1">
      <alignment horizontal="center"/>
    </xf>
    <xf numFmtId="173" fontId="10" fillId="0" borderId="0" xfId="0" applyNumberFormat="1" applyFont="1" applyFill="1" applyAlignment="1"/>
    <xf numFmtId="0" fontId="29" fillId="0" borderId="0" xfId="0" applyFont="1"/>
    <xf numFmtId="0" fontId="23" fillId="3" borderId="13" xfId="0" applyFont="1" applyFill="1" applyBorder="1" applyAlignment="1" applyProtection="1">
      <alignment horizontal="center"/>
    </xf>
    <xf numFmtId="0" fontId="24" fillId="3" borderId="13" xfId="0" applyFont="1" applyFill="1" applyBorder="1" applyAlignment="1" applyProtection="1">
      <alignment horizontal="center"/>
    </xf>
    <xf numFmtId="0" fontId="23" fillId="5" borderId="13" xfId="0" applyFont="1" applyFill="1" applyBorder="1" applyAlignment="1" applyProtection="1">
      <alignment horizontal="center"/>
    </xf>
    <xf numFmtId="0" fontId="23" fillId="0" borderId="0" xfId="0" applyFont="1" applyFill="1" applyBorder="1" applyAlignment="1" applyProtection="1">
      <alignment horizontal="center"/>
    </xf>
    <xf numFmtId="0" fontId="7" fillId="0" borderId="0" xfId="0" applyFont="1" applyFill="1" applyAlignment="1">
      <alignment horizontal="left"/>
    </xf>
    <xf numFmtId="0" fontId="7" fillId="3" borderId="0" xfId="0" applyFont="1" applyFill="1" applyAlignment="1">
      <alignment horizontal="left"/>
    </xf>
    <xf numFmtId="0" fontId="7" fillId="3" borderId="0" xfId="0" applyFont="1" applyFill="1"/>
    <xf numFmtId="0" fontId="7" fillId="0" borderId="0" xfId="0" applyFont="1" applyFill="1" applyAlignment="1">
      <alignment horizontal="center"/>
    </xf>
    <xf numFmtId="0" fontId="7" fillId="9" borderId="0" xfId="0" applyFont="1" applyFill="1" applyBorder="1"/>
    <xf numFmtId="0" fontId="15" fillId="9" borderId="0" xfId="0" applyFont="1" applyFill="1" applyAlignment="1">
      <alignment horizontal="left"/>
    </xf>
    <xf numFmtId="0" fontId="0" fillId="9" borderId="0" xfId="0" applyFill="1" applyBorder="1"/>
    <xf numFmtId="0" fontId="0" fillId="6" borderId="0" xfId="0" applyFill="1" applyProtection="1">
      <protection locked="0"/>
    </xf>
    <xf numFmtId="0" fontId="11" fillId="0" borderId="0" xfId="0" applyFont="1" applyFill="1" applyAlignment="1">
      <alignment horizontal="left" indent="1"/>
    </xf>
    <xf numFmtId="0" fontId="23" fillId="6" borderId="13" xfId="0" applyFont="1" applyFill="1" applyBorder="1" applyAlignment="1" applyProtection="1">
      <alignment horizontal="center"/>
      <protection locked="0"/>
    </xf>
    <xf numFmtId="0" fontId="25" fillId="6" borderId="13" xfId="0" applyFont="1" applyFill="1" applyBorder="1" applyAlignment="1" applyProtection="1">
      <alignment horizontal="center"/>
      <protection locked="0"/>
    </xf>
    <xf numFmtId="0" fontId="6" fillId="0" borderId="0" xfId="0" applyFont="1" applyFill="1" applyAlignment="1">
      <alignment horizontal="left"/>
    </xf>
    <xf numFmtId="0" fontId="6" fillId="0" borderId="0" xfId="0" quotePrefix="1" applyFont="1" applyFill="1" applyAlignment="1">
      <alignment horizontal="left"/>
    </xf>
    <xf numFmtId="0" fontId="7" fillId="0" borderId="9" xfId="0" applyFont="1" applyFill="1" applyBorder="1"/>
    <xf numFmtId="0" fontId="0" fillId="0" borderId="0" xfId="0" applyFill="1" applyProtection="1">
      <protection locked="0"/>
    </xf>
    <xf numFmtId="0" fontId="0" fillId="0" borderId="0" xfId="0" applyFont="1" applyFill="1" applyBorder="1"/>
    <xf numFmtId="173" fontId="0" fillId="0" borderId="0" xfId="0" applyNumberFormat="1" applyFill="1" applyBorder="1" applyAlignment="1" applyProtection="1">
      <alignment horizontal="right"/>
    </xf>
    <xf numFmtId="173" fontId="0" fillId="0" borderId="25" xfId="0" applyNumberFormat="1" applyFill="1" applyBorder="1" applyAlignment="1" applyProtection="1">
      <alignment horizontal="right"/>
    </xf>
    <xf numFmtId="173" fontId="0" fillId="0" borderId="8" xfId="0" applyNumberFormat="1" applyFill="1" applyBorder="1" applyAlignment="1" applyProtection="1">
      <alignment horizontal="right"/>
    </xf>
    <xf numFmtId="173" fontId="0" fillId="0" borderId="14" xfId="0" applyNumberFormat="1" applyFill="1" applyBorder="1" applyAlignment="1" applyProtection="1">
      <alignment horizontal="right"/>
    </xf>
    <xf numFmtId="173" fontId="0" fillId="0" borderId="13" xfId="0" applyNumberFormat="1" applyFill="1" applyBorder="1" applyAlignment="1" applyProtection="1">
      <alignment horizontal="right"/>
    </xf>
    <xf numFmtId="173" fontId="16" fillId="5" borderId="0" xfId="0" applyNumberFormat="1" applyFont="1" applyFill="1" applyBorder="1" applyAlignment="1" applyProtection="1">
      <alignment horizontal="right"/>
    </xf>
    <xf numFmtId="173" fontId="16" fillId="5" borderId="25" xfId="0" applyNumberFormat="1" applyFont="1" applyFill="1" applyBorder="1" applyAlignment="1" applyProtection="1">
      <alignment horizontal="right"/>
    </xf>
    <xf numFmtId="173" fontId="16" fillId="5" borderId="8" xfId="0" applyNumberFormat="1" applyFont="1" applyFill="1" applyBorder="1" applyAlignment="1" applyProtection="1">
      <alignment horizontal="right"/>
    </xf>
    <xf numFmtId="173" fontId="16" fillId="5" borderId="14" xfId="0" applyNumberFormat="1" applyFont="1" applyFill="1" applyBorder="1" applyAlignment="1" applyProtection="1">
      <alignment horizontal="right"/>
    </xf>
    <xf numFmtId="173" fontId="16" fillId="5" borderId="13" xfId="0" applyNumberFormat="1" applyFont="1" applyFill="1" applyBorder="1" applyAlignment="1" applyProtection="1">
      <alignment horizontal="right"/>
    </xf>
    <xf numFmtId="0" fontId="0" fillId="0" borderId="34" xfId="0" applyFill="1" applyBorder="1" applyProtection="1"/>
    <xf numFmtId="0" fontId="0" fillId="0" borderId="8" xfId="0" applyFill="1" applyBorder="1" applyProtection="1"/>
    <xf numFmtId="0" fontId="0" fillId="0" borderId="35" xfId="0" applyFill="1" applyBorder="1" applyProtection="1"/>
    <xf numFmtId="173" fontId="7" fillId="5" borderId="0" xfId="0" applyNumberFormat="1" applyFont="1" applyFill="1" applyBorder="1" applyAlignment="1" applyProtection="1">
      <alignment horizontal="right"/>
    </xf>
    <xf numFmtId="173" fontId="7" fillId="5" borderId="25" xfId="0" applyNumberFormat="1" applyFont="1" applyFill="1" applyBorder="1" applyAlignment="1" applyProtection="1">
      <alignment horizontal="right"/>
    </xf>
    <xf numFmtId="173" fontId="7" fillId="5" borderId="8" xfId="0" applyNumberFormat="1" applyFont="1" applyFill="1" applyBorder="1" applyAlignment="1" applyProtection="1">
      <alignment horizontal="right"/>
    </xf>
    <xf numFmtId="173" fontId="7" fillId="5" borderId="14" xfId="0" applyNumberFormat="1" applyFont="1" applyFill="1" applyBorder="1" applyAlignment="1" applyProtection="1">
      <alignment horizontal="right"/>
    </xf>
    <xf numFmtId="173" fontId="7" fillId="5" borderId="13" xfId="0" applyNumberFormat="1" applyFont="1" applyFill="1" applyBorder="1" applyAlignment="1" applyProtection="1">
      <alignment horizontal="right"/>
    </xf>
    <xf numFmtId="165" fontId="22" fillId="0" borderId="0" xfId="0" applyNumberFormat="1" applyFont="1" applyBorder="1" applyAlignment="1" applyProtection="1">
      <alignment horizontal="right"/>
    </xf>
    <xf numFmtId="165" fontId="22" fillId="0" borderId="25" xfId="0" applyNumberFormat="1" applyFont="1" applyBorder="1" applyAlignment="1" applyProtection="1">
      <alignment horizontal="right"/>
    </xf>
    <xf numFmtId="165" fontId="22" fillId="0" borderId="8" xfId="0" applyNumberFormat="1" applyFont="1" applyBorder="1" applyAlignment="1" applyProtection="1">
      <alignment horizontal="right"/>
    </xf>
    <xf numFmtId="165" fontId="22" fillId="0" borderId="14" xfId="3" applyNumberFormat="1" applyFont="1" applyBorder="1" applyAlignment="1" applyProtection="1">
      <alignment horizontal="right"/>
    </xf>
    <xf numFmtId="165" fontId="22" fillId="0" borderId="13" xfId="3" applyNumberFormat="1" applyFont="1" applyBorder="1" applyAlignment="1" applyProtection="1">
      <alignment horizontal="right"/>
    </xf>
    <xf numFmtId="0" fontId="34" fillId="0" borderId="0" xfId="0" applyFont="1" applyBorder="1"/>
    <xf numFmtId="167" fontId="0" fillId="0" borderId="25" xfId="3" applyNumberFormat="1" applyFont="1" applyFill="1" applyBorder="1" applyAlignment="1" applyProtection="1">
      <alignment horizontal="center"/>
      <protection locked="0"/>
    </xf>
    <xf numFmtId="167" fontId="0" fillId="0" borderId="8" xfId="3" applyNumberFormat="1" applyFont="1" applyFill="1" applyBorder="1" applyAlignment="1" applyProtection="1">
      <alignment horizontal="center"/>
      <protection locked="0"/>
    </xf>
    <xf numFmtId="0" fontId="7" fillId="0" borderId="37" xfId="0" applyFont="1" applyBorder="1"/>
    <xf numFmtId="0" fontId="12" fillId="0" borderId="9" xfId="0" applyFont="1" applyFill="1" applyBorder="1" applyAlignment="1">
      <alignment horizontal="left" indent="1"/>
    </xf>
    <xf numFmtId="0" fontId="12" fillId="0" borderId="38" xfId="0" applyFont="1" applyFill="1" applyBorder="1" applyAlignment="1">
      <alignment horizontal="left" indent="1"/>
    </xf>
    <xf numFmtId="0" fontId="7" fillId="0" borderId="37" xfId="0" applyFont="1" applyFill="1" applyBorder="1"/>
    <xf numFmtId="169" fontId="22" fillId="6" borderId="28" xfId="1" applyNumberFormat="1" applyFont="1" applyFill="1" applyBorder="1" applyProtection="1">
      <protection locked="0"/>
    </xf>
    <xf numFmtId="3" fontId="22" fillId="6" borderId="10" xfId="0" applyNumberFormat="1" applyFont="1" applyFill="1" applyBorder="1" applyProtection="1">
      <protection locked="0"/>
    </xf>
    <xf numFmtId="169" fontId="7" fillId="0" borderId="10" xfId="1" applyNumberFormat="1" applyFont="1" applyFill="1" applyBorder="1" applyProtection="1"/>
    <xf numFmtId="169" fontId="22" fillId="0" borderId="28" xfId="1" applyNumberFormat="1" applyFont="1" applyFill="1" applyBorder="1" applyProtection="1"/>
    <xf numFmtId="169" fontId="22" fillId="0" borderId="10" xfId="1" applyNumberFormat="1" applyFont="1" applyFill="1" applyBorder="1" applyProtection="1"/>
    <xf numFmtId="169" fontId="7" fillId="0" borderId="39" xfId="1" applyNumberFormat="1" applyFont="1" applyFill="1" applyBorder="1" applyProtection="1"/>
    <xf numFmtId="169" fontId="7" fillId="0" borderId="28" xfId="1" applyNumberFormat="1" applyFont="1" applyFill="1" applyBorder="1" applyProtection="1"/>
    <xf numFmtId="169" fontId="22" fillId="6" borderId="10" xfId="1" applyNumberFormat="1" applyFont="1" applyFill="1" applyBorder="1" applyProtection="1">
      <protection locked="0"/>
    </xf>
    <xf numFmtId="169" fontId="22" fillId="6" borderId="29" xfId="1" applyNumberFormat="1" applyFont="1" applyFill="1" applyBorder="1" applyProtection="1">
      <protection locked="0"/>
    </xf>
    <xf numFmtId="169" fontId="22" fillId="6" borderId="11" xfId="1" applyNumberFormat="1" applyFont="1" applyFill="1" applyBorder="1" applyProtection="1">
      <protection locked="0"/>
    </xf>
    <xf numFmtId="169" fontId="7" fillId="0" borderId="29" xfId="1" applyNumberFormat="1" applyFont="1" applyFill="1" applyBorder="1" applyProtection="1"/>
    <xf numFmtId="169" fontId="22" fillId="6" borderId="43" xfId="1" applyNumberFormat="1" applyFont="1" applyFill="1" applyBorder="1" applyProtection="1">
      <protection locked="0"/>
    </xf>
    <xf numFmtId="169" fontId="22" fillId="6" borderId="44" xfId="1" applyNumberFormat="1" applyFont="1" applyFill="1" applyBorder="1" applyProtection="1">
      <protection locked="0"/>
    </xf>
    <xf numFmtId="0" fontId="35" fillId="0" borderId="0" xfId="0" applyFont="1"/>
    <xf numFmtId="3" fontId="22" fillId="0" borderId="36" xfId="0" applyNumberFormat="1" applyFont="1" applyBorder="1"/>
    <xf numFmtId="169" fontId="7" fillId="0" borderId="24" xfId="1" applyNumberFormat="1" applyFont="1" applyBorder="1"/>
    <xf numFmtId="0" fontId="7" fillId="0" borderId="3" xfId="0" applyFont="1" applyBorder="1"/>
    <xf numFmtId="0" fontId="0" fillId="0" borderId="36" xfId="0" applyBorder="1"/>
    <xf numFmtId="0" fontId="11" fillId="0" borderId="0" xfId="0" applyFont="1" applyFill="1" applyBorder="1"/>
    <xf numFmtId="165" fontId="22" fillId="0" borderId="0" xfId="3" applyNumberFormat="1" applyFont="1" applyBorder="1" applyAlignment="1" applyProtection="1">
      <alignment horizontal="right"/>
    </xf>
    <xf numFmtId="0" fontId="7" fillId="0" borderId="18" xfId="0" applyFont="1" applyBorder="1"/>
    <xf numFmtId="0" fontId="4" fillId="0" borderId="21" xfId="0" applyFont="1" applyFill="1" applyBorder="1"/>
    <xf numFmtId="0" fontId="4" fillId="0" borderId="12" xfId="0" applyFont="1" applyFill="1" applyBorder="1"/>
    <xf numFmtId="0" fontId="0" fillId="0" borderId="21" xfId="0" applyBorder="1"/>
    <xf numFmtId="169" fontId="7" fillId="0" borderId="27" xfId="1" applyNumberFormat="1" applyFont="1" applyFill="1" applyBorder="1" applyProtection="1"/>
    <xf numFmtId="169" fontId="22" fillId="0" borderId="30" xfId="1" applyNumberFormat="1" applyFont="1" applyFill="1" applyBorder="1" applyProtection="1"/>
    <xf numFmtId="167" fontId="0" fillId="0" borderId="0" xfId="0" applyNumberFormat="1" applyFill="1"/>
    <xf numFmtId="167" fontId="0" fillId="0" borderId="0" xfId="3" applyNumberFormat="1" applyFont="1" applyFill="1" applyBorder="1" applyAlignment="1" applyProtection="1">
      <alignment horizontal="center"/>
      <protection locked="0"/>
    </xf>
    <xf numFmtId="0" fontId="0" fillId="0" borderId="0" xfId="3" applyNumberFormat="1" applyFont="1" applyFill="1" applyBorder="1" applyAlignment="1" applyProtection="1">
      <alignment horizontal="center"/>
      <protection locked="0"/>
    </xf>
    <xf numFmtId="0" fontId="4" fillId="0" borderId="0" xfId="0" applyFont="1"/>
    <xf numFmtId="0" fontId="6" fillId="9" borderId="0" xfId="0" applyFont="1" applyFill="1" applyBorder="1" applyAlignment="1">
      <alignment horizontal="right"/>
    </xf>
    <xf numFmtId="0" fontId="23" fillId="0" borderId="16" xfId="0" applyFont="1" applyFill="1" applyBorder="1" applyAlignment="1">
      <alignment horizontal="left"/>
    </xf>
    <xf numFmtId="0" fontId="0" fillId="3" borderId="16" xfId="0" applyFill="1" applyBorder="1" applyAlignment="1">
      <alignment horizontal="center"/>
    </xf>
    <xf numFmtId="0" fontId="23" fillId="0" borderId="16" xfId="0" applyFont="1" applyFill="1" applyBorder="1" applyAlignment="1">
      <alignment horizontal="center"/>
    </xf>
    <xf numFmtId="0" fontId="6" fillId="3" borderId="13" xfId="0" applyFont="1" applyFill="1" applyBorder="1" applyAlignment="1">
      <alignment horizontal="center"/>
    </xf>
    <xf numFmtId="167" fontId="0" fillId="0" borderId="13" xfId="3" applyNumberFormat="1" applyFont="1" applyFill="1" applyBorder="1" applyAlignment="1" applyProtection="1">
      <alignment horizontal="center"/>
      <protection locked="0"/>
    </xf>
    <xf numFmtId="0" fontId="0" fillId="3" borderId="15" xfId="0" applyFill="1" applyBorder="1" applyAlignment="1">
      <alignment horizontal="center"/>
    </xf>
    <xf numFmtId="0" fontId="12" fillId="12" borderId="9" xfId="0" applyFont="1" applyFill="1" applyBorder="1" applyAlignment="1" applyProtection="1">
      <alignment horizontal="left" indent="1"/>
      <protection locked="0"/>
    </xf>
    <xf numFmtId="169" fontId="7" fillId="0" borderId="24" xfId="1" applyNumberFormat="1" applyFont="1" applyFill="1" applyBorder="1" applyProtection="1"/>
    <xf numFmtId="0" fontId="6" fillId="12" borderId="25" xfId="0" applyFont="1" applyFill="1" applyBorder="1" applyAlignment="1" applyProtection="1">
      <alignment horizontal="center"/>
      <protection locked="0"/>
    </xf>
    <xf numFmtId="0" fontId="40" fillId="15" borderId="0" xfId="0" applyFont="1" applyFill="1" applyProtection="1"/>
    <xf numFmtId="166" fontId="41" fillId="15" borderId="0" xfId="0" applyNumberFormat="1" applyFont="1" applyFill="1" applyAlignment="1" applyProtection="1">
      <alignment vertical="center"/>
    </xf>
    <xf numFmtId="0" fontId="41" fillId="15" borderId="0" xfId="0" applyFont="1" applyFill="1" applyAlignment="1" applyProtection="1">
      <alignment vertical="center"/>
    </xf>
    <xf numFmtId="0" fontId="41" fillId="15" borderId="0" xfId="0" applyFont="1" applyFill="1" applyProtection="1"/>
    <xf numFmtId="168" fontId="0" fillId="6" borderId="28" xfId="1" applyNumberFormat="1" applyFont="1" applyFill="1" applyBorder="1" applyProtection="1">
      <protection locked="0"/>
    </xf>
    <xf numFmtId="168" fontId="0" fillId="6" borderId="10" xfId="1" applyNumberFormat="1" applyFont="1" applyFill="1" applyBorder="1" applyProtection="1">
      <protection locked="0"/>
    </xf>
    <xf numFmtId="168" fontId="11" fillId="6" borderId="10" xfId="1" applyNumberFormat="1" applyFont="1" applyFill="1" applyBorder="1" applyProtection="1">
      <protection locked="0"/>
    </xf>
    <xf numFmtId="0" fontId="7" fillId="0" borderId="24" xfId="0" applyFont="1" applyFill="1" applyBorder="1" applyProtection="1"/>
    <xf numFmtId="1" fontId="22" fillId="6" borderId="40" xfId="0" applyNumberFormat="1" applyFont="1" applyFill="1" applyBorder="1" applyAlignment="1" applyProtection="1">
      <alignment horizontal="center"/>
      <protection locked="0"/>
    </xf>
    <xf numFmtId="0" fontId="4" fillId="0" borderId="5" xfId="0" applyFont="1" applyBorder="1"/>
    <xf numFmtId="0" fontId="4" fillId="0" borderId="0" xfId="0" applyFont="1" applyFill="1" applyBorder="1" applyAlignment="1" applyProtection="1">
      <alignment vertical="top"/>
    </xf>
    <xf numFmtId="0" fontId="4" fillId="0" borderId="0" xfId="0" applyFont="1" applyAlignment="1">
      <alignment vertical="top" wrapText="1"/>
    </xf>
    <xf numFmtId="0" fontId="20"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4" fillId="0" borderId="0" xfId="0" applyFont="1" applyFill="1" applyAlignment="1">
      <alignment vertical="top" wrapText="1"/>
    </xf>
    <xf numFmtId="49" fontId="4" fillId="0" borderId="0" xfId="0" applyNumberFormat="1" applyFont="1" applyAlignment="1">
      <alignment vertical="top" wrapText="1"/>
    </xf>
    <xf numFmtId="0" fontId="7" fillId="16" borderId="0" xfId="0" applyFont="1" applyFill="1" applyBorder="1"/>
    <xf numFmtId="1" fontId="7" fillId="16" borderId="13" xfId="0" applyNumberFormat="1" applyFont="1" applyFill="1" applyBorder="1" applyProtection="1"/>
    <xf numFmtId="0" fontId="30" fillId="0" borderId="0" xfId="0" applyFont="1" applyFill="1" applyBorder="1" applyProtection="1"/>
    <xf numFmtId="0" fontId="5" fillId="0" borderId="0" xfId="0" applyFont="1" applyBorder="1" applyProtection="1"/>
    <xf numFmtId="0" fontId="0" fillId="0" borderId="0" xfId="0" applyBorder="1" applyProtection="1"/>
    <xf numFmtId="0" fontId="43" fillId="15" borderId="0" xfId="0" applyFont="1" applyFill="1" applyBorder="1" applyProtection="1"/>
    <xf numFmtId="0" fontId="39" fillId="15" borderId="0" xfId="0" applyFont="1" applyFill="1" applyBorder="1" applyProtection="1"/>
    <xf numFmtId="0" fontId="0" fillId="0" borderId="6" xfId="0" applyFill="1" applyBorder="1" applyProtection="1"/>
    <xf numFmtId="0" fontId="0" fillId="0" borderId="6" xfId="0" applyBorder="1" applyProtection="1"/>
    <xf numFmtId="0" fontId="0" fillId="0" borderId="24" xfId="0" applyBorder="1" applyProtection="1"/>
    <xf numFmtId="1" fontId="10" fillId="0" borderId="0" xfId="0" applyNumberFormat="1"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0" applyFont="1" applyFill="1" applyBorder="1" applyProtection="1"/>
    <xf numFmtId="0" fontId="6" fillId="0" borderId="0" xfId="0" applyFont="1" applyBorder="1" applyProtection="1"/>
    <xf numFmtId="0" fontId="6" fillId="0" borderId="0" xfId="0" applyFont="1" applyProtection="1"/>
    <xf numFmtId="0" fontId="29" fillId="0" borderId="0" xfId="0" applyFont="1" applyFill="1" applyBorder="1" applyAlignment="1" applyProtection="1">
      <alignment vertical="center"/>
    </xf>
    <xf numFmtId="0" fontId="7" fillId="16" borderId="0" xfId="0" applyFont="1" applyFill="1" applyBorder="1" applyProtection="1"/>
    <xf numFmtId="0" fontId="7" fillId="16" borderId="15" xfId="0" applyFont="1" applyFill="1" applyBorder="1" applyProtection="1"/>
    <xf numFmtId="0" fontId="7" fillId="16" borderId="13" xfId="0" applyFont="1" applyFill="1" applyBorder="1" applyProtection="1"/>
    <xf numFmtId="0" fontId="7" fillId="16" borderId="16" xfId="0" applyFont="1" applyFill="1" applyBorder="1" applyProtection="1"/>
    <xf numFmtId="0" fontId="0" fillId="0" borderId="24" xfId="0" applyFill="1" applyBorder="1" applyProtection="1"/>
    <xf numFmtId="0" fontId="0" fillId="0" borderId="39" xfId="0" applyFill="1" applyBorder="1" applyProtection="1"/>
    <xf numFmtId="0" fontId="18" fillId="0" borderId="0" xfId="0" applyFont="1" applyProtection="1"/>
    <xf numFmtId="0" fontId="0" fillId="0" borderId="36" xfId="0" applyFill="1" applyBorder="1" applyProtection="1"/>
    <xf numFmtId="0" fontId="0" fillId="0" borderId="40" xfId="0" applyFill="1" applyBorder="1" applyProtection="1"/>
    <xf numFmtId="0" fontId="16" fillId="0" borderId="36" xfId="0" applyFont="1" applyFill="1" applyBorder="1" applyAlignment="1" applyProtection="1">
      <alignment horizontal="left" indent="1"/>
    </xf>
    <xf numFmtId="0" fontId="16" fillId="0" borderId="40" xfId="0" applyFont="1" applyFill="1" applyBorder="1" applyAlignment="1" applyProtection="1">
      <alignment horizontal="left" indent="1"/>
    </xf>
    <xf numFmtId="1" fontId="7" fillId="16" borderId="16" xfId="0" applyNumberFormat="1" applyFont="1" applyFill="1" applyBorder="1" applyProtection="1"/>
    <xf numFmtId="1" fontId="7" fillId="16" borderId="0" xfId="0" applyNumberFormat="1" applyFont="1" applyFill="1" applyBorder="1" applyProtection="1"/>
    <xf numFmtId="0" fontId="4" fillId="0" borderId="24" xfId="0" applyFont="1" applyFill="1" applyBorder="1" applyProtection="1"/>
    <xf numFmtId="0" fontId="0" fillId="0" borderId="41" xfId="0" applyBorder="1" applyProtection="1"/>
    <xf numFmtId="0" fontId="0" fillId="0" borderId="39" xfId="0" applyBorder="1" applyProtection="1"/>
    <xf numFmtId="169" fontId="4" fillId="0" borderId="28" xfId="1" applyNumberFormat="1" applyFont="1" applyFill="1" applyBorder="1" applyProtection="1"/>
    <xf numFmtId="0" fontId="4" fillId="0" borderId="0" xfId="0" applyFont="1" applyFill="1" applyBorder="1" applyProtection="1"/>
    <xf numFmtId="169" fontId="4" fillId="0" borderId="0" xfId="1" applyNumberFormat="1" applyFont="1" applyFill="1" applyBorder="1" applyProtection="1"/>
    <xf numFmtId="43" fontId="4" fillId="0" borderId="28" xfId="1" applyNumberFormat="1" applyFont="1" applyFill="1" applyBorder="1" applyProtection="1"/>
    <xf numFmtId="0" fontId="4" fillId="0" borderId="0" xfId="0" applyFont="1" applyFill="1" applyBorder="1" applyAlignment="1" applyProtection="1">
      <alignment horizontal="left" indent="1"/>
    </xf>
    <xf numFmtId="0" fontId="4" fillId="0" borderId="36" xfId="0" applyFont="1" applyFill="1" applyBorder="1" applyAlignment="1" applyProtection="1">
      <alignment horizontal="left" indent="1"/>
    </xf>
    <xf numFmtId="0" fontId="4" fillId="0" borderId="40" xfId="0" applyFont="1" applyFill="1" applyBorder="1" applyProtection="1"/>
    <xf numFmtId="0" fontId="0" fillId="0" borderId="20" xfId="0" applyBorder="1" applyProtection="1"/>
    <xf numFmtId="0" fontId="0" fillId="0" borderId="36" xfId="0" applyBorder="1" applyProtection="1"/>
    <xf numFmtId="0" fontId="0" fillId="0" borderId="40" xfId="0" applyBorder="1" applyProtection="1"/>
    <xf numFmtId="2" fontId="0" fillId="0" borderId="10" xfId="0" applyNumberFormat="1" applyFill="1" applyBorder="1" applyProtection="1"/>
    <xf numFmtId="2" fontId="0" fillId="0" borderId="0" xfId="0" applyNumberFormat="1" applyFill="1" applyBorder="1" applyProtection="1"/>
    <xf numFmtId="0" fontId="4" fillId="0" borderId="36" xfId="0" applyFont="1" applyFill="1" applyBorder="1" applyAlignment="1" applyProtection="1">
      <alignment horizontal="left"/>
    </xf>
    <xf numFmtId="3" fontId="0" fillId="0" borderId="10" xfId="0" applyNumberFormat="1" applyFill="1" applyBorder="1" applyProtection="1"/>
    <xf numFmtId="0" fontId="4" fillId="0" borderId="0" xfId="0" applyFont="1" applyFill="1" applyBorder="1" applyAlignment="1" applyProtection="1">
      <alignment horizontal="left"/>
    </xf>
    <xf numFmtId="3" fontId="0" fillId="0" borderId="0" xfId="0" applyNumberFormat="1" applyFill="1" applyBorder="1" applyProtection="1"/>
    <xf numFmtId="165" fontId="0" fillId="0" borderId="10" xfId="3" applyNumberFormat="1" applyFont="1" applyFill="1" applyBorder="1" applyProtection="1"/>
    <xf numFmtId="0" fontId="43" fillId="15" borderId="0" xfId="0" applyFont="1" applyFill="1" applyProtection="1"/>
    <xf numFmtId="0" fontId="7" fillId="16" borderId="36" xfId="0" applyFont="1" applyFill="1" applyBorder="1" applyProtection="1"/>
    <xf numFmtId="0" fontId="7" fillId="16" borderId="40" xfId="0" applyFont="1" applyFill="1" applyBorder="1" applyProtection="1"/>
    <xf numFmtId="168" fontId="7" fillId="16" borderId="10" xfId="1" applyNumberFormat="1" applyFont="1" applyFill="1" applyBorder="1" applyProtection="1"/>
    <xf numFmtId="168" fontId="0" fillId="0" borderId="10" xfId="1" applyNumberFormat="1" applyFont="1" applyFill="1" applyBorder="1" applyProtection="1"/>
    <xf numFmtId="168" fontId="12" fillId="0" borderId="10" xfId="1" applyNumberFormat="1" applyFont="1" applyFill="1" applyBorder="1" applyProtection="1"/>
    <xf numFmtId="0" fontId="7" fillId="0" borderId="36" xfId="0" applyFont="1" applyFill="1" applyBorder="1" applyProtection="1"/>
    <xf numFmtId="168" fontId="7" fillId="0" borderId="36" xfId="1" applyNumberFormat="1" applyFont="1" applyFill="1" applyBorder="1" applyProtection="1"/>
    <xf numFmtId="0" fontId="7" fillId="0" borderId="0" xfId="0" applyFont="1" applyBorder="1" applyProtection="1"/>
    <xf numFmtId="169" fontId="13" fillId="16" borderId="10" xfId="0" applyNumberFormat="1" applyFont="1" applyFill="1" applyBorder="1" applyAlignment="1" applyProtection="1">
      <alignment vertical="center"/>
    </xf>
    <xf numFmtId="0" fontId="0" fillId="0" borderId="36" xfId="0" applyFill="1" applyBorder="1" applyAlignment="1" applyProtection="1">
      <alignment horizontal="left" indent="1"/>
    </xf>
    <xf numFmtId="169" fontId="4" fillId="0" borderId="10" xfId="0" applyNumberFormat="1" applyFont="1" applyFill="1" applyBorder="1" applyAlignment="1" applyProtection="1">
      <alignment vertical="center"/>
    </xf>
    <xf numFmtId="169" fontId="13" fillId="0" borderId="36" xfId="0" applyNumberFormat="1" applyFont="1" applyFill="1" applyBorder="1" applyAlignment="1" applyProtection="1">
      <alignment vertical="center"/>
    </xf>
    <xf numFmtId="169" fontId="7" fillId="16" borderId="10" xfId="1" applyNumberFormat="1" applyFont="1" applyFill="1" applyBorder="1" applyProtection="1"/>
    <xf numFmtId="0" fontId="4" fillId="0" borderId="36" xfId="0" applyFont="1" applyFill="1" applyBorder="1" applyProtection="1"/>
    <xf numFmtId="0" fontId="7" fillId="0" borderId="40" xfId="0" applyFont="1" applyFill="1" applyBorder="1" applyProtection="1"/>
    <xf numFmtId="169" fontId="13" fillId="0" borderId="10" xfId="1" applyNumberFormat="1" applyFont="1" applyFill="1" applyBorder="1" applyAlignment="1" applyProtection="1">
      <alignment vertical="center"/>
    </xf>
    <xf numFmtId="169" fontId="6" fillId="0" borderId="10" xfId="1" applyNumberFormat="1" applyFont="1" applyFill="1" applyBorder="1" applyProtection="1"/>
    <xf numFmtId="0" fontId="21" fillId="0" borderId="0" xfId="0" applyFont="1" applyProtection="1"/>
    <xf numFmtId="169" fontId="13" fillId="0" borderId="36" xfId="1" applyNumberFormat="1" applyFont="1" applyFill="1" applyBorder="1" applyAlignment="1" applyProtection="1">
      <alignment vertical="center"/>
    </xf>
    <xf numFmtId="0" fontId="22" fillId="0" borderId="0" xfId="0" applyFont="1" applyBorder="1" applyProtection="1"/>
    <xf numFmtId="0" fontId="6" fillId="0" borderId="36" xfId="0" applyFont="1" applyFill="1" applyBorder="1" applyProtection="1"/>
    <xf numFmtId="9" fontId="6" fillId="0" borderId="40" xfId="0" applyNumberFormat="1" applyFont="1" applyFill="1" applyBorder="1" applyProtection="1"/>
    <xf numFmtId="0" fontId="22" fillId="0" borderId="0" xfId="0" applyFont="1" applyFill="1" applyBorder="1" applyProtection="1"/>
    <xf numFmtId="169" fontId="0" fillId="0" borderId="10" xfId="1" applyNumberFormat="1" applyFont="1" applyFill="1" applyBorder="1" applyProtection="1"/>
    <xf numFmtId="0" fontId="21" fillId="0" borderId="0" xfId="0" applyFont="1" applyFill="1" applyBorder="1" applyProtection="1"/>
    <xf numFmtId="0" fontId="6" fillId="0" borderId="40" xfId="0" applyFont="1" applyFill="1" applyBorder="1" applyProtection="1"/>
    <xf numFmtId="9" fontId="12" fillId="0" borderId="10" xfId="3" applyFont="1" applyFill="1" applyBorder="1" applyProtection="1"/>
    <xf numFmtId="9" fontId="6" fillId="0" borderId="36" xfId="0" applyNumberFormat="1" applyFont="1" applyFill="1" applyBorder="1" applyProtection="1"/>
    <xf numFmtId="169" fontId="6" fillId="0" borderId="36" xfId="1" applyNumberFormat="1" applyFont="1" applyFill="1" applyBorder="1" applyProtection="1"/>
    <xf numFmtId="169" fontId="7" fillId="16" borderId="10" xfId="0" applyNumberFormat="1" applyFont="1" applyFill="1" applyBorder="1" applyProtection="1"/>
    <xf numFmtId="9" fontId="6" fillId="0" borderId="10" xfId="3" applyFont="1" applyFill="1" applyBorder="1" applyProtection="1"/>
    <xf numFmtId="9" fontId="6" fillId="0" borderId="36" xfId="3" applyFont="1" applyFill="1" applyBorder="1" applyProtection="1"/>
    <xf numFmtId="169" fontId="7" fillId="16" borderId="10" xfId="3" applyNumberFormat="1" applyFont="1" applyFill="1" applyBorder="1" applyProtection="1"/>
    <xf numFmtId="43" fontId="6" fillId="0" borderId="40" xfId="1" applyFont="1" applyFill="1" applyBorder="1" applyProtection="1"/>
    <xf numFmtId="169" fontId="7" fillId="0" borderId="10" xfId="0" applyNumberFormat="1" applyFont="1" applyFill="1" applyBorder="1" applyProtection="1"/>
    <xf numFmtId="43" fontId="6" fillId="0" borderId="36" xfId="1" applyFont="1" applyFill="1" applyBorder="1" applyProtection="1"/>
    <xf numFmtId="169" fontId="7" fillId="0" borderId="36" xfId="0" applyNumberFormat="1" applyFont="1" applyFill="1" applyBorder="1" applyProtection="1"/>
    <xf numFmtId="0" fontId="7" fillId="16" borderId="24" xfId="0" applyFont="1" applyFill="1" applyBorder="1" applyProtection="1"/>
    <xf numFmtId="0" fontId="7" fillId="16" borderId="39" xfId="0" applyFont="1" applyFill="1" applyBorder="1" applyProtection="1"/>
    <xf numFmtId="168" fontId="7" fillId="16" borderId="28" xfId="1" applyNumberFormat="1" applyFont="1" applyFill="1" applyBorder="1" applyProtection="1"/>
    <xf numFmtId="0" fontId="0" fillId="0" borderId="36" xfId="0" applyFill="1" applyBorder="1" applyAlignment="1" applyProtection="1">
      <alignment horizontal="left"/>
    </xf>
    <xf numFmtId="168" fontId="0" fillId="0" borderId="36" xfId="1" applyNumberFormat="1" applyFont="1" applyFill="1" applyBorder="1" applyProtection="1"/>
    <xf numFmtId="169" fontId="0" fillId="0" borderId="36" xfId="1" applyNumberFormat="1" applyFont="1" applyFill="1" applyBorder="1" applyProtection="1"/>
    <xf numFmtId="169" fontId="0" fillId="0" borderId="0" xfId="1" applyNumberFormat="1" applyFont="1" applyProtection="1"/>
    <xf numFmtId="0" fontId="6" fillId="16" borderId="40" xfId="0" applyFont="1" applyFill="1" applyBorder="1" applyProtection="1"/>
    <xf numFmtId="0" fontId="6" fillId="16" borderId="10" xfId="0" applyFont="1" applyFill="1" applyBorder="1" applyProtection="1"/>
    <xf numFmtId="169" fontId="6" fillId="16" borderId="10" xfId="1" applyNumberFormat="1" applyFont="1" applyFill="1" applyBorder="1" applyProtection="1"/>
    <xf numFmtId="9" fontId="6" fillId="0" borderId="40" xfId="3" applyFont="1" applyFill="1" applyBorder="1" applyProtection="1"/>
    <xf numFmtId="169" fontId="6" fillId="0" borderId="36" xfId="0" applyNumberFormat="1" applyFont="1" applyFill="1" applyBorder="1" applyProtection="1"/>
    <xf numFmtId="169" fontId="6" fillId="16" borderId="10" xfId="0" applyNumberFormat="1" applyFont="1" applyFill="1" applyBorder="1" applyProtection="1"/>
    <xf numFmtId="169" fontId="0" fillId="0" borderId="36" xfId="0" applyNumberFormat="1" applyFill="1" applyBorder="1" applyProtection="1"/>
    <xf numFmtId="0" fontId="4" fillId="13" borderId="24" xfId="0" applyFont="1" applyFill="1" applyBorder="1" applyProtection="1"/>
    <xf numFmtId="0" fontId="0" fillId="13" borderId="39" xfId="0" applyFill="1" applyBorder="1" applyProtection="1"/>
    <xf numFmtId="3" fontId="7" fillId="0" borderId="10" xfId="0" applyNumberFormat="1" applyFont="1" applyFill="1" applyBorder="1" applyProtection="1"/>
    <xf numFmtId="0" fontId="12" fillId="0" borderId="36" xfId="0" applyFont="1" applyFill="1" applyBorder="1" applyAlignment="1" applyProtection="1">
      <alignment horizontal="left" indent="1"/>
    </xf>
    <xf numFmtId="0" fontId="12" fillId="0" borderId="40" xfId="0" applyFont="1" applyFill="1" applyBorder="1" applyProtection="1"/>
    <xf numFmtId="169" fontId="12" fillId="0" borderId="10" xfId="1" applyNumberFormat="1" applyFont="1" applyFill="1" applyBorder="1" applyProtection="1"/>
    <xf numFmtId="165" fontId="0" fillId="12" borderId="10" xfId="3" applyNumberFormat="1" applyFont="1" applyFill="1" applyBorder="1" applyProtection="1">
      <protection locked="0"/>
    </xf>
    <xf numFmtId="0" fontId="4" fillId="0" borderId="0" xfId="0" applyFont="1" applyProtection="1"/>
    <xf numFmtId="0" fontId="4" fillId="12" borderId="24" xfId="0" applyFont="1" applyFill="1" applyBorder="1" applyProtection="1">
      <protection locked="0"/>
    </xf>
    <xf numFmtId="0" fontId="44" fillId="13" borderId="36" xfId="0" applyFont="1" applyFill="1" applyBorder="1" applyProtection="1"/>
    <xf numFmtId="0" fontId="45" fillId="13" borderId="40" xfId="0" applyFont="1" applyFill="1" applyBorder="1" applyProtection="1"/>
    <xf numFmtId="169" fontId="44" fillId="13" borderId="10" xfId="0" applyNumberFormat="1" applyFont="1" applyFill="1" applyBorder="1" applyProtection="1"/>
    <xf numFmtId="0" fontId="45" fillId="0" borderId="0" xfId="0" applyFont="1" applyProtection="1"/>
    <xf numFmtId="0" fontId="44" fillId="13" borderId="0" xfId="0" applyFont="1" applyFill="1" applyBorder="1" applyProtection="1"/>
    <xf numFmtId="0" fontId="44" fillId="13" borderId="15" xfId="0" applyFont="1" applyFill="1" applyBorder="1" applyProtection="1"/>
    <xf numFmtId="1" fontId="44" fillId="13" borderId="13" xfId="0" applyNumberFormat="1" applyFont="1" applyFill="1" applyBorder="1" applyProtection="1"/>
    <xf numFmtId="0" fontId="44" fillId="13" borderId="24" xfId="0" applyFont="1" applyFill="1" applyBorder="1" applyProtection="1"/>
    <xf numFmtId="0" fontId="44" fillId="13" borderId="39" xfId="0" applyFont="1" applyFill="1" applyBorder="1" applyProtection="1"/>
    <xf numFmtId="1" fontId="44" fillId="13" borderId="28" xfId="0" applyNumberFormat="1" applyFont="1" applyFill="1" applyBorder="1" applyProtection="1"/>
    <xf numFmtId="0" fontId="45" fillId="0" borderId="0" xfId="0" applyFont="1" applyFill="1" applyBorder="1" applyProtection="1"/>
    <xf numFmtId="0" fontId="44" fillId="13" borderId="0" xfId="0" applyFont="1" applyFill="1" applyProtection="1"/>
    <xf numFmtId="0" fontId="44" fillId="13" borderId="28" xfId="0" applyFont="1" applyFill="1" applyBorder="1" applyProtection="1"/>
    <xf numFmtId="0" fontId="37" fillId="0" borderId="0" xfId="0" applyFont="1" applyBorder="1"/>
    <xf numFmtId="0" fontId="37" fillId="0" borderId="0" xfId="0" applyFont="1" applyFill="1" applyBorder="1"/>
    <xf numFmtId="0" fontId="37" fillId="3" borderId="0" xfId="0" applyFont="1" applyFill="1" applyBorder="1"/>
    <xf numFmtId="0" fontId="10" fillId="2" borderId="0" xfId="0" applyFont="1" applyFill="1" applyBorder="1"/>
    <xf numFmtId="0" fontId="14" fillId="2" borderId="0" xfId="0" applyFont="1" applyFill="1" applyBorder="1"/>
    <xf numFmtId="0" fontId="46" fillId="0" borderId="0" xfId="0" applyFont="1"/>
    <xf numFmtId="0" fontId="9" fillId="2" borderId="0" xfId="0" applyFont="1" applyFill="1" applyBorder="1"/>
    <xf numFmtId="0" fontId="0" fillId="2" borderId="0" xfId="0" applyFill="1" applyBorder="1"/>
    <xf numFmtId="0" fontId="14" fillId="0" borderId="0" xfId="0" applyFont="1" applyFill="1" applyBorder="1"/>
    <xf numFmtId="0" fontId="0" fillId="0" borderId="0" xfId="0" applyFill="1" applyBorder="1" applyAlignment="1">
      <alignment horizontal="center"/>
    </xf>
    <xf numFmtId="0" fontId="7" fillId="0" borderId="0" xfId="0" applyFont="1" applyFill="1" applyProtection="1"/>
    <xf numFmtId="1" fontId="7" fillId="16" borderId="15" xfId="0" applyNumberFormat="1" applyFont="1" applyFill="1" applyBorder="1" applyAlignment="1" applyProtection="1">
      <alignment horizontal="right"/>
    </xf>
    <xf numFmtId="0" fontId="4" fillId="12" borderId="24" xfId="0" applyFont="1" applyFill="1" applyBorder="1" applyAlignment="1" applyProtection="1">
      <alignment vertical="center"/>
      <protection locked="0"/>
    </xf>
    <xf numFmtId="0" fontId="10" fillId="4" borderId="13" xfId="0" applyFont="1" applyFill="1" applyBorder="1" applyAlignment="1">
      <alignment horizontal="center"/>
    </xf>
    <xf numFmtId="169" fontId="38" fillId="4" borderId="13" xfId="1" applyNumberFormat="1" applyFont="1" applyFill="1" applyBorder="1" applyAlignment="1" applyProtection="1">
      <alignment horizontal="center" wrapText="1"/>
      <protection locked="0"/>
    </xf>
    <xf numFmtId="0" fontId="10" fillId="15" borderId="0" xfId="0" applyFont="1" applyFill="1" applyBorder="1" applyAlignment="1">
      <alignment horizontal="center"/>
    </xf>
    <xf numFmtId="0" fontId="7" fillId="0" borderId="1" xfId="0" applyFont="1" applyBorder="1"/>
    <xf numFmtId="0" fontId="10" fillId="4" borderId="58" xfId="0" applyFont="1" applyFill="1" applyBorder="1" applyAlignment="1">
      <alignment horizontal="center"/>
    </xf>
    <xf numFmtId="0" fontId="10" fillId="4" borderId="0" xfId="0" applyFont="1" applyFill="1" applyBorder="1" applyAlignment="1">
      <alignment horizontal="center"/>
    </xf>
    <xf numFmtId="0" fontId="10" fillId="4" borderId="15" xfId="0" applyFont="1" applyFill="1" applyBorder="1" applyAlignment="1">
      <alignment horizontal="center"/>
    </xf>
    <xf numFmtId="3" fontId="15" fillId="9" borderId="13" xfId="0" applyNumberFormat="1" applyFont="1" applyFill="1" applyBorder="1"/>
    <xf numFmtId="3" fontId="15" fillId="9" borderId="25" xfId="0" applyNumberFormat="1" applyFont="1" applyFill="1" applyBorder="1"/>
    <xf numFmtId="3" fontId="15" fillId="9" borderId="26" xfId="0" applyNumberFormat="1" applyFont="1" applyFill="1" applyBorder="1"/>
    <xf numFmtId="3" fontId="15" fillId="9" borderId="14" xfId="0" applyNumberFormat="1" applyFont="1" applyFill="1" applyBorder="1"/>
    <xf numFmtId="3" fontId="15" fillId="9" borderId="16" xfId="0" applyNumberFormat="1" applyFont="1" applyFill="1" applyBorder="1"/>
    <xf numFmtId="3" fontId="6" fillId="9" borderId="13" xfId="0" applyNumberFormat="1" applyFont="1" applyFill="1" applyBorder="1"/>
    <xf numFmtId="3" fontId="6" fillId="9" borderId="25" xfId="0" applyNumberFormat="1" applyFont="1" applyFill="1" applyBorder="1"/>
    <xf numFmtId="3" fontId="6" fillId="9" borderId="26" xfId="0" applyNumberFormat="1" applyFont="1" applyFill="1" applyBorder="1"/>
    <xf numFmtId="3" fontId="6" fillId="6" borderId="13" xfId="0" applyNumberFormat="1" applyFont="1" applyFill="1" applyBorder="1" applyProtection="1">
      <protection locked="0"/>
    </xf>
    <xf numFmtId="3" fontId="6" fillId="6" borderId="26" xfId="0" applyNumberFormat="1" applyFont="1" applyFill="1" applyBorder="1" applyProtection="1">
      <protection locked="0"/>
    </xf>
    <xf numFmtId="3" fontId="6" fillId="6" borderId="14" xfId="0" applyNumberFormat="1" applyFont="1" applyFill="1" applyBorder="1" applyProtection="1">
      <protection locked="0"/>
    </xf>
    <xf numFmtId="3" fontId="15" fillId="9" borderId="0" xfId="0" applyNumberFormat="1" applyFont="1" applyFill="1" applyBorder="1"/>
    <xf numFmtId="3" fontId="6" fillId="0" borderId="13" xfId="0" applyNumberFormat="1" applyFont="1" applyFill="1" applyBorder="1" applyProtection="1">
      <protection locked="0"/>
    </xf>
    <xf numFmtId="3" fontId="6" fillId="0" borderId="25" xfId="0" applyNumberFormat="1" applyFont="1" applyFill="1" applyBorder="1" applyProtection="1">
      <protection locked="0"/>
    </xf>
    <xf numFmtId="3" fontId="0" fillId="9" borderId="18" xfId="0" applyNumberFormat="1" applyFill="1" applyBorder="1" applyProtection="1"/>
    <xf numFmtId="3" fontId="0" fillId="9" borderId="13" xfId="0" applyNumberFormat="1" applyFill="1" applyBorder="1" applyProtection="1"/>
    <xf numFmtId="3" fontId="0" fillId="9" borderId="15" xfId="0" applyNumberFormat="1" applyFill="1" applyBorder="1" applyProtection="1"/>
    <xf numFmtId="3" fontId="6" fillId="0" borderId="26" xfId="0" applyNumberFormat="1" applyFont="1" applyFill="1" applyBorder="1" applyProtection="1">
      <protection locked="0"/>
    </xf>
    <xf numFmtId="3" fontId="0" fillId="6" borderId="13" xfId="0" applyNumberFormat="1" applyFill="1" applyBorder="1" applyProtection="1">
      <protection locked="0"/>
    </xf>
    <xf numFmtId="3" fontId="7" fillId="0" borderId="0" xfId="0" applyNumberFormat="1" applyFont="1" applyFill="1" applyBorder="1" applyAlignment="1">
      <alignment horizontal="center"/>
    </xf>
    <xf numFmtId="3" fontId="15" fillId="9" borderId="0" xfId="0" applyNumberFormat="1" applyFont="1" applyFill="1" applyBorder="1" applyProtection="1"/>
    <xf numFmtId="3" fontId="15" fillId="9" borderId="18" xfId="0" applyNumberFormat="1" applyFont="1" applyFill="1" applyBorder="1" applyProtection="1"/>
    <xf numFmtId="3" fontId="15" fillId="9" borderId="13" xfId="0" applyNumberFormat="1" applyFont="1" applyFill="1" applyBorder="1" applyProtection="1"/>
    <xf numFmtId="3" fontId="6" fillId="6" borderId="0" xfId="0" applyNumberFormat="1" applyFont="1" applyFill="1" applyBorder="1" applyProtection="1">
      <protection locked="0"/>
    </xf>
    <xf numFmtId="3" fontId="6" fillId="6" borderId="8" xfId="0" applyNumberFormat="1" applyFont="1" applyFill="1" applyBorder="1" applyProtection="1">
      <protection locked="0"/>
    </xf>
    <xf numFmtId="3" fontId="6" fillId="9" borderId="15" xfId="0" applyNumberFormat="1" applyFont="1" applyFill="1" applyBorder="1"/>
    <xf numFmtId="3" fontId="0" fillId="0" borderId="0" xfId="0" applyNumberFormat="1"/>
    <xf numFmtId="3" fontId="0" fillId="6" borderId="14" xfId="0" applyNumberFormat="1" applyFill="1" applyBorder="1" applyProtection="1">
      <protection locked="0"/>
    </xf>
    <xf numFmtId="3" fontId="0" fillId="6" borderId="16" xfId="0" applyNumberFormat="1" applyFill="1" applyBorder="1" applyProtection="1">
      <protection locked="0"/>
    </xf>
    <xf numFmtId="3" fontId="15" fillId="9" borderId="15" xfId="0" applyNumberFormat="1" applyFont="1" applyFill="1" applyBorder="1" applyAlignment="1">
      <alignment horizontal="right"/>
    </xf>
    <xf numFmtId="3" fontId="15" fillId="9" borderId="13" xfId="0" applyNumberFormat="1" applyFont="1" applyFill="1" applyBorder="1" applyAlignment="1">
      <alignment horizontal="right"/>
    </xf>
    <xf numFmtId="3" fontId="0" fillId="0" borderId="0" xfId="0" applyNumberFormat="1" applyFill="1" applyBorder="1" applyAlignment="1">
      <alignment horizontal="right"/>
    </xf>
    <xf numFmtId="3" fontId="0" fillId="0" borderId="0" xfId="0" applyNumberFormat="1" applyBorder="1"/>
    <xf numFmtId="3" fontId="0" fillId="0" borderId="0" xfId="0" applyNumberFormat="1" applyFill="1" applyBorder="1"/>
    <xf numFmtId="3" fontId="15" fillId="9" borderId="8" xfId="0" applyNumberFormat="1" applyFont="1" applyFill="1" applyBorder="1"/>
    <xf numFmtId="3" fontId="15" fillId="9" borderId="14" xfId="0" applyNumberFormat="1" applyFont="1" applyFill="1" applyBorder="1" applyAlignment="1">
      <alignment horizontal="right"/>
    </xf>
    <xf numFmtId="3" fontId="7" fillId="0" borderId="0" xfId="0" applyNumberFormat="1" applyFont="1" applyFill="1" applyBorder="1"/>
    <xf numFmtId="3" fontId="6" fillId="6" borderId="14" xfId="0" applyNumberFormat="1" applyFont="1" applyFill="1" applyBorder="1" applyAlignment="1" applyProtection="1">
      <protection locked="0"/>
    </xf>
    <xf numFmtId="3" fontId="6" fillId="6" borderId="13" xfId="0" applyNumberFormat="1" applyFont="1" applyFill="1" applyBorder="1" applyAlignment="1" applyProtection="1">
      <protection locked="0"/>
    </xf>
    <xf numFmtId="3" fontId="15" fillId="0" borderId="13" xfId="0" applyNumberFormat="1" applyFont="1" applyFill="1" applyBorder="1" applyProtection="1">
      <protection locked="0"/>
    </xf>
    <xf numFmtId="3" fontId="15" fillId="0" borderId="25" xfId="0" applyNumberFormat="1" applyFont="1" applyFill="1" applyBorder="1" applyProtection="1">
      <protection locked="0"/>
    </xf>
    <xf numFmtId="3" fontId="15" fillId="6" borderId="8" xfId="0" applyNumberFormat="1" applyFont="1" applyFill="1" applyBorder="1" applyProtection="1">
      <protection locked="0"/>
    </xf>
    <xf numFmtId="3" fontId="0" fillId="6" borderId="0" xfId="0" applyNumberFormat="1" applyFill="1" applyBorder="1" applyProtection="1">
      <protection locked="0"/>
    </xf>
    <xf numFmtId="3" fontId="0" fillId="0" borderId="0" xfId="0" applyNumberFormat="1" applyFill="1"/>
    <xf numFmtId="3" fontId="7" fillId="0" borderId="0" xfId="0" applyNumberFormat="1" applyFont="1" applyFill="1"/>
    <xf numFmtId="3" fontId="15" fillId="9" borderId="0" xfId="0" applyNumberFormat="1" applyFont="1" applyFill="1" applyBorder="1" applyAlignment="1">
      <alignment horizontal="right"/>
    </xf>
    <xf numFmtId="3" fontId="10" fillId="0" borderId="0" xfId="0" applyNumberFormat="1" applyFont="1" applyFill="1" applyAlignment="1"/>
    <xf numFmtId="3" fontId="0" fillId="0" borderId="13" xfId="0" applyNumberFormat="1" applyFill="1" applyBorder="1" applyProtection="1">
      <protection locked="0"/>
    </xf>
    <xf numFmtId="0" fontId="7" fillId="10" borderId="0" xfId="0" applyFont="1" applyFill="1"/>
    <xf numFmtId="169" fontId="6" fillId="0" borderId="30" xfId="1" applyNumberFormat="1" applyFont="1" applyFill="1" applyBorder="1"/>
    <xf numFmtId="169" fontId="6" fillId="0" borderId="10" xfId="1" applyNumberFormat="1" applyFont="1" applyFill="1" applyBorder="1"/>
    <xf numFmtId="169" fontId="6" fillId="0" borderId="11" xfId="1" applyNumberFormat="1" applyFont="1" applyFill="1" applyBorder="1"/>
    <xf numFmtId="169" fontId="6" fillId="0" borderId="54" xfId="1" applyNumberFormat="1" applyFont="1" applyFill="1" applyBorder="1"/>
    <xf numFmtId="169" fontId="6" fillId="0" borderId="53" xfId="1" applyNumberFormat="1" applyFont="1" applyFill="1" applyBorder="1"/>
    <xf numFmtId="169" fontId="6" fillId="0" borderId="55" xfId="1" applyNumberFormat="1" applyFont="1" applyFill="1" applyBorder="1"/>
    <xf numFmtId="169" fontId="7" fillId="0" borderId="31" xfId="0" applyNumberFormat="1" applyFont="1" applyFill="1" applyBorder="1"/>
    <xf numFmtId="169" fontId="7" fillId="0" borderId="32" xfId="0" applyNumberFormat="1" applyFont="1" applyFill="1" applyBorder="1"/>
    <xf numFmtId="169" fontId="7" fillId="0" borderId="33" xfId="0" applyNumberFormat="1" applyFont="1" applyFill="1" applyBorder="1"/>
    <xf numFmtId="175" fontId="28" fillId="6" borderId="8" xfId="0" applyNumberFormat="1" applyFont="1" applyFill="1" applyBorder="1" applyAlignment="1" applyProtection="1">
      <alignment horizontal="center"/>
      <protection locked="0"/>
    </xf>
    <xf numFmtId="3" fontId="4" fillId="0" borderId="13" xfId="0" applyNumberFormat="1" applyFont="1" applyFill="1" applyBorder="1" applyProtection="1">
      <protection locked="0"/>
    </xf>
    <xf numFmtId="3" fontId="4" fillId="0" borderId="25" xfId="0" applyNumberFormat="1" applyFont="1" applyFill="1" applyBorder="1" applyProtection="1">
      <protection locked="0"/>
    </xf>
    <xf numFmtId="3" fontId="4" fillId="6" borderId="14" xfId="0" applyNumberFormat="1" applyFont="1" applyFill="1" applyBorder="1" applyAlignment="1" applyProtection="1">
      <protection locked="0"/>
    </xf>
    <xf numFmtId="3" fontId="4" fillId="6" borderId="13" xfId="0" applyNumberFormat="1" applyFont="1" applyFill="1" applyBorder="1" applyAlignment="1" applyProtection="1">
      <protection locked="0"/>
    </xf>
    <xf numFmtId="3" fontId="4" fillId="6" borderId="8" xfId="0" applyNumberFormat="1" applyFont="1" applyFill="1" applyBorder="1" applyProtection="1">
      <protection locked="0"/>
    </xf>
    <xf numFmtId="3" fontId="4" fillId="6" borderId="13" xfId="0" applyNumberFormat="1" applyFont="1" applyFill="1" applyBorder="1" applyAlignment="1" applyProtection="1">
      <alignment horizontal="right"/>
      <protection locked="0"/>
    </xf>
    <xf numFmtId="0" fontId="6" fillId="0" borderId="0" xfId="0" applyFont="1" applyFill="1" applyAlignment="1" applyProtection="1">
      <alignment horizontal="center"/>
    </xf>
    <xf numFmtId="0" fontId="6" fillId="0" borderId="0" xfId="0" applyFont="1" applyFill="1" applyProtection="1"/>
    <xf numFmtId="0" fontId="7" fillId="9" borderId="0" xfId="0" applyFont="1" applyFill="1" applyProtection="1"/>
    <xf numFmtId="0" fontId="6" fillId="9" borderId="0" xfId="0" applyFont="1" applyFill="1" applyAlignment="1" applyProtection="1">
      <alignment horizontal="center"/>
    </xf>
    <xf numFmtId="0" fontId="6" fillId="9" borderId="0" xfId="0" applyFont="1" applyFill="1" applyProtection="1"/>
    <xf numFmtId="0" fontId="6" fillId="9" borderId="0" xfId="0" applyFont="1" applyFill="1" applyBorder="1" applyProtection="1"/>
    <xf numFmtId="0" fontId="6" fillId="9" borderId="0" xfId="0" applyFont="1" applyFill="1" applyAlignment="1" applyProtection="1">
      <alignment horizontal="right"/>
    </xf>
    <xf numFmtId="0" fontId="7" fillId="11" borderId="0" xfId="0" applyFont="1" applyFill="1" applyProtection="1"/>
    <xf numFmtId="0" fontId="6" fillId="11" borderId="0" xfId="0" applyFont="1" applyFill="1" applyAlignment="1" applyProtection="1">
      <alignment horizontal="center"/>
    </xf>
    <xf numFmtId="0" fontId="6" fillId="11" borderId="0" xfId="0" applyFont="1" applyFill="1" applyProtection="1"/>
    <xf numFmtId="0" fontId="6" fillId="11" borderId="0" xfId="0" applyFont="1" applyFill="1" applyBorder="1" applyProtection="1"/>
    <xf numFmtId="0" fontId="6" fillId="11" borderId="0" xfId="0" applyFont="1" applyFill="1" applyAlignment="1" applyProtection="1">
      <alignment horizontal="right"/>
    </xf>
    <xf numFmtId="0" fontId="6" fillId="3" borderId="0" xfId="0" applyFont="1" applyFill="1" applyAlignment="1" applyProtection="1">
      <alignment horizontal="center"/>
    </xf>
    <xf numFmtId="0" fontId="6" fillId="3" borderId="25" xfId="0" applyFont="1" applyFill="1" applyBorder="1" applyAlignment="1" applyProtection="1">
      <alignment horizontal="center"/>
    </xf>
    <xf numFmtId="0" fontId="6" fillId="3" borderId="8" xfId="0" applyFont="1" applyFill="1" applyBorder="1" applyAlignment="1" applyProtection="1">
      <alignment horizontal="center"/>
    </xf>
    <xf numFmtId="0" fontId="6" fillId="3" borderId="18" xfId="0" applyFont="1" applyFill="1" applyBorder="1" applyAlignment="1" applyProtection="1">
      <alignment horizontal="left" indent="1"/>
    </xf>
    <xf numFmtId="0" fontId="6" fillId="3" borderId="0" xfId="0" applyFont="1" applyFill="1" applyAlignment="1" applyProtection="1"/>
    <xf numFmtId="0" fontId="7" fillId="3" borderId="0" xfId="0" applyFont="1" applyFill="1" applyAlignment="1" applyProtection="1">
      <alignment horizontal="center"/>
    </xf>
    <xf numFmtId="0" fontId="7" fillId="3" borderId="25" xfId="0" applyFont="1" applyFill="1" applyBorder="1" applyAlignment="1" applyProtection="1">
      <alignment horizontal="center"/>
    </xf>
    <xf numFmtId="0" fontId="7" fillId="3" borderId="8"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3" xfId="0" applyFont="1" applyFill="1" applyBorder="1" applyAlignment="1" applyProtection="1">
      <alignment horizontal="center"/>
    </xf>
    <xf numFmtId="0" fontId="7" fillId="3" borderId="15" xfId="0" applyFont="1" applyFill="1" applyBorder="1" applyAlignment="1" applyProtection="1">
      <alignment horizontal="center"/>
    </xf>
    <xf numFmtId="0" fontId="16" fillId="0" borderId="0" xfId="0" applyFont="1" applyFill="1" applyBorder="1" applyProtection="1"/>
    <xf numFmtId="0" fontId="22" fillId="0" borderId="0" xfId="0" applyFont="1" applyAlignment="1" applyProtection="1">
      <alignment horizontal="left" indent="1"/>
    </xf>
    <xf numFmtId="173" fontId="0" fillId="0" borderId="16" xfId="0" applyNumberFormat="1" applyFill="1" applyBorder="1" applyAlignment="1" applyProtection="1">
      <alignment horizontal="right"/>
    </xf>
    <xf numFmtId="0" fontId="11" fillId="0" borderId="0" xfId="0" applyFont="1" applyAlignment="1" applyProtection="1">
      <alignment horizontal="left" indent="1"/>
    </xf>
    <xf numFmtId="0" fontId="22" fillId="0" borderId="0" xfId="0" applyFont="1" applyFill="1" applyAlignment="1" applyProtection="1">
      <alignment horizontal="left" indent="1"/>
    </xf>
    <xf numFmtId="0" fontId="16" fillId="5" borderId="0" xfId="0" applyFont="1" applyFill="1" applyBorder="1" applyAlignment="1" applyProtection="1"/>
    <xf numFmtId="0" fontId="22" fillId="0" borderId="0" xfId="0" applyFont="1" applyFill="1" applyBorder="1" applyAlignment="1" applyProtection="1">
      <alignment horizontal="center"/>
    </xf>
    <xf numFmtId="0" fontId="22" fillId="0" borderId="0" xfId="0" applyFont="1" applyProtection="1"/>
    <xf numFmtId="0" fontId="22" fillId="0" borderId="0" xfId="0" applyFont="1" applyFill="1" applyProtection="1"/>
    <xf numFmtId="0" fontId="0" fillId="0" borderId="0" xfId="0" applyFill="1" applyAlignment="1" applyProtection="1"/>
    <xf numFmtId="0" fontId="7" fillId="5" borderId="0" xfId="0" applyFont="1" applyFill="1" applyBorder="1" applyProtection="1"/>
    <xf numFmtId="0" fontId="22" fillId="0" borderId="0" xfId="0" applyFont="1" applyFill="1" applyBorder="1" applyAlignment="1" applyProtection="1">
      <alignment horizontal="left" indent="1"/>
    </xf>
    <xf numFmtId="0" fontId="22" fillId="0" borderId="13" xfId="0" applyFont="1" applyFill="1" applyBorder="1" applyAlignment="1" applyProtection="1">
      <alignment horizontal="center"/>
    </xf>
    <xf numFmtId="0" fontId="22" fillId="0" borderId="0" xfId="0" applyFont="1" applyBorder="1" applyAlignment="1" applyProtection="1">
      <alignment horizontal="left" indent="1"/>
    </xf>
    <xf numFmtId="170" fontId="0" fillId="0" borderId="0" xfId="0" applyNumberFormat="1" applyBorder="1" applyAlignment="1" applyProtection="1">
      <alignment horizontal="center"/>
    </xf>
    <xf numFmtId="0" fontId="4" fillId="0" borderId="0" xfId="0" applyFont="1" applyFill="1" applyProtection="1"/>
    <xf numFmtId="173" fontId="0" fillId="0" borderId="14" xfId="0" applyNumberFormat="1" applyBorder="1" applyAlignment="1" applyProtection="1">
      <alignment horizontal="right"/>
    </xf>
    <xf numFmtId="173" fontId="0" fillId="0" borderId="13" xfId="0" applyNumberFormat="1" applyBorder="1" applyAlignment="1" applyProtection="1">
      <alignment horizontal="right"/>
    </xf>
    <xf numFmtId="0" fontId="0" fillId="0" borderId="0" xfId="0" applyFont="1" applyFill="1" applyBorder="1" applyProtection="1"/>
    <xf numFmtId="173" fontId="4" fillId="0" borderId="0" xfId="0" applyNumberFormat="1" applyFont="1" applyFill="1" applyBorder="1" applyAlignment="1" applyProtection="1">
      <alignment horizontal="right"/>
    </xf>
    <xf numFmtId="173" fontId="0" fillId="0" borderId="0" xfId="0" applyNumberFormat="1" applyBorder="1" applyAlignment="1" applyProtection="1">
      <alignment horizontal="right"/>
    </xf>
    <xf numFmtId="0" fontId="11" fillId="0" borderId="0" xfId="0" applyFont="1" applyFill="1" applyBorder="1" applyProtection="1"/>
    <xf numFmtId="0" fontId="11" fillId="0" borderId="0" xfId="0" applyFont="1" applyFill="1" applyProtection="1"/>
    <xf numFmtId="0" fontId="11" fillId="0" borderId="0" xfId="0" applyFont="1" applyProtection="1"/>
    <xf numFmtId="9" fontId="11" fillId="0" borderId="0" xfId="3" applyFont="1" applyFill="1" applyBorder="1" applyAlignment="1" applyProtection="1">
      <alignment horizontal="right"/>
    </xf>
    <xf numFmtId="9" fontId="11" fillId="0" borderId="25" xfId="3" applyFont="1" applyFill="1" applyBorder="1" applyAlignment="1" applyProtection="1">
      <alignment horizontal="right"/>
    </xf>
    <xf numFmtId="9" fontId="11" fillId="0" borderId="8" xfId="3" applyFont="1" applyFill="1" applyBorder="1" applyAlignment="1" applyProtection="1">
      <alignment horizontal="right"/>
    </xf>
    <xf numFmtId="9" fontId="11" fillId="0" borderId="14" xfId="3" applyFont="1" applyFill="1" applyBorder="1" applyAlignment="1" applyProtection="1">
      <alignment horizontal="right"/>
    </xf>
    <xf numFmtId="9" fontId="11" fillId="0" borderId="13" xfId="3" applyFont="1" applyFill="1" applyBorder="1" applyAlignment="1" applyProtection="1">
      <alignment horizontal="right"/>
    </xf>
    <xf numFmtId="168" fontId="11" fillId="0" borderId="0" xfId="1" applyNumberFormat="1" applyFont="1" applyFill="1" applyBorder="1" applyAlignment="1" applyProtection="1">
      <alignment horizontal="right"/>
    </xf>
    <xf numFmtId="168" fontId="11" fillId="0" borderId="25" xfId="1" applyNumberFormat="1" applyFont="1" applyFill="1" applyBorder="1" applyAlignment="1" applyProtection="1">
      <alignment horizontal="right"/>
    </xf>
    <xf numFmtId="168" fontId="11" fillId="0" borderId="8" xfId="1" applyNumberFormat="1" applyFont="1" applyFill="1" applyBorder="1" applyAlignment="1" applyProtection="1">
      <alignment horizontal="right"/>
    </xf>
    <xf numFmtId="168" fontId="11" fillId="0" borderId="14" xfId="1" applyNumberFormat="1" applyFont="1" applyFill="1" applyBorder="1" applyAlignment="1" applyProtection="1">
      <alignment horizontal="right"/>
    </xf>
    <xf numFmtId="168" fontId="11" fillId="0" borderId="13" xfId="1" applyNumberFormat="1" applyFont="1" applyFill="1" applyBorder="1" applyAlignment="1" applyProtection="1">
      <alignment horizontal="right"/>
    </xf>
    <xf numFmtId="0" fontId="11" fillId="0" borderId="0" xfId="0" applyFont="1" applyBorder="1" applyProtection="1"/>
    <xf numFmtId="0" fontId="7" fillId="0" borderId="0" xfId="0" applyFont="1" applyFill="1" applyAlignment="1" applyProtection="1">
      <alignment horizontal="left"/>
    </xf>
    <xf numFmtId="0" fontId="27" fillId="0" borderId="0" xfId="0" applyFont="1" applyFill="1" applyBorder="1" applyAlignment="1" applyProtection="1">
      <alignment horizontal="center"/>
    </xf>
    <xf numFmtId="165" fontId="11" fillId="0" borderId="0" xfId="0" applyNumberFormat="1" applyFont="1" applyFill="1" applyBorder="1" applyAlignment="1" applyProtection="1">
      <alignment horizontal="right"/>
    </xf>
    <xf numFmtId="0" fontId="11" fillId="12" borderId="13" xfId="0" applyFont="1" applyFill="1" applyBorder="1" applyAlignment="1" applyProtection="1">
      <alignment horizontal="center"/>
      <protection locked="0"/>
    </xf>
    <xf numFmtId="0" fontId="27" fillId="12" borderId="13" xfId="0" applyFont="1" applyFill="1" applyBorder="1" applyAlignment="1" applyProtection="1">
      <alignment horizontal="center"/>
      <protection locked="0"/>
    </xf>
    <xf numFmtId="175" fontId="0" fillId="0" borderId="13" xfId="0" applyNumberFormat="1" applyFill="1" applyBorder="1" applyProtection="1">
      <protection locked="0"/>
    </xf>
    <xf numFmtId="175" fontId="0" fillId="0" borderId="25" xfId="0" applyNumberFormat="1" applyFill="1" applyBorder="1" applyProtection="1">
      <protection locked="0"/>
    </xf>
    <xf numFmtId="175" fontId="0" fillId="6" borderId="0" xfId="0" applyNumberFormat="1" applyFill="1" applyBorder="1" applyProtection="1">
      <protection locked="0"/>
    </xf>
    <xf numFmtId="175" fontId="0" fillId="6" borderId="14" xfId="0" applyNumberFormat="1" applyFill="1" applyBorder="1" applyProtection="1">
      <protection locked="0"/>
    </xf>
    <xf numFmtId="175" fontId="0" fillId="6" borderId="13" xfId="0" applyNumberFormat="1" applyFill="1" applyBorder="1" applyProtection="1">
      <protection locked="0"/>
    </xf>
    <xf numFmtId="175" fontId="0" fillId="0" borderId="0" xfId="0" applyNumberFormat="1" applyFill="1" applyBorder="1"/>
    <xf numFmtId="175" fontId="0" fillId="0" borderId="0" xfId="0" applyNumberFormat="1" applyBorder="1"/>
    <xf numFmtId="3" fontId="4" fillId="6" borderId="26" xfId="0" applyNumberFormat="1" applyFont="1" applyFill="1" applyBorder="1" applyProtection="1">
      <protection locked="0"/>
    </xf>
    <xf numFmtId="3" fontId="4" fillId="6" borderId="18" xfId="0" applyNumberFormat="1" applyFont="1" applyFill="1" applyBorder="1" applyProtection="1">
      <protection locked="0"/>
    </xf>
    <xf numFmtId="3" fontId="4" fillId="6" borderId="13" xfId="0" applyNumberFormat="1" applyFont="1" applyFill="1" applyBorder="1" applyProtection="1">
      <protection locked="0"/>
    </xf>
    <xf numFmtId="3" fontId="4" fillId="6" borderId="15" xfId="0" applyNumberFormat="1" applyFont="1" applyFill="1" applyBorder="1" applyProtection="1">
      <protection locked="0"/>
    </xf>
    <xf numFmtId="3" fontId="4" fillId="6" borderId="0" xfId="0" applyNumberFormat="1" applyFont="1" applyFill="1" applyBorder="1" applyProtection="1">
      <protection locked="0"/>
    </xf>
    <xf numFmtId="3" fontId="4" fillId="6" borderId="14" xfId="0" applyNumberFormat="1" applyFont="1" applyFill="1" applyBorder="1" applyProtection="1">
      <protection locked="0"/>
    </xf>
    <xf numFmtId="3" fontId="15" fillId="9" borderId="0" xfId="0" applyNumberFormat="1" applyFont="1" applyFill="1" applyBorder="1" applyAlignment="1" applyProtection="1">
      <alignment horizontal="right"/>
    </xf>
    <xf numFmtId="169" fontId="22" fillId="6" borderId="24" xfId="1" applyNumberFormat="1" applyFont="1" applyFill="1" applyBorder="1" applyProtection="1">
      <protection locked="0"/>
    </xf>
    <xf numFmtId="169" fontId="22" fillId="6" borderId="27" xfId="1" applyNumberFormat="1" applyFont="1" applyFill="1" applyBorder="1" applyProtection="1">
      <protection locked="0"/>
    </xf>
    <xf numFmtId="169" fontId="22" fillId="6" borderId="30" xfId="1" applyNumberFormat="1" applyFont="1" applyFill="1" applyBorder="1" applyProtection="1">
      <protection locked="0"/>
    </xf>
    <xf numFmtId="0" fontId="10" fillId="15" borderId="6" xfId="0" applyFont="1" applyFill="1" applyBorder="1" applyAlignment="1">
      <alignment horizontal="center"/>
    </xf>
    <xf numFmtId="0" fontId="10" fillId="4" borderId="62" xfId="0" applyFont="1" applyFill="1" applyBorder="1" applyAlignment="1">
      <alignment horizontal="center"/>
    </xf>
    <xf numFmtId="0" fontId="0" fillId="15" borderId="6" xfId="0" applyFill="1" applyBorder="1"/>
    <xf numFmtId="0" fontId="10" fillId="4" borderId="2" xfId="0" applyFont="1" applyFill="1" applyBorder="1" applyAlignment="1">
      <alignment horizontal="center"/>
    </xf>
    <xf numFmtId="0" fontId="10" fillId="4" borderId="63" xfId="0" applyFont="1" applyFill="1" applyBorder="1" applyAlignment="1">
      <alignment horizontal="center"/>
    </xf>
    <xf numFmtId="0" fontId="38" fillId="15" borderId="43" xfId="0" applyFont="1" applyFill="1" applyBorder="1" applyAlignment="1">
      <alignment horizontal="center"/>
    </xf>
    <xf numFmtId="0" fontId="38" fillId="15" borderId="44" xfId="0" applyFont="1" applyFill="1" applyBorder="1" applyAlignment="1">
      <alignment horizontal="center"/>
    </xf>
    <xf numFmtId="0" fontId="7" fillId="15" borderId="56" xfId="0" applyFont="1" applyFill="1" applyBorder="1"/>
    <xf numFmtId="169" fontId="15" fillId="0" borderId="0" xfId="1" applyNumberFormat="1" applyFont="1" applyFill="1" applyBorder="1" applyProtection="1"/>
    <xf numFmtId="169" fontId="7" fillId="0" borderId="0" xfId="1" applyNumberFormat="1" applyFont="1" applyFill="1" applyBorder="1" applyProtection="1"/>
    <xf numFmtId="169" fontId="42" fillId="0" borderId="0" xfId="1" applyNumberFormat="1" applyFont="1" applyFill="1" applyBorder="1"/>
    <xf numFmtId="169" fontId="6" fillId="0" borderId="0" xfId="1" applyNumberFormat="1" applyFont="1" applyFill="1" applyBorder="1"/>
    <xf numFmtId="169" fontId="7" fillId="0" borderId="0" xfId="0" applyNumberFormat="1" applyFont="1" applyFill="1" applyBorder="1"/>
    <xf numFmtId="169" fontId="22" fillId="0" borderId="0" xfId="1" applyNumberFormat="1" applyFont="1" applyFill="1" applyBorder="1" applyProtection="1"/>
    <xf numFmtId="169" fontId="7" fillId="0" borderId="47" xfId="1" applyNumberFormat="1" applyFont="1" applyFill="1" applyBorder="1" applyProtection="1"/>
    <xf numFmtId="169" fontId="22" fillId="0" borderId="47" xfId="1" applyNumberFormat="1" applyFont="1" applyFill="1" applyBorder="1" applyProtection="1"/>
    <xf numFmtId="169" fontId="7" fillId="0" borderId="46" xfId="1" applyNumberFormat="1" applyFont="1" applyFill="1" applyBorder="1" applyProtection="1"/>
    <xf numFmtId="0" fontId="10" fillId="0" borderId="0" xfId="0" applyFont="1" applyFill="1" applyBorder="1" applyAlignment="1">
      <alignment horizontal="left"/>
    </xf>
    <xf numFmtId="0" fontId="10" fillId="0" borderId="0" xfId="0" applyFont="1" applyFill="1" applyBorder="1" applyAlignment="1">
      <alignment horizontal="center"/>
    </xf>
    <xf numFmtId="169" fontId="22" fillId="0" borderId="0" xfId="1" applyNumberFormat="1" applyFont="1" applyFill="1" applyBorder="1" applyProtection="1">
      <protection locked="0"/>
    </xf>
    <xf numFmtId="0" fontId="38" fillId="0" borderId="0" xfId="0" applyFont="1" applyFill="1" applyBorder="1" applyAlignment="1">
      <alignment horizontal="left"/>
    </xf>
    <xf numFmtId="0" fontId="38" fillId="0" borderId="0" xfId="0" applyFont="1" applyFill="1" applyBorder="1" applyAlignment="1">
      <alignment horizontal="center"/>
    </xf>
    <xf numFmtId="169" fontId="22" fillId="0" borderId="11" xfId="1" applyNumberFormat="1" applyFont="1" applyFill="1" applyBorder="1" applyProtection="1"/>
    <xf numFmtId="173" fontId="11" fillId="0" borderId="0" xfId="1" applyNumberFormat="1" applyFont="1" applyFill="1" applyBorder="1" applyAlignment="1" applyProtection="1">
      <alignment horizontal="right"/>
    </xf>
    <xf numFmtId="173" fontId="11" fillId="0" borderId="25" xfId="1" applyNumberFormat="1" applyFont="1" applyFill="1" applyBorder="1" applyAlignment="1" applyProtection="1">
      <alignment horizontal="right"/>
    </xf>
    <xf numFmtId="173" fontId="11" fillId="0" borderId="8" xfId="1" applyNumberFormat="1" applyFont="1" applyFill="1" applyBorder="1" applyAlignment="1" applyProtection="1">
      <alignment horizontal="right"/>
    </xf>
    <xf numFmtId="173" fontId="11" fillId="0" borderId="14" xfId="1" applyNumberFormat="1" applyFont="1" applyFill="1" applyBorder="1" applyAlignment="1" applyProtection="1">
      <alignment horizontal="right"/>
    </xf>
    <xf numFmtId="173" fontId="11" fillId="0" borderId="13" xfId="1" applyNumberFormat="1" applyFont="1" applyFill="1" applyBorder="1" applyAlignment="1" applyProtection="1">
      <alignment horizontal="right"/>
    </xf>
    <xf numFmtId="165" fontId="11" fillId="0" borderId="13" xfId="3" applyNumberFormat="1" applyFont="1" applyFill="1" applyBorder="1" applyAlignment="1" applyProtection="1">
      <alignment horizontal="right"/>
    </xf>
    <xf numFmtId="165" fontId="11" fillId="0" borderId="8" xfId="3" applyNumberFormat="1" applyFont="1" applyFill="1" applyBorder="1" applyAlignment="1" applyProtection="1">
      <alignment horizontal="right"/>
    </xf>
    <xf numFmtId="165" fontId="11" fillId="0" borderId="14" xfId="3" applyNumberFormat="1" applyFont="1" applyFill="1" applyBorder="1" applyAlignment="1" applyProtection="1">
      <alignment horizontal="right"/>
    </xf>
    <xf numFmtId="165" fontId="11" fillId="0" borderId="16" xfId="3" applyNumberFormat="1" applyFont="1" applyFill="1" applyBorder="1" applyAlignment="1" applyProtection="1">
      <alignment horizontal="right"/>
    </xf>
    <xf numFmtId="165" fontId="11" fillId="0" borderId="0" xfId="3" applyNumberFormat="1" applyFont="1" applyFill="1" applyBorder="1" applyAlignment="1" applyProtection="1">
      <alignment horizontal="right"/>
    </xf>
    <xf numFmtId="165" fontId="11" fillId="0" borderId="25" xfId="3" applyNumberFormat="1" applyFont="1" applyFill="1" applyBorder="1" applyAlignment="1" applyProtection="1">
      <alignment horizontal="right"/>
    </xf>
    <xf numFmtId="0" fontId="4" fillId="6" borderId="0" xfId="0" applyFont="1" applyFill="1" applyProtection="1">
      <protection locked="0"/>
    </xf>
    <xf numFmtId="0" fontId="7" fillId="0" borderId="0" xfId="0" applyFont="1" applyFill="1" applyBorder="1" applyAlignment="1" applyProtection="1">
      <alignment horizontal="left"/>
    </xf>
    <xf numFmtId="0" fontId="37" fillId="0" borderId="0" xfId="0" applyFont="1"/>
    <xf numFmtId="0" fontId="37" fillId="0" borderId="0" xfId="0" applyFont="1" applyFill="1"/>
    <xf numFmtId="0" fontId="37" fillId="0" borderId="0" xfId="0" applyFont="1" applyFill="1" applyAlignment="1"/>
    <xf numFmtId="3" fontId="6" fillId="17" borderId="13" xfId="0" applyNumberFormat="1" applyFont="1" applyFill="1" applyBorder="1" applyProtection="1">
      <protection locked="0"/>
    </xf>
    <xf numFmtId="3" fontId="6" fillId="17" borderId="25" xfId="0" applyNumberFormat="1" applyFont="1" applyFill="1" applyBorder="1" applyProtection="1">
      <protection locked="0"/>
    </xf>
    <xf numFmtId="0" fontId="0" fillId="12" borderId="7" xfId="0" applyFill="1" applyBorder="1"/>
    <xf numFmtId="0" fontId="0" fillId="17" borderId="7" xfId="0" applyFill="1" applyBorder="1"/>
    <xf numFmtId="3" fontId="4" fillId="17" borderId="13" xfId="0" applyNumberFormat="1" applyFont="1" applyFill="1" applyBorder="1" applyProtection="1">
      <protection locked="0"/>
    </xf>
    <xf numFmtId="3" fontId="4" fillId="17" borderId="25" xfId="0" applyNumberFormat="1" applyFont="1" applyFill="1" applyBorder="1" applyProtection="1">
      <protection locked="0"/>
    </xf>
    <xf numFmtId="0" fontId="0" fillId="0" borderId="7" xfId="0" applyBorder="1"/>
    <xf numFmtId="3" fontId="15" fillId="9" borderId="13" xfId="0" applyNumberFormat="1" applyFont="1" applyFill="1" applyBorder="1" applyAlignment="1" applyProtection="1">
      <alignment horizontal="right"/>
    </xf>
    <xf numFmtId="3" fontId="15" fillId="9" borderId="26" xfId="0" applyNumberFormat="1" applyFont="1" applyFill="1" applyBorder="1" applyAlignment="1" applyProtection="1">
      <alignment horizontal="right"/>
    </xf>
    <xf numFmtId="0" fontId="0" fillId="0" borderId="0" xfId="0" applyProtection="1">
      <protection locked="0"/>
    </xf>
    <xf numFmtId="173" fontId="0" fillId="0" borderId="0" xfId="0" applyNumberFormat="1" applyProtection="1"/>
    <xf numFmtId="0" fontId="7" fillId="0" borderId="0" xfId="0" applyFont="1" applyFill="1" applyAlignment="1" applyProtection="1">
      <alignment horizontal="center"/>
    </xf>
    <xf numFmtId="173" fontId="7" fillId="0" borderId="0" xfId="0" applyNumberFormat="1" applyFont="1" applyProtection="1"/>
    <xf numFmtId="173" fontId="7" fillId="0" borderId="13" xfId="0" applyNumberFormat="1" applyFont="1" applyFill="1" applyBorder="1" applyAlignment="1" applyProtection="1">
      <alignment horizontal="right"/>
    </xf>
    <xf numFmtId="0" fontId="4" fillId="3" borderId="0" xfId="0" applyFont="1" applyFill="1" applyBorder="1"/>
    <xf numFmtId="3" fontId="11" fillId="0" borderId="0" xfId="0" applyNumberFormat="1" applyFont="1" applyFill="1" applyBorder="1"/>
    <xf numFmtId="9" fontId="37" fillId="0" borderId="0" xfId="3" applyFont="1" applyBorder="1"/>
    <xf numFmtId="3" fontId="6" fillId="9" borderId="0" xfId="0" applyNumberFormat="1" applyFont="1" applyFill="1" applyBorder="1"/>
    <xf numFmtId="168" fontId="7" fillId="0" borderId="51" xfId="1" applyNumberFormat="1" applyFont="1" applyFill="1" applyBorder="1" applyProtection="1"/>
    <xf numFmtId="169" fontId="13" fillId="0" borderId="51" xfId="0" applyNumberFormat="1" applyFont="1" applyFill="1" applyBorder="1" applyAlignment="1" applyProtection="1">
      <alignment vertical="center"/>
    </xf>
    <xf numFmtId="169" fontId="13" fillId="0" borderId="51" xfId="1" applyNumberFormat="1" applyFont="1" applyFill="1" applyBorder="1" applyAlignment="1" applyProtection="1">
      <alignment vertical="center"/>
    </xf>
    <xf numFmtId="169" fontId="6" fillId="0" borderId="28" xfId="1" applyNumberFormat="1" applyFont="1" applyFill="1" applyBorder="1" applyProtection="1"/>
    <xf numFmtId="169" fontId="6" fillId="0" borderId="51" xfId="1" applyNumberFormat="1" applyFont="1" applyFill="1" applyBorder="1" applyProtection="1"/>
    <xf numFmtId="9" fontId="6" fillId="0" borderId="51" xfId="3" applyFont="1" applyFill="1" applyBorder="1" applyProtection="1"/>
    <xf numFmtId="169" fontId="7" fillId="0" borderId="51" xfId="0" applyNumberFormat="1" applyFont="1" applyFill="1" applyBorder="1" applyProtection="1"/>
    <xf numFmtId="168" fontId="0" fillId="0" borderId="51" xfId="1" applyNumberFormat="1" applyFont="1" applyFill="1" applyBorder="1" applyProtection="1"/>
    <xf numFmtId="169" fontId="0" fillId="0" borderId="51" xfId="1" applyNumberFormat="1" applyFont="1" applyFill="1" applyBorder="1" applyProtection="1"/>
    <xf numFmtId="169" fontId="6" fillId="0" borderId="51" xfId="0" applyNumberFormat="1" applyFont="1" applyFill="1" applyBorder="1" applyProtection="1"/>
    <xf numFmtId="169" fontId="0" fillId="0" borderId="51" xfId="0" applyNumberFormat="1" applyFill="1" applyBorder="1" applyProtection="1"/>
    <xf numFmtId="0" fontId="7" fillId="3" borderId="0" xfId="0" applyFont="1" applyFill="1" applyBorder="1" applyAlignment="1" applyProtection="1">
      <alignment horizontal="center"/>
    </xf>
    <xf numFmtId="3" fontId="6" fillId="6" borderId="15" xfId="0" applyNumberFormat="1" applyFont="1" applyFill="1" applyBorder="1" applyAlignment="1" applyProtection="1">
      <protection locked="0"/>
    </xf>
    <xf numFmtId="173" fontId="7" fillId="0" borderId="15" xfId="0" applyNumberFormat="1" applyFont="1" applyBorder="1" applyProtection="1"/>
    <xf numFmtId="173" fontId="0" fillId="0" borderId="15" xfId="0" applyNumberFormat="1" applyBorder="1" applyProtection="1"/>
    <xf numFmtId="173" fontId="7" fillId="0" borderId="8" xfId="0" applyNumberFormat="1" applyFont="1" applyBorder="1" applyProtection="1"/>
    <xf numFmtId="173" fontId="0" fillId="0" borderId="8" xfId="0" applyNumberFormat="1" applyBorder="1" applyProtection="1"/>
    <xf numFmtId="0" fontId="38" fillId="0" borderId="0" xfId="0" applyFont="1" applyAlignment="1" applyProtection="1">
      <alignment horizontal="left"/>
    </xf>
    <xf numFmtId="0" fontId="5" fillId="0" borderId="0" xfId="4" applyFont="1" applyAlignment="1">
      <alignment horizontal="left" vertical="top"/>
    </xf>
    <xf numFmtId="49" fontId="4" fillId="0" borderId="0" xfId="4" applyNumberFormat="1" applyAlignment="1">
      <alignment vertical="top"/>
    </xf>
    <xf numFmtId="0" fontId="4" fillId="0" borderId="0" xfId="4" applyAlignment="1">
      <alignment vertical="top"/>
    </xf>
    <xf numFmtId="0" fontId="4" fillId="0" borderId="0" xfId="4" applyAlignment="1">
      <alignment horizontal="left" vertical="top"/>
    </xf>
    <xf numFmtId="0" fontId="47" fillId="18" borderId="0" xfId="4" applyFont="1" applyFill="1" applyAlignment="1">
      <alignment horizontal="left" vertical="top"/>
    </xf>
    <xf numFmtId="49" fontId="47" fillId="18" borderId="0" xfId="4" applyNumberFormat="1" applyFont="1" applyFill="1" applyAlignment="1">
      <alignment vertical="top"/>
    </xf>
    <xf numFmtId="49" fontId="8" fillId="0" borderId="0" xfId="4" applyNumberFormat="1" applyFont="1" applyFill="1" applyAlignment="1">
      <alignment vertical="top"/>
    </xf>
    <xf numFmtId="0" fontId="4" fillId="0" borderId="0" xfId="4" applyFill="1" applyAlignment="1">
      <alignment vertical="top"/>
    </xf>
    <xf numFmtId="14" fontId="4" fillId="0" borderId="0" xfId="4" applyNumberFormat="1" applyAlignment="1">
      <alignment horizontal="left" vertical="top"/>
    </xf>
    <xf numFmtId="49" fontId="4" fillId="0" borderId="0" xfId="4" quotePrefix="1" applyNumberFormat="1" applyAlignment="1">
      <alignment vertical="top"/>
    </xf>
    <xf numFmtId="49" fontId="4" fillId="0" borderId="0" xfId="4" quotePrefix="1" applyNumberFormat="1" applyFont="1" applyAlignment="1">
      <alignment vertical="top"/>
    </xf>
    <xf numFmtId="49" fontId="4" fillId="0" borderId="12" xfId="4" applyNumberFormat="1" applyBorder="1" applyAlignment="1">
      <alignment vertical="top"/>
    </xf>
    <xf numFmtId="0" fontId="4" fillId="0" borderId="0" xfId="4" quotePrefix="1" applyAlignment="1">
      <alignment vertical="top"/>
    </xf>
    <xf numFmtId="0" fontId="4" fillId="0" borderId="12" xfId="4" applyBorder="1" applyAlignment="1">
      <alignment vertical="top"/>
    </xf>
    <xf numFmtId="0" fontId="4" fillId="0" borderId="0" xfId="4" quotePrefix="1" applyNumberFormat="1" applyAlignment="1">
      <alignment vertical="top" wrapText="1"/>
    </xf>
    <xf numFmtId="49" fontId="4" fillId="0" borderId="0" xfId="4" quotePrefix="1" applyNumberFormat="1" applyAlignment="1">
      <alignment vertical="top" wrapText="1"/>
    </xf>
    <xf numFmtId="0" fontId="8" fillId="0" borderId="0" xfId="4" applyFont="1" applyFill="1" applyAlignment="1">
      <alignment horizontal="left" vertical="top"/>
    </xf>
    <xf numFmtId="0" fontId="4" fillId="0" borderId="12" xfId="4" applyBorder="1" applyAlignment="1">
      <alignment horizontal="left" vertical="top"/>
    </xf>
    <xf numFmtId="169" fontId="7" fillId="10" borderId="61" xfId="1" applyNumberFormat="1" applyFont="1" applyFill="1" applyBorder="1" applyProtection="1"/>
    <xf numFmtId="0" fontId="38" fillId="19" borderId="0" xfId="0" applyFont="1" applyFill="1"/>
    <xf numFmtId="0" fontId="38" fillId="19" borderId="0" xfId="0" applyFont="1" applyFill="1" applyAlignment="1">
      <alignment horizontal="center"/>
    </xf>
    <xf numFmtId="1" fontId="7" fillId="0" borderId="0" xfId="0" applyNumberFormat="1" applyFont="1" applyAlignment="1">
      <alignment horizontal="center"/>
    </xf>
    <xf numFmtId="1" fontId="0" fillId="0" borderId="0" xfId="0" applyNumberFormat="1" applyAlignment="1">
      <alignment horizontal="center"/>
    </xf>
    <xf numFmtId="1" fontId="11" fillId="0" borderId="36" xfId="0" applyNumberFormat="1" applyFont="1" applyBorder="1" applyAlignment="1">
      <alignment horizontal="center"/>
    </xf>
    <xf numFmtId="1" fontId="7" fillId="0" borderId="0" xfId="0" applyNumberFormat="1" applyFont="1" applyFill="1" applyBorder="1" applyAlignment="1">
      <alignment horizontal="center"/>
    </xf>
    <xf numFmtId="1" fontId="4" fillId="0" borderId="0" xfId="0" applyNumberFormat="1" applyFont="1" applyAlignment="1">
      <alignment horizontal="center"/>
    </xf>
    <xf numFmtId="169" fontId="11" fillId="0" borderId="10" xfId="1" applyNumberFormat="1" applyFont="1" applyFill="1" applyBorder="1" applyProtection="1"/>
    <xf numFmtId="1" fontId="7" fillId="10" borderId="0" xfId="0" applyNumberFormat="1" applyFont="1" applyFill="1" applyAlignment="1">
      <alignment horizontal="center"/>
    </xf>
    <xf numFmtId="1" fontId="38" fillId="19" borderId="0" xfId="0" applyNumberFormat="1" applyFont="1" applyFill="1" applyAlignment="1">
      <alignment horizontal="center"/>
    </xf>
    <xf numFmtId="1" fontId="22" fillId="0" borderId="10" xfId="1" applyNumberFormat="1" applyFont="1" applyFill="1" applyBorder="1" applyAlignment="1" applyProtection="1">
      <alignment horizontal="center"/>
    </xf>
    <xf numFmtId="169" fontId="7" fillId="0" borderId="13" xfId="1" applyNumberFormat="1" applyFont="1" applyFill="1" applyBorder="1" applyProtection="1"/>
    <xf numFmtId="169" fontId="42" fillId="0" borderId="71" xfId="1" applyNumberFormat="1" applyFont="1" applyFill="1" applyBorder="1"/>
    <xf numFmtId="169" fontId="42" fillId="0" borderId="73" xfId="1" applyNumberFormat="1" applyFont="1" applyFill="1" applyBorder="1"/>
    <xf numFmtId="169" fontId="33" fillId="0" borderId="0" xfId="0" applyNumberFormat="1" applyFont="1"/>
    <xf numFmtId="169" fontId="7" fillId="0" borderId="24" xfId="0" applyNumberFormat="1" applyFont="1" applyBorder="1"/>
    <xf numFmtId="0" fontId="10" fillId="4" borderId="68" xfId="0" applyFont="1" applyFill="1" applyBorder="1" applyAlignment="1">
      <alignment horizontal="center"/>
    </xf>
    <xf numFmtId="0" fontId="10" fillId="4" borderId="3" xfId="0" applyFont="1" applyFill="1" applyBorder="1" applyAlignment="1">
      <alignment horizontal="center"/>
    </xf>
    <xf numFmtId="0" fontId="7" fillId="0" borderId="67" xfId="0" applyFont="1" applyBorder="1"/>
    <xf numFmtId="0" fontId="42" fillId="0" borderId="6" xfId="0" applyFont="1" applyBorder="1"/>
    <xf numFmtId="169" fontId="42" fillId="0" borderId="74" xfId="1" applyNumberFormat="1" applyFont="1" applyFill="1" applyBorder="1"/>
    <xf numFmtId="3" fontId="15" fillId="9" borderId="15" xfId="0" applyNumberFormat="1" applyFont="1" applyFill="1" applyBorder="1"/>
    <xf numFmtId="169" fontId="0" fillId="0" borderId="0" xfId="0" applyNumberFormat="1"/>
    <xf numFmtId="0" fontId="12" fillId="12" borderId="76" xfId="0" applyFont="1" applyFill="1" applyBorder="1" applyAlignment="1" applyProtection="1">
      <alignment horizontal="left" indent="1"/>
      <protection locked="0"/>
    </xf>
    <xf numFmtId="0" fontId="7" fillId="10" borderId="75" xfId="0" applyFont="1" applyFill="1" applyBorder="1"/>
    <xf numFmtId="1" fontId="7" fillId="10" borderId="56" xfId="1" applyNumberFormat="1" applyFont="1" applyFill="1" applyBorder="1" applyAlignment="1">
      <alignment horizontal="center"/>
    </xf>
    <xf numFmtId="169" fontId="7" fillId="10" borderId="77" xfId="1" applyNumberFormat="1" applyFont="1" applyFill="1" applyBorder="1" applyProtection="1"/>
    <xf numFmtId="169" fontId="7" fillId="10" borderId="70" xfId="1" applyNumberFormat="1" applyFont="1" applyFill="1" applyBorder="1" applyProtection="1"/>
    <xf numFmtId="169" fontId="7" fillId="10" borderId="72" xfId="1" applyNumberFormat="1" applyFont="1" applyFill="1" applyBorder="1" applyProtection="1"/>
    <xf numFmtId="0" fontId="0" fillId="10" borderId="56" xfId="0" applyFill="1" applyBorder="1"/>
    <xf numFmtId="169" fontId="7" fillId="10" borderId="56" xfId="1" applyNumberFormat="1" applyFont="1" applyFill="1" applyBorder="1" applyProtection="1"/>
    <xf numFmtId="0" fontId="10" fillId="4" borderId="59" xfId="0" applyFont="1" applyFill="1" applyBorder="1" applyAlignment="1">
      <alignment horizontal="center" vertical="top" wrapText="1"/>
    </xf>
    <xf numFmtId="0" fontId="10" fillId="4" borderId="13" xfId="0" applyFont="1" applyFill="1" applyBorder="1" applyAlignment="1">
      <alignment horizontal="center" vertical="top"/>
    </xf>
    <xf numFmtId="0" fontId="10" fillId="4" borderId="43" xfId="0" applyFont="1" applyFill="1" applyBorder="1" applyAlignment="1">
      <alignment horizontal="center" vertical="top"/>
    </xf>
    <xf numFmtId="0" fontId="10" fillId="4" borderId="13" xfId="0" applyFont="1" applyFill="1" applyBorder="1" applyAlignment="1">
      <alignment horizontal="center" wrapText="1"/>
    </xf>
    <xf numFmtId="0" fontId="10" fillId="4" borderId="5" xfId="0" applyFont="1" applyFill="1" applyBorder="1" applyAlignment="1">
      <alignment horizontal="center"/>
    </xf>
    <xf numFmtId="169" fontId="38" fillId="4" borderId="78" xfId="1" applyNumberFormat="1" applyFont="1" applyFill="1" applyBorder="1" applyAlignment="1" applyProtection="1">
      <alignment horizontal="center"/>
      <protection locked="0"/>
    </xf>
    <xf numFmtId="3" fontId="22" fillId="6" borderId="28" xfId="0" applyNumberFormat="1" applyFont="1" applyFill="1" applyBorder="1" applyAlignment="1" applyProtection="1">
      <alignment horizontal="center" vertical="top"/>
      <protection locked="0"/>
    </xf>
    <xf numFmtId="169" fontId="4" fillId="0" borderId="0" xfId="0" applyNumberFormat="1" applyFont="1"/>
    <xf numFmtId="1" fontId="22" fillId="0" borderId="0" xfId="1" applyNumberFormat="1" applyFont="1" applyFill="1" applyBorder="1" applyAlignment="1" applyProtection="1">
      <alignment horizontal="center"/>
    </xf>
    <xf numFmtId="169" fontId="11" fillId="0" borderId="0" xfId="1" applyNumberFormat="1" applyFont="1" applyFill="1" applyBorder="1" applyProtection="1"/>
    <xf numFmtId="1" fontId="38" fillId="0" borderId="0" xfId="0" applyNumberFormat="1" applyFont="1" applyFill="1" applyBorder="1" applyAlignment="1">
      <alignment horizontal="center"/>
    </xf>
    <xf numFmtId="0" fontId="38" fillId="0" borderId="0" xfId="0" applyFont="1" applyFill="1" applyBorder="1"/>
    <xf numFmtId="169" fontId="33" fillId="0" borderId="0" xfId="0" applyNumberFormat="1" applyFont="1" applyFill="1" applyBorder="1"/>
    <xf numFmtId="1" fontId="0" fillId="0" borderId="0" xfId="0" applyNumberFormat="1" applyFill="1" applyBorder="1" applyAlignment="1">
      <alignment horizontal="center"/>
    </xf>
    <xf numFmtId="0" fontId="36" fillId="4" borderId="49" xfId="0" applyFont="1" applyFill="1" applyBorder="1" applyAlignment="1">
      <alignment wrapText="1"/>
    </xf>
    <xf numFmtId="0" fontId="10" fillId="4" borderId="68" xfId="0" applyFont="1" applyFill="1" applyBorder="1" applyAlignment="1">
      <alignment horizontal="center" vertical="top" wrapText="1"/>
    </xf>
    <xf numFmtId="0" fontId="10" fillId="4" borderId="48" xfId="0" applyFont="1" applyFill="1" applyBorder="1" applyAlignment="1">
      <alignment horizontal="center" vertical="top" wrapText="1"/>
    </xf>
    <xf numFmtId="0" fontId="10" fillId="4" borderId="13" xfId="0" applyFont="1" applyFill="1" applyBorder="1" applyAlignment="1">
      <alignment wrapText="1"/>
    </xf>
    <xf numFmtId="0" fontId="36" fillId="4" borderId="42" xfId="0" applyFont="1" applyFill="1" applyBorder="1" applyAlignment="1">
      <alignment vertical="center" wrapText="1"/>
    </xf>
    <xf numFmtId="0" fontId="10" fillId="4" borderId="62" xfId="0" applyFont="1" applyFill="1" applyBorder="1" applyAlignment="1">
      <alignment vertical="center" wrapText="1"/>
    </xf>
    <xf numFmtId="0" fontId="10" fillId="4" borderId="15" xfId="0" applyFont="1" applyFill="1" applyBorder="1" applyAlignment="1">
      <alignment vertical="center" wrapText="1"/>
    </xf>
    <xf numFmtId="169" fontId="22" fillId="0" borderId="16" xfId="1" applyNumberFormat="1" applyFont="1" applyFill="1" applyBorder="1" applyProtection="1"/>
    <xf numFmtId="169" fontId="11" fillId="0" borderId="15" xfId="1" applyNumberFormat="1" applyFont="1" applyFill="1" applyBorder="1" applyProtection="1"/>
    <xf numFmtId="169" fontId="7" fillId="0" borderId="37" xfId="1" applyNumberFormat="1" applyFont="1" applyFill="1" applyBorder="1" applyProtection="1"/>
    <xf numFmtId="0" fontId="10" fillId="4" borderId="80" xfId="0" applyFont="1" applyFill="1" applyBorder="1" applyAlignment="1">
      <alignment horizontal="center"/>
    </xf>
    <xf numFmtId="0" fontId="10" fillId="4" borderId="81" xfId="0" applyFont="1" applyFill="1" applyBorder="1" applyAlignment="1">
      <alignment horizontal="center"/>
    </xf>
    <xf numFmtId="169" fontId="6" fillId="0" borderId="32" xfId="1" applyNumberFormat="1" applyFont="1" applyFill="1" applyBorder="1"/>
    <xf numFmtId="169" fontId="6" fillId="0" borderId="33" xfId="1" applyNumberFormat="1" applyFont="1" applyFill="1" applyBorder="1"/>
    <xf numFmtId="0" fontId="37" fillId="6" borderId="0" xfId="0" applyFont="1" applyFill="1" applyProtection="1">
      <protection locked="0"/>
    </xf>
    <xf numFmtId="0" fontId="4" fillId="6" borderId="0" xfId="0" applyFont="1" applyFill="1" applyBorder="1" applyProtection="1">
      <protection locked="0"/>
    </xf>
    <xf numFmtId="0" fontId="10" fillId="0" borderId="0" xfId="0" applyFont="1" applyFill="1" applyBorder="1" applyAlignment="1">
      <alignment horizontal="center"/>
    </xf>
    <xf numFmtId="0" fontId="10" fillId="4" borderId="64" xfId="0" applyFont="1" applyFill="1" applyBorder="1" applyAlignment="1">
      <alignment horizontal="center" vertical="top" wrapText="1"/>
    </xf>
    <xf numFmtId="0" fontId="10" fillId="4" borderId="16" xfId="0" applyFont="1" applyFill="1" applyBorder="1" applyAlignment="1">
      <alignment horizontal="center" vertical="top"/>
    </xf>
    <xf numFmtId="0" fontId="10" fillId="4" borderId="60" xfId="0" applyFont="1" applyFill="1" applyBorder="1" applyAlignment="1">
      <alignment horizontal="center" vertical="top"/>
    </xf>
    <xf numFmtId="169" fontId="7" fillId="0" borderId="41" xfId="1" applyNumberFormat="1" applyFont="1" applyFill="1" applyBorder="1" applyProtection="1"/>
    <xf numFmtId="3" fontId="22" fillId="6" borderId="20" xfId="0" applyNumberFormat="1" applyFont="1" applyFill="1" applyBorder="1" applyProtection="1">
      <protection locked="0"/>
    </xf>
    <xf numFmtId="1" fontId="11" fillId="0" borderId="0" xfId="0" applyNumberFormat="1" applyFont="1" applyFill="1" applyBorder="1" applyAlignment="1">
      <alignment horizontal="center"/>
    </xf>
    <xf numFmtId="0" fontId="10" fillId="0" borderId="18" xfId="0" applyFont="1" applyFill="1" applyBorder="1" applyAlignment="1">
      <alignment horizontal="center" vertical="top" wrapText="1"/>
    </xf>
    <xf numFmtId="0" fontId="10" fillId="0" borderId="18" xfId="0" applyFont="1" applyFill="1" applyBorder="1" applyAlignment="1">
      <alignment horizontal="center" vertical="top"/>
    </xf>
    <xf numFmtId="169" fontId="7" fillId="0" borderId="18" xfId="1" applyNumberFormat="1" applyFont="1" applyFill="1" applyBorder="1" applyProtection="1"/>
    <xf numFmtId="169" fontId="22" fillId="0" borderId="18" xfId="1" applyNumberFormat="1" applyFont="1" applyFill="1" applyBorder="1" applyProtection="1"/>
    <xf numFmtId="0" fontId="0" fillId="0" borderId="18" xfId="0" applyFill="1" applyBorder="1"/>
    <xf numFmtId="169" fontId="7" fillId="0" borderId="2" xfId="1" applyNumberFormat="1" applyFont="1" applyFill="1" applyBorder="1" applyProtection="1"/>
    <xf numFmtId="169" fontId="22" fillId="0" borderId="15" xfId="1" applyNumberFormat="1" applyFont="1" applyFill="1" applyBorder="1" applyProtection="1"/>
    <xf numFmtId="169" fontId="7" fillId="0" borderId="15" xfId="1" applyNumberFormat="1" applyFont="1" applyFill="1" applyBorder="1" applyProtection="1"/>
    <xf numFmtId="169" fontId="7" fillId="10" borderId="42" xfId="1" applyNumberFormat="1" applyFont="1" applyFill="1" applyBorder="1" applyProtection="1"/>
    <xf numFmtId="169" fontId="22" fillId="0" borderId="4" xfId="1" applyNumberFormat="1" applyFont="1" applyFill="1" applyBorder="1" applyProtection="1"/>
    <xf numFmtId="169" fontId="7" fillId="10" borderId="82" xfId="1" applyNumberFormat="1" applyFont="1" applyFill="1" applyBorder="1" applyProtection="1"/>
    <xf numFmtId="176" fontId="0" fillId="0" borderId="0" xfId="1" applyNumberFormat="1" applyFont="1"/>
    <xf numFmtId="169" fontId="7" fillId="0" borderId="0" xfId="0" applyNumberFormat="1" applyFont="1"/>
    <xf numFmtId="169" fontId="7" fillId="10" borderId="56" xfId="1" applyNumberFormat="1" applyFont="1" applyFill="1" applyBorder="1" applyAlignment="1">
      <alignment horizontal="center"/>
    </xf>
    <xf numFmtId="169" fontId="7" fillId="10" borderId="56" xfId="0" applyNumberFormat="1" applyFont="1" applyFill="1" applyBorder="1"/>
    <xf numFmtId="0" fontId="48" fillId="4" borderId="13" xfId="0" applyFont="1" applyFill="1" applyBorder="1" applyAlignment="1">
      <alignment horizontal="left" wrapText="1"/>
    </xf>
    <xf numFmtId="0" fontId="42" fillId="0" borderId="0" xfId="0" applyFont="1"/>
    <xf numFmtId="0" fontId="7" fillId="11" borderId="0" xfId="0" applyFont="1" applyFill="1"/>
    <xf numFmtId="0" fontId="0" fillId="20" borderId="0" xfId="0" applyFill="1"/>
    <xf numFmtId="0" fontId="50" fillId="20" borderId="0" xfId="0" applyFont="1" applyFill="1"/>
    <xf numFmtId="0" fontId="3" fillId="11" borderId="0" xfId="0" applyFont="1" applyFill="1" applyAlignment="1">
      <alignment horizontal="left"/>
    </xf>
    <xf numFmtId="0" fontId="3" fillId="11" borderId="0" xfId="0" applyFont="1" applyFill="1" applyBorder="1" applyAlignment="1">
      <alignment horizontal="left"/>
    </xf>
    <xf numFmtId="167" fontId="3" fillId="11" borderId="0" xfId="3" applyNumberFormat="1" applyFont="1" applyFill="1" applyBorder="1" applyAlignment="1" applyProtection="1">
      <alignment horizontal="left"/>
      <protection locked="0"/>
    </xf>
    <xf numFmtId="0" fontId="3" fillId="11" borderId="0" xfId="3" applyNumberFormat="1" applyFont="1" applyFill="1" applyBorder="1" applyAlignment="1" applyProtection="1">
      <alignment horizontal="left"/>
      <protection locked="0"/>
    </xf>
    <xf numFmtId="0" fontId="51" fillId="11" borderId="0" xfId="0" applyFont="1" applyFill="1" applyAlignment="1">
      <alignment horizontal="left"/>
    </xf>
    <xf numFmtId="0" fontId="3" fillId="21" borderId="0" xfId="0" applyFont="1" applyFill="1" applyBorder="1" applyAlignment="1">
      <alignment horizontal="left"/>
    </xf>
    <xf numFmtId="0" fontId="3" fillId="21" borderId="0" xfId="0" applyFont="1" applyFill="1" applyAlignment="1" applyProtection="1">
      <alignment horizontal="left"/>
      <protection locked="0"/>
    </xf>
    <xf numFmtId="0" fontId="3" fillId="21" borderId="0" xfId="0" applyFont="1" applyFill="1" applyAlignment="1">
      <alignment horizontal="left"/>
    </xf>
    <xf numFmtId="0" fontId="7" fillId="11" borderId="0" xfId="0" applyFont="1" applyFill="1" applyAlignment="1">
      <alignment horizontal="left" indent="1"/>
    </xf>
    <xf numFmtId="0" fontId="8" fillId="11" borderId="0" xfId="0" applyFont="1" applyFill="1"/>
    <xf numFmtId="0" fontId="8" fillId="20" borderId="0" xfId="0" applyFont="1" applyFill="1" applyAlignment="1">
      <alignment horizontal="left" indent="1"/>
    </xf>
    <xf numFmtId="0" fontId="7" fillId="20" borderId="0" xfId="0" applyFont="1" applyFill="1"/>
    <xf numFmtId="0" fontId="8" fillId="20" borderId="0" xfId="0" applyFont="1" applyFill="1"/>
    <xf numFmtId="1" fontId="7" fillId="11" borderId="0" xfId="0" applyNumberFormat="1" applyFont="1" applyFill="1" applyAlignment="1">
      <alignment horizontal="center"/>
    </xf>
    <xf numFmtId="173" fontId="7" fillId="0" borderId="0" xfId="0" applyNumberFormat="1" applyFont="1" applyFill="1" applyBorder="1" applyAlignment="1" applyProtection="1">
      <alignment horizontal="right"/>
    </xf>
    <xf numFmtId="173" fontId="7" fillId="0" borderId="25" xfId="0" applyNumberFormat="1" applyFont="1" applyFill="1" applyBorder="1" applyAlignment="1" applyProtection="1">
      <alignment horizontal="right"/>
    </xf>
    <xf numFmtId="173" fontId="7" fillId="7" borderId="14" xfId="0" applyNumberFormat="1" applyFont="1" applyFill="1" applyBorder="1" applyAlignment="1" applyProtection="1">
      <alignment horizontal="right"/>
    </xf>
    <xf numFmtId="173" fontId="7" fillId="7" borderId="13" xfId="0" applyNumberFormat="1" applyFont="1" applyFill="1" applyBorder="1" applyAlignment="1" applyProtection="1">
      <alignment horizontal="right"/>
    </xf>
    <xf numFmtId="175" fontId="0" fillId="12" borderId="13" xfId="0" applyNumberFormat="1" applyFill="1" applyBorder="1" applyAlignment="1" applyProtection="1">
      <alignment horizontal="center"/>
      <protection locked="0"/>
    </xf>
    <xf numFmtId="175" fontId="0" fillId="12" borderId="25" xfId="0" applyNumberFormat="1" applyFill="1" applyBorder="1" applyAlignment="1" applyProtection="1">
      <alignment horizontal="center"/>
      <protection locked="0"/>
    </xf>
    <xf numFmtId="0" fontId="0" fillId="12" borderId="13" xfId="3" applyNumberFormat="1" applyFont="1" applyFill="1" applyBorder="1" applyAlignment="1" applyProtection="1">
      <alignment horizontal="center"/>
      <protection locked="0"/>
    </xf>
    <xf numFmtId="0" fontId="0" fillId="12" borderId="25" xfId="3" applyNumberFormat="1" applyFont="1" applyFill="1" applyBorder="1" applyAlignment="1" applyProtection="1">
      <alignment horizontal="center"/>
      <protection locked="0"/>
    </xf>
    <xf numFmtId="3" fontId="15" fillId="12" borderId="13" xfId="0" applyNumberFormat="1" applyFont="1" applyFill="1" applyBorder="1" applyProtection="1">
      <protection locked="0"/>
    </xf>
    <xf numFmtId="3" fontId="15" fillId="12" borderId="25" xfId="0" applyNumberFormat="1" applyFont="1" applyFill="1" applyBorder="1" applyProtection="1">
      <protection locked="0"/>
    </xf>
    <xf numFmtId="3" fontId="6" fillId="12" borderId="13" xfId="0" applyNumberFormat="1" applyFont="1" applyFill="1" applyBorder="1" applyProtection="1">
      <protection locked="0"/>
    </xf>
    <xf numFmtId="175" fontId="0" fillId="12" borderId="25" xfId="0" applyNumberFormat="1" applyFill="1" applyBorder="1" applyProtection="1">
      <protection locked="0"/>
    </xf>
    <xf numFmtId="175" fontId="15" fillId="12" borderId="13" xfId="0" applyNumberFormat="1" applyFont="1" applyFill="1" applyBorder="1" applyProtection="1">
      <protection locked="0"/>
    </xf>
    <xf numFmtId="175" fontId="15" fillId="12" borderId="25" xfId="0" applyNumberFormat="1" applyFont="1" applyFill="1" applyBorder="1" applyProtection="1">
      <protection locked="0"/>
    </xf>
    <xf numFmtId="3" fontId="4" fillId="12" borderId="13" xfId="0" applyNumberFormat="1" applyFont="1" applyFill="1" applyBorder="1" applyProtection="1">
      <protection locked="0"/>
    </xf>
    <xf numFmtId="3" fontId="4" fillId="12" borderId="25" xfId="0" applyNumberFormat="1" applyFont="1" applyFill="1" applyBorder="1" applyProtection="1">
      <protection locked="0"/>
    </xf>
    <xf numFmtId="3" fontId="0" fillId="12" borderId="25" xfId="0" applyNumberFormat="1" applyFill="1" applyBorder="1" applyProtection="1">
      <protection locked="0"/>
    </xf>
    <xf numFmtId="3" fontId="7" fillId="12" borderId="13" xfId="0" applyNumberFormat="1" applyFont="1" applyFill="1" applyBorder="1" applyProtection="1">
      <protection locked="0"/>
    </xf>
    <xf numFmtId="175" fontId="15" fillId="10" borderId="25" xfId="0" applyNumberFormat="1" applyFont="1" applyFill="1" applyBorder="1" applyProtection="1">
      <protection locked="0"/>
    </xf>
    <xf numFmtId="175" fontId="15" fillId="10" borderId="0" xfId="0" applyNumberFormat="1" applyFont="1" applyFill="1" applyBorder="1" applyProtection="1"/>
    <xf numFmtId="175" fontId="7" fillId="10" borderId="14" xfId="0" applyNumberFormat="1" applyFont="1" applyFill="1" applyBorder="1"/>
    <xf numFmtId="175" fontId="15" fillId="10" borderId="13" xfId="0" applyNumberFormat="1" applyFont="1" applyFill="1" applyBorder="1"/>
    <xf numFmtId="0" fontId="7" fillId="10" borderId="0" xfId="0" applyFont="1" applyFill="1" applyBorder="1"/>
    <xf numFmtId="1" fontId="11" fillId="10" borderId="13" xfId="3" applyNumberFormat="1" applyFont="1" applyFill="1" applyBorder="1" applyAlignment="1" applyProtection="1">
      <alignment horizontal="center"/>
    </xf>
    <xf numFmtId="1" fontId="11" fillId="10" borderId="25" xfId="3" applyNumberFormat="1" applyFont="1" applyFill="1" applyBorder="1" applyAlignment="1" applyProtection="1">
      <alignment horizontal="center"/>
    </xf>
    <xf numFmtId="1" fontId="11" fillId="10" borderId="8" xfId="3" applyNumberFormat="1" applyFont="1" applyFill="1" applyBorder="1" applyAlignment="1" applyProtection="1">
      <alignment horizontal="center"/>
    </xf>
    <xf numFmtId="1" fontId="11" fillId="10" borderId="14" xfId="3" applyNumberFormat="1" applyFont="1" applyFill="1" applyBorder="1" applyAlignment="1" applyProtection="1">
      <alignment horizontal="center"/>
    </xf>
    <xf numFmtId="1" fontId="11" fillId="10" borderId="15" xfId="3" applyNumberFormat="1" applyFont="1" applyFill="1" applyBorder="1" applyAlignment="1" applyProtection="1">
      <alignment horizontal="center"/>
    </xf>
    <xf numFmtId="1" fontId="11" fillId="10" borderId="0" xfId="3" applyNumberFormat="1" applyFont="1" applyFill="1" applyBorder="1" applyAlignment="1" applyProtection="1">
      <alignment horizontal="center"/>
    </xf>
    <xf numFmtId="175" fontId="0" fillId="10" borderId="14" xfId="0" applyNumberFormat="1" applyFill="1" applyBorder="1" applyAlignment="1">
      <alignment horizontal="center"/>
    </xf>
    <xf numFmtId="175" fontId="0" fillId="10" borderId="13" xfId="0" applyNumberFormat="1" applyFill="1" applyBorder="1" applyAlignment="1">
      <alignment horizontal="center"/>
    </xf>
    <xf numFmtId="175" fontId="0" fillId="10" borderId="15" xfId="0" applyNumberFormat="1" applyFill="1" applyBorder="1" applyAlignment="1">
      <alignment horizontal="center"/>
    </xf>
    <xf numFmtId="175" fontId="0" fillId="10" borderId="0" xfId="0" applyNumberFormat="1" applyFill="1" applyBorder="1" applyAlignment="1">
      <alignment horizontal="center"/>
    </xf>
    <xf numFmtId="3" fontId="0" fillId="10" borderId="13" xfId="0" applyNumberFormat="1" applyFill="1" applyBorder="1" applyAlignment="1">
      <alignment horizontal="center"/>
    </xf>
    <xf numFmtId="3" fontId="0" fillId="10" borderId="25" xfId="0" applyNumberFormat="1" applyFill="1" applyBorder="1" applyAlignment="1">
      <alignment horizontal="center"/>
    </xf>
    <xf numFmtId="3" fontId="0" fillId="10" borderId="8" xfId="0" applyNumberFormat="1" applyFill="1" applyBorder="1" applyAlignment="1">
      <alignment horizontal="center"/>
    </xf>
    <xf numFmtId="3" fontId="0" fillId="10" borderId="14" xfId="0" applyNumberFormat="1" applyFill="1" applyBorder="1" applyAlignment="1">
      <alignment horizontal="center"/>
    </xf>
    <xf numFmtId="0" fontId="4" fillId="0" borderId="0" xfId="4" applyAlignment="1">
      <alignment horizontal="center"/>
    </xf>
    <xf numFmtId="0" fontId="4" fillId="0" borderId="0" xfId="4"/>
    <xf numFmtId="14" fontId="4" fillId="0" borderId="0" xfId="4" applyNumberFormat="1" applyAlignment="1">
      <alignment horizontal="left"/>
    </xf>
    <xf numFmtId="0" fontId="4" fillId="0" borderId="0" xfId="4" quotePrefix="1"/>
    <xf numFmtId="0" fontId="4" fillId="0" borderId="12" xfId="4" applyBorder="1" applyAlignment="1">
      <alignment horizontal="center"/>
    </xf>
    <xf numFmtId="0" fontId="4" fillId="0" borderId="12" xfId="4" applyBorder="1"/>
    <xf numFmtId="173" fontId="6" fillId="3" borderId="13" xfId="0" applyNumberFormat="1" applyFont="1" applyFill="1" applyBorder="1" applyAlignment="1">
      <alignment horizontal="center"/>
    </xf>
    <xf numFmtId="0" fontId="8" fillId="0" borderId="0" xfId="0" applyFont="1" applyAlignment="1">
      <alignment vertical="center"/>
    </xf>
    <xf numFmtId="0" fontId="20" fillId="0" borderId="0" xfId="0" applyFont="1" applyAlignment="1">
      <alignment vertical="center"/>
    </xf>
    <xf numFmtId="0" fontId="52" fillId="0" borderId="0" xfId="0" applyFont="1" applyAlignment="1">
      <alignment vertical="center"/>
    </xf>
    <xf numFmtId="0" fontId="53" fillId="0" borderId="0" xfId="0" applyFont="1" applyAlignment="1">
      <alignment horizontal="left" vertical="center" indent="4"/>
    </xf>
    <xf numFmtId="0" fontId="20" fillId="0" borderId="0" xfId="0" applyFont="1" applyAlignment="1">
      <alignment horizontal="left" vertical="center" indent="4"/>
    </xf>
    <xf numFmtId="0" fontId="2" fillId="21" borderId="0" xfId="0" applyFont="1" applyFill="1" applyAlignment="1">
      <alignment horizontal="left"/>
    </xf>
    <xf numFmtId="3" fontId="15" fillId="9" borderId="14" xfId="0" applyNumberFormat="1" applyFont="1" applyFill="1" applyBorder="1" applyAlignment="1" applyProtection="1">
      <alignment horizontal="right"/>
    </xf>
    <xf numFmtId="49" fontId="4" fillId="0" borderId="0" xfId="4" applyNumberFormat="1" applyAlignment="1">
      <alignment vertical="top" wrapText="1"/>
    </xf>
    <xf numFmtId="165" fontId="11" fillId="0" borderId="13" xfId="1" applyNumberFormat="1" applyFont="1" applyFill="1" applyBorder="1" applyAlignment="1" applyProtection="1">
      <alignment horizontal="right"/>
    </xf>
    <xf numFmtId="173" fontId="0" fillId="0" borderId="0" xfId="0" applyNumberFormat="1" applyFill="1" applyBorder="1" applyProtection="1"/>
    <xf numFmtId="9" fontId="0" fillId="0" borderId="0" xfId="3" applyFont="1" applyFill="1" applyBorder="1" applyProtection="1"/>
    <xf numFmtId="173" fontId="0" fillId="0" borderId="0" xfId="0" applyNumberFormat="1" applyFill="1" applyProtection="1"/>
    <xf numFmtId="0" fontId="4" fillId="13" borderId="0" xfId="0" applyFont="1" applyFill="1" applyBorder="1" applyProtection="1"/>
    <xf numFmtId="9" fontId="6" fillId="13" borderId="0" xfId="0" applyNumberFormat="1" applyFont="1" applyFill="1" applyProtection="1"/>
    <xf numFmtId="0" fontId="6" fillId="13" borderId="0" xfId="0" applyFont="1" applyFill="1" applyProtection="1"/>
    <xf numFmtId="9" fontId="0" fillId="0" borderId="15" xfId="3" applyFont="1" applyFill="1" applyBorder="1" applyProtection="1"/>
    <xf numFmtId="173" fontId="0" fillId="22" borderId="0" xfId="0" applyNumberFormat="1" applyFill="1" applyBorder="1" applyProtection="1"/>
    <xf numFmtId="9" fontId="0" fillId="22" borderId="15" xfId="3" applyFont="1" applyFill="1" applyBorder="1" applyProtection="1"/>
    <xf numFmtId="173" fontId="0" fillId="22" borderId="0" xfId="0" applyNumberFormat="1" applyFill="1" applyProtection="1"/>
    <xf numFmtId="9" fontId="0" fillId="22" borderId="0" xfId="3" applyFont="1" applyFill="1" applyBorder="1" applyProtection="1"/>
    <xf numFmtId="173" fontId="7" fillId="22" borderId="0" xfId="0" applyNumberFormat="1" applyFont="1" applyFill="1" applyBorder="1" applyProtection="1"/>
    <xf numFmtId="9" fontId="7" fillId="22" borderId="15" xfId="3" applyFont="1" applyFill="1" applyBorder="1" applyProtection="1"/>
    <xf numFmtId="173" fontId="7" fillId="22" borderId="0" xfId="0" applyNumberFormat="1" applyFont="1" applyFill="1" applyProtection="1"/>
    <xf numFmtId="9" fontId="7" fillId="22" borderId="0" xfId="3" applyFont="1" applyFill="1" applyBorder="1" applyProtection="1"/>
    <xf numFmtId="0" fontId="7" fillId="13" borderId="0" xfId="0" applyFont="1" applyFill="1" applyBorder="1" applyAlignment="1" applyProtection="1"/>
    <xf numFmtId="0" fontId="7" fillId="13" borderId="15" xfId="0" applyFont="1" applyFill="1" applyBorder="1" applyAlignment="1" applyProtection="1"/>
    <xf numFmtId="0" fontId="7" fillId="13" borderId="16" xfId="0" applyFont="1" applyFill="1" applyBorder="1" applyAlignment="1" applyProtection="1"/>
    <xf numFmtId="173" fontId="15" fillId="16" borderId="0" xfId="0" applyNumberFormat="1" applyFont="1" applyFill="1" applyBorder="1" applyProtection="1"/>
    <xf numFmtId="9" fontId="15" fillId="16" borderId="15" xfId="3" applyFont="1" applyFill="1" applyBorder="1" applyProtection="1"/>
    <xf numFmtId="173" fontId="15" fillId="16" borderId="0" xfId="0" applyNumberFormat="1" applyFont="1" applyFill="1" applyProtection="1"/>
    <xf numFmtId="9" fontId="15" fillId="16" borderId="0" xfId="3" applyFont="1" applyFill="1" applyBorder="1" applyProtection="1"/>
    <xf numFmtId="0" fontId="51" fillId="13" borderId="0" xfId="0" applyFont="1" applyFill="1" applyBorder="1" applyAlignment="1">
      <alignment horizontal="left"/>
    </xf>
    <xf numFmtId="0" fontId="3" fillId="13" borderId="0" xfId="0" applyFont="1" applyFill="1" applyBorder="1" applyAlignment="1">
      <alignment horizontal="left"/>
    </xf>
    <xf numFmtId="0" fontId="10" fillId="15" borderId="83" xfId="0" applyFont="1" applyFill="1" applyBorder="1" applyAlignment="1">
      <alignment horizontal="center"/>
    </xf>
    <xf numFmtId="0" fontId="10" fillId="15" borderId="57" xfId="0" applyFont="1" applyFill="1" applyBorder="1" applyAlignment="1">
      <alignment horizontal="center"/>
    </xf>
    <xf numFmtId="3" fontId="6" fillId="12" borderId="16" xfId="0" applyNumberFormat="1" applyFont="1" applyFill="1" applyBorder="1" applyProtection="1">
      <protection locked="0"/>
    </xf>
    <xf numFmtId="3" fontId="6" fillId="12" borderId="26" xfId="0" applyNumberFormat="1" applyFont="1" applyFill="1" applyBorder="1" applyProtection="1">
      <protection locked="0"/>
    </xf>
    <xf numFmtId="9" fontId="4" fillId="0" borderId="0" xfId="3" applyFont="1" applyBorder="1"/>
    <xf numFmtId="165" fontId="12" fillId="0" borderId="40" xfId="0" applyNumberFormat="1" applyFont="1" applyFill="1" applyBorder="1" applyProtection="1"/>
    <xf numFmtId="49" fontId="4" fillId="0" borderId="0" xfId="4" applyNumberFormat="1" applyAlignment="1">
      <alignment horizontal="left" vertical="top" indent="2"/>
    </xf>
    <xf numFmtId="10" fontId="0" fillId="0" borderId="10" xfId="3" applyNumberFormat="1" applyFont="1" applyFill="1" applyBorder="1" applyProtection="1"/>
    <xf numFmtId="10" fontId="4" fillId="12" borderId="10" xfId="3" applyNumberFormat="1" applyFont="1" applyFill="1" applyBorder="1" applyProtection="1">
      <protection locked="0"/>
    </xf>
    <xf numFmtId="10" fontId="0" fillId="12" borderId="10" xfId="3" applyNumberFormat="1" applyFont="1" applyFill="1" applyBorder="1" applyProtection="1">
      <protection locked="0"/>
    </xf>
    <xf numFmtId="10" fontId="0" fillId="0" borderId="0" xfId="3" applyNumberFormat="1" applyFont="1" applyFill="1" applyBorder="1"/>
    <xf numFmtId="10" fontId="0" fillId="14" borderId="0" xfId="3" applyNumberFormat="1" applyFont="1" applyFill="1" applyBorder="1"/>
    <xf numFmtId="0" fontId="0" fillId="0" borderId="0" xfId="0" applyAlignment="1" applyProtection="1">
      <alignment horizontal="left" indent="2"/>
    </xf>
    <xf numFmtId="0" fontId="55" fillId="0" borderId="0" xfId="0" applyFont="1"/>
    <xf numFmtId="0" fontId="4" fillId="0" borderId="0" xfId="0" quotePrefix="1" applyFont="1"/>
    <xf numFmtId="0" fontId="4" fillId="0" borderId="0" xfId="0" applyFont="1" applyAlignment="1">
      <alignment horizontal="left" indent="2"/>
    </xf>
    <xf numFmtId="0" fontId="4" fillId="0" borderId="0" xfId="0" quotePrefix="1" applyFont="1" applyAlignment="1">
      <alignment horizontal="left"/>
    </xf>
    <xf numFmtId="168" fontId="4" fillId="0" borderId="10" xfId="1" applyNumberFormat="1" applyFont="1" applyFill="1" applyBorder="1" applyProtection="1"/>
    <xf numFmtId="3" fontId="0" fillId="12" borderId="16" xfId="0" applyNumberFormat="1" applyFill="1" applyBorder="1" applyProtection="1">
      <protection locked="0"/>
    </xf>
    <xf numFmtId="3" fontId="6" fillId="0" borderId="13" xfId="0" applyNumberFormat="1" applyFont="1" applyFill="1" applyBorder="1"/>
    <xf numFmtId="3" fontId="6" fillId="0" borderId="25" xfId="0" applyNumberFormat="1" applyFont="1" applyFill="1" applyBorder="1"/>
    <xf numFmtId="165" fontId="11" fillId="0" borderId="26" xfId="3" applyNumberFormat="1" applyFont="1" applyFill="1" applyBorder="1" applyAlignment="1" applyProtection="1">
      <alignment horizontal="right"/>
    </xf>
    <xf numFmtId="165" fontId="11" fillId="0" borderId="15" xfId="3" applyNumberFormat="1" applyFont="1" applyFill="1" applyBorder="1" applyAlignment="1" applyProtection="1">
      <alignment horizontal="right"/>
    </xf>
    <xf numFmtId="1" fontId="7" fillId="13" borderId="28" xfId="0" applyNumberFormat="1" applyFont="1" applyFill="1" applyBorder="1" applyProtection="1"/>
    <xf numFmtId="1" fontId="7" fillId="16" borderId="13" xfId="0" applyNumberFormat="1" applyFont="1" applyFill="1" applyBorder="1" applyAlignment="1" applyProtection="1">
      <alignment horizontal="right"/>
    </xf>
    <xf numFmtId="0" fontId="16" fillId="0" borderId="75" xfId="0" applyFont="1" applyFill="1" applyBorder="1"/>
    <xf numFmtId="0" fontId="0" fillId="0" borderId="56" xfId="0" applyBorder="1"/>
    <xf numFmtId="169" fontId="6" fillId="0" borderId="77" xfId="1" applyNumberFormat="1" applyFont="1" applyFill="1" applyBorder="1"/>
    <xf numFmtId="169" fontId="6" fillId="0" borderId="72" xfId="1" applyNumberFormat="1" applyFont="1" applyFill="1" applyBorder="1"/>
    <xf numFmtId="169" fontId="6" fillId="0" borderId="84" xfId="1" applyNumberFormat="1" applyFont="1" applyFill="1" applyBorder="1"/>
    <xf numFmtId="0" fontId="1" fillId="11" borderId="0" xfId="0" applyFont="1" applyFill="1" applyAlignment="1">
      <alignment horizontal="left"/>
    </xf>
    <xf numFmtId="3" fontId="6" fillId="0" borderId="0" xfId="0" applyNumberFormat="1" applyFont="1" applyBorder="1"/>
    <xf numFmtId="3" fontId="6" fillId="12" borderId="25" xfId="0" applyNumberFormat="1" applyFont="1" applyFill="1" applyBorder="1" applyProtection="1">
      <protection locked="0"/>
    </xf>
    <xf numFmtId="38" fontId="15" fillId="9" borderId="13" xfId="0" applyNumberFormat="1" applyFont="1" applyFill="1" applyBorder="1"/>
    <xf numFmtId="38" fontId="15" fillId="9" borderId="16" xfId="0" applyNumberFormat="1" applyFont="1" applyFill="1" applyBorder="1"/>
    <xf numFmtId="38" fontId="15" fillId="9" borderId="26" xfId="0" applyNumberFormat="1" applyFont="1" applyFill="1" applyBorder="1"/>
    <xf numFmtId="38" fontId="15" fillId="9" borderId="15" xfId="0" applyNumberFormat="1" applyFont="1" applyFill="1" applyBorder="1"/>
    <xf numFmtId="38" fontId="15" fillId="9" borderId="13" xfId="0" applyNumberFormat="1" applyFont="1" applyFill="1" applyBorder="1" applyAlignment="1">
      <alignment horizontal="right"/>
    </xf>
    <xf numFmtId="0" fontId="0" fillId="3" borderId="0" xfId="0" applyFont="1" applyFill="1" applyBorder="1" applyAlignment="1">
      <alignment horizontal="center"/>
    </xf>
    <xf numFmtId="9" fontId="0" fillId="0" borderId="0" xfId="3" applyFont="1" applyFill="1" applyBorder="1"/>
    <xf numFmtId="165" fontId="4" fillId="0" borderId="0" xfId="3" applyNumberFormat="1" applyFont="1" applyBorder="1"/>
    <xf numFmtId="165" fontId="37" fillId="0" borderId="0" xfId="3" applyNumberFormat="1" applyFont="1" applyBorder="1"/>
    <xf numFmtId="1" fontId="0" fillId="0" borderId="10" xfId="3" applyNumberFormat="1" applyFont="1" applyFill="1" applyBorder="1" applyProtection="1"/>
    <xf numFmtId="0" fontId="7" fillId="0" borderId="24" xfId="0" applyFont="1" applyBorder="1" applyProtection="1"/>
    <xf numFmtId="9" fontId="4" fillId="0" borderId="10" xfId="3" applyFont="1" applyBorder="1" applyProtection="1"/>
    <xf numFmtId="0" fontId="4" fillId="0" borderId="10" xfId="0" applyFont="1" applyBorder="1" applyAlignment="1" applyProtection="1">
      <alignment horizontal="left"/>
    </xf>
    <xf numFmtId="0" fontId="4" fillId="0" borderId="20" xfId="0" applyFont="1" applyBorder="1" applyProtection="1"/>
    <xf numFmtId="0" fontId="19" fillId="0" borderId="40" xfId="0" applyFont="1" applyBorder="1" applyAlignment="1" applyProtection="1">
      <alignment vertical="center"/>
    </xf>
    <xf numFmtId="0" fontId="4" fillId="0" borderId="40" xfId="0" applyFont="1" applyBorder="1" applyProtection="1"/>
    <xf numFmtId="0" fontId="4" fillId="0" borderId="36" xfId="0" applyFont="1" applyBorder="1" applyProtection="1"/>
    <xf numFmtId="0" fontId="0" fillId="0" borderId="52" xfId="0" applyFill="1" applyBorder="1" applyProtection="1"/>
    <xf numFmtId="0" fontId="0" fillId="0" borderId="15" xfId="0" applyFill="1" applyBorder="1" applyProtection="1"/>
    <xf numFmtId="0" fontId="4" fillId="0" borderId="51" xfId="0" applyFont="1" applyFill="1" applyBorder="1" applyAlignment="1" applyProtection="1">
      <alignment horizontal="left"/>
    </xf>
    <xf numFmtId="0" fontId="0" fillId="0" borderId="52" xfId="0" applyBorder="1" applyProtection="1"/>
    <xf numFmtId="0" fontId="4" fillId="0" borderId="20" xfId="0" applyFont="1" applyFill="1" applyBorder="1" applyAlignment="1" applyProtection="1">
      <alignment horizontal="left"/>
    </xf>
    <xf numFmtId="0" fontId="4" fillId="0" borderId="41" xfId="0" applyFont="1" applyFill="1" applyBorder="1" applyAlignment="1" applyProtection="1">
      <alignment horizontal="left"/>
    </xf>
    <xf numFmtId="0" fontId="4" fillId="0" borderId="52" xfId="0" applyFont="1" applyFill="1" applyBorder="1" applyProtection="1"/>
    <xf numFmtId="0" fontId="4" fillId="0" borderId="15" xfId="0" applyFont="1" applyFill="1" applyBorder="1" applyProtection="1"/>
    <xf numFmtId="0" fontId="4" fillId="0" borderId="20" xfId="0" applyFont="1" applyBorder="1" applyAlignment="1" applyProtection="1">
      <alignment horizontal="left"/>
    </xf>
    <xf numFmtId="166" fontId="11" fillId="0" borderId="20" xfId="0" applyNumberFormat="1" applyFont="1" applyFill="1" applyBorder="1" applyAlignment="1" applyProtection="1">
      <alignment vertical="center"/>
    </xf>
    <xf numFmtId="43" fontId="4" fillId="0" borderId="10" xfId="1" applyNumberFormat="1" applyFont="1" applyFill="1" applyBorder="1" applyProtection="1"/>
    <xf numFmtId="168" fontId="7" fillId="0" borderId="10" xfId="1" applyNumberFormat="1" applyFont="1" applyFill="1" applyBorder="1" applyProtection="1"/>
    <xf numFmtId="9" fontId="16" fillId="0" borderId="10" xfId="3" applyNumberFormat="1" applyFont="1" applyFill="1" applyBorder="1" applyProtection="1"/>
    <xf numFmtId="0" fontId="16" fillId="0" borderId="40" xfId="0" applyFont="1" applyFill="1" applyBorder="1" applyAlignment="1" applyProtection="1">
      <alignment horizontal="right"/>
    </xf>
    <xf numFmtId="0" fontId="44" fillId="23" borderId="24" xfId="0" applyFont="1" applyFill="1" applyBorder="1" applyProtection="1"/>
    <xf numFmtId="0" fontId="16" fillId="0" borderId="36" xfId="0" applyFont="1" applyFill="1" applyBorder="1" applyAlignment="1" applyProtection="1">
      <alignment horizontal="left"/>
    </xf>
    <xf numFmtId="169" fontId="0" fillId="0" borderId="0" xfId="0" applyNumberFormat="1" applyFill="1" applyBorder="1" applyProtection="1"/>
    <xf numFmtId="169" fontId="4" fillId="0" borderId="10" xfId="1" applyNumberFormat="1" applyFont="1" applyFill="1" applyBorder="1" applyProtection="1"/>
    <xf numFmtId="9" fontId="16" fillId="0" borderId="40" xfId="3" applyFont="1" applyFill="1" applyBorder="1" applyProtection="1"/>
    <xf numFmtId="169" fontId="16" fillId="0" borderId="10" xfId="1" applyNumberFormat="1" applyFont="1" applyFill="1" applyBorder="1" applyProtection="1"/>
    <xf numFmtId="0" fontId="16" fillId="0" borderId="0" xfId="0" applyFont="1" applyProtection="1"/>
    <xf numFmtId="165" fontId="0" fillId="0" borderId="10" xfId="0" applyNumberFormat="1" applyFill="1" applyBorder="1" applyProtection="1"/>
    <xf numFmtId="177" fontId="45" fillId="0" borderId="0" xfId="0" applyNumberFormat="1" applyFont="1" applyProtection="1"/>
    <xf numFmtId="41" fontId="7" fillId="0" borderId="10" xfId="0" applyNumberFormat="1" applyFont="1" applyFill="1" applyBorder="1" applyProtection="1"/>
    <xf numFmtId="0" fontId="37" fillId="0" borderId="0" xfId="0" applyFont="1" applyAlignment="1" applyProtection="1">
      <alignment vertical="top" wrapText="1"/>
    </xf>
    <xf numFmtId="0" fontId="37" fillId="0" borderId="0" xfId="0" applyFont="1" applyAlignment="1" applyProtection="1">
      <alignment horizontal="left" vertical="top" wrapText="1" indent="1"/>
    </xf>
    <xf numFmtId="165" fontId="11" fillId="0" borderId="0" xfId="1" applyNumberFormat="1" applyFont="1" applyFill="1" applyBorder="1" applyAlignment="1" applyProtection="1">
      <alignment horizontal="right"/>
    </xf>
    <xf numFmtId="0" fontId="4" fillId="0" borderId="0" xfId="4" applyBorder="1" applyAlignment="1">
      <alignment horizontal="left" vertical="top"/>
    </xf>
    <xf numFmtId="49" fontId="4" fillId="0" borderId="0" xfId="4" applyNumberFormat="1" applyBorder="1" applyAlignment="1">
      <alignment vertical="top"/>
    </xf>
    <xf numFmtId="3" fontId="6" fillId="10" borderId="16" xfId="0" applyNumberFormat="1" applyFont="1" applyFill="1" applyBorder="1" applyProtection="1"/>
    <xf numFmtId="3" fontId="6" fillId="10" borderId="26" xfId="0" applyNumberFormat="1" applyFont="1" applyFill="1" applyBorder="1" applyProtection="1"/>
    <xf numFmtId="10" fontId="37" fillId="0" borderId="0" xfId="3" applyNumberFormat="1" applyFont="1" applyFill="1" applyBorder="1"/>
    <xf numFmtId="165" fontId="37" fillId="0" borderId="0" xfId="0" applyNumberFormat="1" applyFont="1" applyBorder="1"/>
    <xf numFmtId="0" fontId="4" fillId="0" borderId="0" xfId="0" applyFont="1" applyFill="1" applyBorder="1" applyAlignment="1" applyProtection="1">
      <alignment horizontal="left" indent="2"/>
    </xf>
    <xf numFmtId="0" fontId="37" fillId="0" borderId="0" xfId="0" applyFont="1" applyAlignment="1" applyProtection="1">
      <alignment vertical="top"/>
    </xf>
    <xf numFmtId="3" fontId="6" fillId="9" borderId="15" xfId="0" applyNumberFormat="1" applyFont="1" applyFill="1" applyBorder="1" applyProtection="1"/>
    <xf numFmtId="3" fontId="6" fillId="9" borderId="13" xfId="0" applyNumberFormat="1" applyFont="1" applyFill="1" applyBorder="1" applyProtection="1"/>
    <xf numFmtId="0" fontId="1" fillId="0" borderId="85" xfId="0" applyFont="1" applyFill="1" applyBorder="1"/>
    <xf numFmtId="2" fontId="1" fillId="0" borderId="85" xfId="0" applyNumberFormat="1" applyFont="1" applyBorder="1"/>
    <xf numFmtId="4" fontId="1" fillId="0" borderId="85" xfId="0" applyNumberFormat="1" applyFont="1" applyBorder="1"/>
    <xf numFmtId="9" fontId="1" fillId="0" borderId="85" xfId="0" applyNumberFormat="1" applyFont="1" applyBorder="1"/>
    <xf numFmtId="10" fontId="1" fillId="0" borderId="85" xfId="3" applyNumberFormat="1" applyFont="1" applyFill="1" applyBorder="1"/>
    <xf numFmtId="165" fontId="1" fillId="0" borderId="85" xfId="3" applyNumberFormat="1" applyFont="1" applyBorder="1"/>
    <xf numFmtId="0" fontId="1" fillId="0" borderId="85" xfId="0" applyFont="1" applyBorder="1"/>
    <xf numFmtId="0" fontId="1" fillId="3" borderId="85" xfId="0" applyFont="1" applyFill="1" applyBorder="1"/>
    <xf numFmtId="9" fontId="1" fillId="0" borderId="85" xfId="3" applyFont="1" applyBorder="1"/>
    <xf numFmtId="0" fontId="4" fillId="0" borderId="85" xfId="0" applyFont="1" applyFill="1" applyBorder="1"/>
    <xf numFmtId="165" fontId="0" fillId="0" borderId="85" xfId="0" applyNumberFormat="1" applyBorder="1"/>
    <xf numFmtId="10" fontId="4" fillId="0" borderId="0" xfId="3" applyNumberFormat="1" applyFont="1" applyFill="1" applyBorder="1"/>
    <xf numFmtId="9" fontId="4" fillId="0" borderId="0" xfId="3" applyFont="1" applyFill="1" applyBorder="1"/>
    <xf numFmtId="165" fontId="4" fillId="0" borderId="0" xfId="0" applyNumberFormat="1" applyFont="1" applyBorder="1"/>
    <xf numFmtId="0" fontId="42" fillId="0" borderId="0" xfId="0" applyFont="1" applyBorder="1" applyProtection="1"/>
    <xf numFmtId="0" fontId="18" fillId="0" borderId="0" xfId="0" applyFont="1" applyFill="1" applyBorder="1"/>
    <xf numFmtId="2" fontId="17" fillId="0" borderId="0" xfId="0" applyNumberFormat="1" applyFont="1" applyFill="1" applyBorder="1"/>
    <xf numFmtId="4" fontId="17" fillId="0" borderId="0" xfId="0" applyNumberFormat="1" applyFont="1" applyFill="1" applyBorder="1"/>
    <xf numFmtId="9" fontId="17" fillId="0" borderId="0" xfId="0" applyNumberFormat="1" applyFont="1" applyFill="1" applyBorder="1"/>
    <xf numFmtId="165" fontId="37" fillId="0" borderId="0" xfId="3" applyNumberFormat="1" applyFont="1" applyFill="1" applyBorder="1"/>
    <xf numFmtId="0" fontId="4" fillId="0" borderId="0" xfId="0" applyFont="1" applyAlignment="1" applyProtection="1">
      <alignment horizontal="left" indent="2"/>
    </xf>
    <xf numFmtId="0" fontId="10" fillId="4" borderId="65"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 xfId="0" applyFont="1" applyFill="1" applyBorder="1" applyAlignment="1">
      <alignment vertical="center"/>
    </xf>
    <xf numFmtId="1" fontId="7" fillId="10" borderId="82" xfId="1" applyNumberFormat="1" applyFont="1" applyFill="1" applyBorder="1" applyAlignment="1">
      <alignment horizontal="center"/>
    </xf>
    <xf numFmtId="49" fontId="4" fillId="0" borderId="0" xfId="4" quotePrefix="1" applyNumberFormat="1" applyAlignment="1">
      <alignment horizontal="left" vertical="top" indent="2"/>
    </xf>
    <xf numFmtId="0" fontId="4" fillId="21" borderId="0" xfId="0" applyFont="1" applyFill="1"/>
    <xf numFmtId="0" fontId="0" fillId="21" borderId="0" xfId="0" applyFill="1"/>
    <xf numFmtId="3" fontId="0" fillId="16" borderId="25" xfId="0" applyNumberFormat="1" applyFill="1" applyBorder="1" applyProtection="1"/>
    <xf numFmtId="3" fontId="0" fillId="16" borderId="14" xfId="0" applyNumberFormat="1" applyFill="1" applyBorder="1" applyProtection="1"/>
    <xf numFmtId="3" fontId="0" fillId="16" borderId="13" xfId="0" applyNumberFormat="1" applyFill="1" applyBorder="1" applyProtection="1"/>
    <xf numFmtId="175" fontId="4" fillId="16" borderId="13" xfId="0" applyNumberFormat="1" applyFont="1" applyFill="1" applyBorder="1"/>
    <xf numFmtId="0" fontId="4" fillId="0" borderId="0" xfId="0" applyFont="1" applyFill="1"/>
    <xf numFmtId="3" fontId="6" fillId="16" borderId="14" xfId="0" applyNumberFormat="1" applyFont="1" applyFill="1" applyBorder="1"/>
    <xf numFmtId="3" fontId="6" fillId="16" borderId="13" xfId="0" applyNumberFormat="1" applyFont="1" applyFill="1" applyBorder="1"/>
    <xf numFmtId="167" fontId="0" fillId="16" borderId="25" xfId="3" applyNumberFormat="1" applyFont="1" applyFill="1" applyBorder="1" applyAlignment="1" applyProtection="1">
      <alignment horizontal="center"/>
    </xf>
    <xf numFmtId="167" fontId="0" fillId="16" borderId="8" xfId="3" applyNumberFormat="1" applyFont="1" applyFill="1" applyBorder="1" applyAlignment="1" applyProtection="1">
      <alignment horizontal="center"/>
    </xf>
    <xf numFmtId="165" fontId="0" fillId="0" borderId="10" xfId="3" applyNumberFormat="1" applyFont="1" applyFill="1" applyBorder="1" applyProtection="1">
      <protection locked="0"/>
    </xf>
    <xf numFmtId="165" fontId="0" fillId="0" borderId="28" xfId="3" applyNumberFormat="1" applyFont="1" applyFill="1" applyBorder="1" applyProtection="1">
      <protection locked="0"/>
    </xf>
    <xf numFmtId="3" fontId="0" fillId="0" borderId="2" xfId="0" applyNumberFormat="1" applyBorder="1"/>
    <xf numFmtId="0" fontId="38" fillId="15" borderId="6" xfId="0" applyFont="1" applyFill="1" applyBorder="1" applyAlignment="1">
      <alignment horizontal="center"/>
    </xf>
    <xf numFmtId="0" fontId="38" fillId="15" borderId="5" xfId="0" applyFont="1" applyFill="1" applyBorder="1" applyAlignment="1">
      <alignment horizontal="center"/>
    </xf>
    <xf numFmtId="169" fontId="42" fillId="0" borderId="86" xfId="1" applyNumberFormat="1" applyFont="1" applyFill="1" applyBorder="1"/>
    <xf numFmtId="169" fontId="6" fillId="0" borderId="20" xfId="1" applyNumberFormat="1" applyFont="1" applyFill="1" applyBorder="1"/>
    <xf numFmtId="169" fontId="6" fillId="0" borderId="87" xfId="1" applyNumberFormat="1" applyFont="1" applyFill="1" applyBorder="1"/>
    <xf numFmtId="169" fontId="7" fillId="0" borderId="88" xfId="0" applyNumberFormat="1" applyFont="1" applyFill="1" applyBorder="1"/>
    <xf numFmtId="169" fontId="6" fillId="0" borderId="61" xfId="1" applyNumberFormat="1" applyFont="1" applyFill="1" applyBorder="1"/>
    <xf numFmtId="0" fontId="0" fillId="0" borderId="24" xfId="0" applyBorder="1"/>
    <xf numFmtId="0" fontId="0" fillId="0" borderId="39" xfId="0" applyBorder="1"/>
    <xf numFmtId="0" fontId="0" fillId="0" borderId="40" xfId="0" applyBorder="1"/>
    <xf numFmtId="0" fontId="0" fillId="0" borderId="45" xfId="0" applyBorder="1"/>
    <xf numFmtId="0" fontId="0" fillId="0" borderId="50" xfId="0" applyBorder="1"/>
    <xf numFmtId="169" fontId="6" fillId="0" borderId="82" xfId="1" applyNumberFormat="1" applyFont="1" applyFill="1" applyBorder="1"/>
    <xf numFmtId="169" fontId="7" fillId="10" borderId="84" xfId="1" applyNumberFormat="1" applyFont="1" applyFill="1" applyBorder="1" applyProtection="1"/>
    <xf numFmtId="165" fontId="11" fillId="0" borderId="0" xfId="1" applyNumberFormat="1" applyFont="1" applyFill="1" applyBorder="1" applyAlignment="1" applyProtection="1">
      <alignment horizontal="center"/>
      <protection locked="0"/>
    </xf>
    <xf numFmtId="165" fontId="11" fillId="0" borderId="25" xfId="3" applyNumberFormat="1" applyFont="1" applyFill="1" applyBorder="1" applyAlignment="1" applyProtection="1">
      <alignment horizontal="center"/>
      <protection locked="0"/>
    </xf>
    <xf numFmtId="2" fontId="4" fillId="0" borderId="0" xfId="0" applyNumberFormat="1" applyFont="1" applyFill="1" applyBorder="1"/>
    <xf numFmtId="2" fontId="1" fillId="0" borderId="85" xfId="0" applyNumberFormat="1" applyFont="1" applyFill="1" applyBorder="1"/>
    <xf numFmtId="2" fontId="37" fillId="0" borderId="0" xfId="0" applyNumberFormat="1" applyFont="1" applyBorder="1"/>
    <xf numFmtId="2" fontId="37" fillId="0" borderId="0" xfId="0" applyNumberFormat="1" applyFont="1" applyFill="1" applyBorder="1"/>
    <xf numFmtId="49" fontId="23" fillId="6" borderId="0" xfId="0" applyNumberFormat="1" applyFont="1" applyFill="1" applyAlignment="1" applyProtection="1">
      <alignment horizontal="left"/>
      <protection locked="0"/>
    </xf>
    <xf numFmtId="0" fontId="7" fillId="3" borderId="0" xfId="0" applyFont="1" applyFill="1" applyBorder="1" applyAlignment="1" applyProtection="1">
      <alignment horizontal="left"/>
    </xf>
    <xf numFmtId="0" fontId="4" fillId="6" borderId="24" xfId="0" applyFont="1" applyFill="1" applyBorder="1" applyAlignment="1" applyProtection="1">
      <alignment horizontal="left"/>
      <protection locked="0"/>
    </xf>
    <xf numFmtId="0" fontId="0" fillId="6" borderId="24" xfId="0" applyFill="1" applyBorder="1" applyAlignment="1" applyProtection="1">
      <alignment horizontal="left"/>
      <protection locked="0"/>
    </xf>
    <xf numFmtId="0" fontId="3" fillId="6" borderId="24" xfId="0" applyFont="1" applyFill="1" applyBorder="1" applyAlignment="1" applyProtection="1">
      <alignment horizontal="left"/>
      <protection locked="0"/>
    </xf>
    <xf numFmtId="14" fontId="0" fillId="6" borderId="24" xfId="0" applyNumberFormat="1" applyFill="1" applyBorder="1" applyAlignment="1" applyProtection="1">
      <alignment horizontal="left"/>
      <protection locked="0"/>
    </xf>
    <xf numFmtId="174" fontId="4" fillId="0" borderId="24" xfId="0" applyNumberFormat="1" applyFont="1" applyFill="1" applyBorder="1" applyAlignment="1">
      <alignment horizontal="left"/>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center"/>
    </xf>
    <xf numFmtId="3" fontId="6" fillId="16" borderId="13" xfId="0" applyNumberFormat="1" applyFont="1" applyFill="1" applyBorder="1" applyAlignment="1">
      <alignment horizontal="right" vertical="center"/>
    </xf>
    <xf numFmtId="3" fontId="6" fillId="16" borderId="14" xfId="0" applyNumberFormat="1" applyFont="1" applyFill="1" applyBorder="1" applyAlignment="1">
      <alignment horizontal="right" vertical="center"/>
    </xf>
    <xf numFmtId="0" fontId="44" fillId="13" borderId="0" xfId="0" applyFont="1" applyFill="1" applyBorder="1" applyAlignment="1" applyProtection="1">
      <alignment horizontal="center"/>
    </xf>
    <xf numFmtId="0" fontId="0" fillId="3" borderId="0" xfId="0" applyFill="1" applyBorder="1" applyAlignment="1">
      <alignment horizontal="center" vertical="center"/>
    </xf>
    <xf numFmtId="0" fontId="36" fillId="4" borderId="67" xfId="0" applyFont="1" applyFill="1" applyBorder="1" applyAlignment="1">
      <alignment horizontal="left"/>
    </xf>
    <xf numFmtId="0" fontId="36" fillId="4" borderId="1" xfId="0" applyFont="1" applyFill="1" applyBorder="1" applyAlignment="1">
      <alignment horizontal="left"/>
    </xf>
    <xf numFmtId="0" fontId="38" fillId="15" borderId="59" xfId="0" applyFont="1" applyFill="1" applyBorder="1" applyAlignment="1">
      <alignment horizontal="left"/>
    </xf>
    <xf numFmtId="0" fontId="38" fillId="15" borderId="66" xfId="0" applyFont="1" applyFill="1" applyBorder="1" applyAlignment="1">
      <alignment horizontal="left"/>
    </xf>
    <xf numFmtId="0" fontId="36" fillId="4" borderId="68" xfId="0" applyFont="1" applyFill="1" applyBorder="1" applyAlignment="1">
      <alignment horizontal="left" wrapText="1"/>
    </xf>
    <xf numFmtId="0" fontId="36" fillId="4" borderId="48" xfId="0" applyFont="1" applyFill="1" applyBorder="1" applyAlignment="1">
      <alignment horizontal="left" wrapText="1"/>
    </xf>
    <xf numFmtId="0" fontId="36" fillId="4" borderId="49" xfId="0" applyFont="1" applyFill="1" applyBorder="1" applyAlignment="1">
      <alignment horizontal="left" wrapText="1"/>
    </xf>
    <xf numFmtId="0" fontId="10" fillId="4" borderId="57" xfId="0" applyFont="1" applyFill="1" applyBorder="1" applyAlignment="1">
      <alignment horizontal="center" vertical="top" wrapText="1"/>
    </xf>
    <xf numFmtId="0" fontId="10" fillId="4" borderId="16" xfId="0" applyFont="1" applyFill="1" applyBorder="1" applyAlignment="1">
      <alignment horizontal="left"/>
    </xf>
    <xf numFmtId="0" fontId="10" fillId="4" borderId="0" xfId="0" applyFont="1" applyFill="1" applyBorder="1" applyAlignment="1">
      <alignment horizontal="left"/>
    </xf>
    <xf numFmtId="0" fontId="36" fillId="4" borderId="67" xfId="0" applyFont="1" applyFill="1" applyBorder="1" applyAlignment="1" applyProtection="1">
      <alignment horizontal="left"/>
    </xf>
    <xf numFmtId="0" fontId="36" fillId="4" borderId="1" xfId="0" applyFont="1" applyFill="1" applyBorder="1" applyAlignment="1" applyProtection="1">
      <alignment horizontal="left"/>
    </xf>
    <xf numFmtId="0" fontId="36" fillId="4" borderId="67"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10" fillId="0" borderId="0" xfId="0" applyFont="1" applyFill="1" applyBorder="1" applyAlignment="1">
      <alignment horizontal="center" wrapText="1"/>
    </xf>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4" borderId="59" xfId="0" applyFont="1" applyFill="1" applyBorder="1" applyAlignment="1">
      <alignment horizontal="center" wrapText="1"/>
    </xf>
    <xf numFmtId="0" fontId="10" fillId="4" borderId="13" xfId="0" applyFont="1" applyFill="1" applyBorder="1" applyAlignment="1">
      <alignment horizontal="center" wrapText="1"/>
    </xf>
    <xf numFmtId="0" fontId="10" fillId="4" borderId="43" xfId="0" applyFont="1" applyFill="1" applyBorder="1" applyAlignment="1">
      <alignment horizontal="center" wrapText="1"/>
    </xf>
    <xf numFmtId="0" fontId="10" fillId="4" borderId="65"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79" xfId="0" applyFont="1" applyFill="1" applyBorder="1" applyAlignment="1">
      <alignment horizontal="center"/>
    </xf>
    <xf numFmtId="0" fontId="10" fillId="4" borderId="0" xfId="0" applyFont="1" applyFill="1" applyBorder="1" applyAlignment="1">
      <alignment horizontal="center"/>
    </xf>
    <xf numFmtId="0" fontId="10" fillId="4" borderId="62" xfId="0" applyFont="1" applyFill="1" applyBorder="1" applyAlignment="1">
      <alignment horizontal="center" wrapText="1"/>
    </xf>
    <xf numFmtId="0" fontId="10" fillId="4" borderId="15" xfId="0" applyFont="1" applyFill="1" applyBorder="1" applyAlignment="1">
      <alignment horizontal="center" wrapText="1"/>
    </xf>
    <xf numFmtId="0" fontId="10" fillId="4" borderId="64" xfId="0" applyFont="1" applyFill="1" applyBorder="1" applyAlignment="1">
      <alignment horizontal="left"/>
    </xf>
    <xf numFmtId="0" fontId="10" fillId="4" borderId="6" xfId="0" applyFont="1" applyFill="1" applyBorder="1" applyAlignment="1">
      <alignment horizontal="left"/>
    </xf>
    <xf numFmtId="0" fontId="10" fillId="4" borderId="65" xfId="0" applyFont="1" applyFill="1" applyBorder="1" applyAlignment="1">
      <alignment horizontal="left"/>
    </xf>
    <xf numFmtId="0" fontId="10" fillId="4" borderId="69" xfId="0" applyFont="1" applyFill="1" applyBorder="1" applyAlignment="1">
      <alignment horizontal="center"/>
    </xf>
    <xf numFmtId="0" fontId="10" fillId="4" borderId="5" xfId="0" applyFont="1" applyFill="1" applyBorder="1" applyAlignment="1">
      <alignment horizontal="center"/>
    </xf>
    <xf numFmtId="0" fontId="10" fillId="4" borderId="4" xfId="0" applyFont="1" applyFill="1" applyBorder="1" applyAlignment="1">
      <alignment horizontal="center"/>
    </xf>
    <xf numFmtId="0" fontId="36" fillId="4" borderId="3" xfId="0" applyFont="1" applyFill="1" applyBorder="1" applyAlignment="1">
      <alignment horizontal="left"/>
    </xf>
    <xf numFmtId="0" fontId="0" fillId="15" borderId="6" xfId="0" applyFill="1" applyBorder="1" applyAlignment="1">
      <alignment horizontal="center"/>
    </xf>
    <xf numFmtId="0" fontId="0" fillId="15" borderId="5" xfId="0" applyFill="1" applyBorder="1" applyAlignment="1">
      <alignment horizontal="center"/>
    </xf>
    <xf numFmtId="0" fontId="38" fillId="4" borderId="59" xfId="0" applyFont="1" applyFill="1" applyBorder="1" applyAlignment="1">
      <alignment horizontal="center" wrapText="1"/>
    </xf>
    <xf numFmtId="0" fontId="38" fillId="4" borderId="43" xfId="0" applyFont="1" applyFill="1" applyBorder="1" applyAlignment="1">
      <alignment horizontal="center" wrapText="1"/>
    </xf>
    <xf numFmtId="0" fontId="10" fillId="4" borderId="59" xfId="0" applyFont="1" applyFill="1" applyBorder="1" applyAlignment="1">
      <alignment horizontal="center" vertical="top" wrapText="1"/>
    </xf>
    <xf numFmtId="0" fontId="10" fillId="4" borderId="13" xfId="0" applyFont="1" applyFill="1" applyBorder="1" applyAlignment="1">
      <alignment horizontal="center" vertical="top"/>
    </xf>
    <xf numFmtId="0" fontId="10" fillId="4" borderId="43" xfId="0" applyFont="1" applyFill="1" applyBorder="1" applyAlignment="1">
      <alignment horizontal="center" vertical="top"/>
    </xf>
    <xf numFmtId="0" fontId="36" fillId="4" borderId="6" xfId="0" applyFont="1" applyFill="1" applyBorder="1" applyAlignment="1">
      <alignment horizontal="left" vertical="center" wrapText="1"/>
    </xf>
    <xf numFmtId="0" fontId="36" fillId="4" borderId="0" xfId="0" applyFont="1" applyFill="1" applyBorder="1" applyAlignment="1">
      <alignment horizontal="left" vertical="center" wrapText="1"/>
    </xf>
    <xf numFmtId="0" fontId="36" fillId="4" borderId="5" xfId="0" applyFont="1" applyFill="1" applyBorder="1" applyAlignment="1">
      <alignment horizontal="left" vertical="center" wrapText="1"/>
    </xf>
  </cellXfs>
  <cellStyles count="5">
    <cellStyle name="Euro" xfId="2"/>
    <cellStyle name="Komma" xfId="1" builtinId="3"/>
    <cellStyle name="Prozent" xfId="3" builtinId="5"/>
    <cellStyle name="Standard" xfId="0" builtinId="0"/>
    <cellStyle name="Standard 2" xfId="4"/>
  </cellStyles>
  <dxfs count="114">
    <dxf>
      <font>
        <b val="0"/>
        <i/>
        <condense val="0"/>
        <extend val="0"/>
        <color indexed="23"/>
      </font>
      <fill>
        <patternFill>
          <bgColor indexed="34"/>
        </patternFill>
      </fill>
    </dxf>
    <dxf>
      <font>
        <b val="0"/>
        <i/>
        <condense val="0"/>
        <extend val="0"/>
        <color indexed="23"/>
      </font>
      <fill>
        <patternFill>
          <bgColor indexed="34"/>
        </patternFill>
      </fill>
    </dxf>
    <dxf>
      <font>
        <b val="0"/>
        <i/>
        <condense val="0"/>
        <extend val="0"/>
        <color indexed="23"/>
      </font>
      <fill>
        <patternFill>
          <bgColor indexed="34"/>
        </patternFill>
      </fill>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border>
        <right/>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border>
        <right/>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border>
        <right/>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border>
        <right/>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border>
        <right/>
      </border>
    </dxf>
    <dxf>
      <font>
        <color theme="0"/>
      </font>
      <fill>
        <patternFill patternType="none">
          <bgColor auto="1"/>
        </patternFill>
      </fill>
      <border>
        <left/>
        <right/>
        <vertical/>
        <horizontal/>
      </border>
    </dxf>
    <dxf>
      <font>
        <color theme="0"/>
      </font>
      <fill>
        <patternFill patternType="none">
          <bgColor auto="1"/>
        </patternFill>
      </fill>
      <border>
        <left/>
        <right/>
        <vertical/>
        <horizontal/>
      </border>
    </dxf>
    <dxf>
      <border>
        <right/>
      </border>
    </dxf>
    <dxf>
      <border>
        <right/>
      </border>
    </dxf>
    <dxf>
      <border>
        <right/>
      </border>
    </dxf>
    <dxf>
      <border>
        <right/>
      </border>
    </dxf>
    <dxf>
      <border>
        <right/>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EAEAEA"/>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color rgb="FFFFFFCC"/>
      <color rgb="FFC0C0C0"/>
      <color rgb="FFEAEA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88"/>
  <sheetViews>
    <sheetView showGridLines="0" tabSelected="1" zoomScaleNormal="100" zoomScaleSheetLayoutView="80" workbookViewId="0">
      <selection activeCell="A2" sqref="A2"/>
    </sheetView>
  </sheetViews>
  <sheetFormatPr baseColWidth="10" defaultColWidth="11.42578125" defaultRowHeight="12.75" x14ac:dyDescent="0.2"/>
  <cols>
    <col min="1" max="1" width="2.85546875" style="91" customWidth="1"/>
    <col min="2" max="2" width="104.28515625" style="77" customWidth="1"/>
    <col min="3" max="16384" width="11.42578125" style="77"/>
  </cols>
  <sheetData>
    <row r="1" spans="1:4" ht="19.5" x14ac:dyDescent="0.2">
      <c r="A1" s="78" t="s">
        <v>55</v>
      </c>
    </row>
    <row r="3" spans="1:4" s="76" customFormat="1" ht="15.75" x14ac:dyDescent="0.2">
      <c r="A3" s="79" t="s">
        <v>82</v>
      </c>
      <c r="B3" s="80"/>
    </row>
    <row r="4" spans="1:4" s="83" customFormat="1" ht="6" customHeight="1" x14ac:dyDescent="0.2">
      <c r="A4" s="81"/>
      <c r="B4" s="82"/>
    </row>
    <row r="5" spans="1:4" s="85" customFormat="1" ht="25.5" x14ac:dyDescent="0.2">
      <c r="A5" s="84"/>
      <c r="B5" s="232" t="s">
        <v>240</v>
      </c>
    </row>
    <row r="6" spans="1:4" s="83" customFormat="1" ht="6" customHeight="1" x14ac:dyDescent="0.2">
      <c r="A6" s="81"/>
      <c r="B6" s="82"/>
    </row>
    <row r="7" spans="1:4" s="85" customFormat="1" ht="25.5" x14ac:dyDescent="0.2">
      <c r="A7" s="84"/>
      <c r="B7" s="232" t="s">
        <v>303</v>
      </c>
    </row>
    <row r="8" spans="1:4" s="85" customFormat="1" ht="6" customHeight="1" x14ac:dyDescent="0.2">
      <c r="A8" s="84"/>
      <c r="B8" s="232"/>
    </row>
    <row r="9" spans="1:4" s="83" customFormat="1" ht="6" customHeight="1" x14ac:dyDescent="0.2">
      <c r="A9" s="81"/>
      <c r="B9" s="82"/>
    </row>
    <row r="10" spans="1:4" s="76" customFormat="1" ht="15.75" x14ac:dyDescent="0.2">
      <c r="A10" s="79" t="s">
        <v>83</v>
      </c>
      <c r="B10" s="80"/>
    </row>
    <row r="11" spans="1:4" s="83" customFormat="1" ht="6" customHeight="1" x14ac:dyDescent="0.2">
      <c r="A11" s="81"/>
      <c r="B11" s="82"/>
    </row>
    <row r="12" spans="1:4" s="87" customFormat="1" ht="38.25" x14ac:dyDescent="0.2">
      <c r="A12" s="86"/>
      <c r="B12" s="232" t="s">
        <v>286</v>
      </c>
    </row>
    <row r="13" spans="1:4" s="83" customFormat="1" ht="6" customHeight="1" x14ac:dyDescent="0.2">
      <c r="A13" s="81"/>
      <c r="B13" s="82"/>
    </row>
    <row r="14" spans="1:4" s="87" customFormat="1" ht="25.5" x14ac:dyDescent="0.2">
      <c r="A14" s="86"/>
      <c r="B14" s="232" t="s">
        <v>244</v>
      </c>
      <c r="D14" s="88"/>
    </row>
    <row r="15" spans="1:4" s="87" customFormat="1" x14ac:dyDescent="0.2">
      <c r="A15" s="86"/>
      <c r="B15" s="232"/>
      <c r="D15" s="88"/>
    </row>
    <row r="16" spans="1:4" s="87" customFormat="1" ht="38.25" x14ac:dyDescent="0.2">
      <c r="A16" s="86"/>
      <c r="B16" s="232" t="s">
        <v>378</v>
      </c>
      <c r="D16" s="88"/>
    </row>
    <row r="17" spans="1:2" s="87" customFormat="1" x14ac:dyDescent="0.2">
      <c r="A17" s="86"/>
      <c r="B17" s="52"/>
    </row>
    <row r="18" spans="1:2" s="83" customFormat="1" ht="6" customHeight="1" x14ac:dyDescent="0.2">
      <c r="A18" s="81"/>
      <c r="B18" s="82"/>
    </row>
    <row r="19" spans="1:2" s="87" customFormat="1" ht="15.75" x14ac:dyDescent="0.2">
      <c r="A19" s="89" t="s">
        <v>88</v>
      </c>
      <c r="B19" s="80"/>
    </row>
    <row r="20" spans="1:2" s="90" customFormat="1" ht="6.75" customHeight="1" x14ac:dyDescent="0.2">
      <c r="A20" s="82"/>
      <c r="B20" s="82"/>
    </row>
    <row r="21" spans="1:2" x14ac:dyDescent="0.2">
      <c r="B21" s="92" t="s">
        <v>82</v>
      </c>
    </row>
    <row r="22" spans="1:2" s="83" customFormat="1" ht="6" customHeight="1" x14ac:dyDescent="0.2">
      <c r="A22" s="81"/>
      <c r="B22" s="82"/>
    </row>
    <row r="23" spans="1:2" ht="38.25" x14ac:dyDescent="0.2">
      <c r="A23" s="86"/>
      <c r="B23" s="228" t="s">
        <v>274</v>
      </c>
    </row>
    <row r="24" spans="1:2" ht="6" customHeight="1" x14ac:dyDescent="0.2">
      <c r="A24" s="86"/>
      <c r="B24" s="93"/>
    </row>
    <row r="25" spans="1:2" ht="25.5" x14ac:dyDescent="0.2">
      <c r="A25" s="86"/>
      <c r="B25" s="228" t="s">
        <v>273</v>
      </c>
    </row>
    <row r="26" spans="1:2" s="90" customFormat="1" x14ac:dyDescent="0.2">
      <c r="A26" s="82"/>
      <c r="B26" s="82"/>
    </row>
    <row r="27" spans="1:2" s="90" customFormat="1" x14ac:dyDescent="0.2">
      <c r="A27" s="82"/>
      <c r="B27" s="92" t="s">
        <v>89</v>
      </c>
    </row>
    <row r="28" spans="1:2" s="83" customFormat="1" ht="6" customHeight="1" x14ac:dyDescent="0.2">
      <c r="A28" s="81"/>
      <c r="B28" s="82"/>
    </row>
    <row r="29" spans="1:2" s="90" customFormat="1" x14ac:dyDescent="0.2">
      <c r="A29" s="82"/>
      <c r="B29" s="227" t="s">
        <v>236</v>
      </c>
    </row>
    <row r="30" spans="1:2" s="90" customFormat="1" x14ac:dyDescent="0.2">
      <c r="A30" s="82"/>
      <c r="B30" s="227" t="s">
        <v>474</v>
      </c>
    </row>
    <row r="31" spans="1:2" s="90" customFormat="1" x14ac:dyDescent="0.2">
      <c r="A31" s="82"/>
      <c r="B31" s="227" t="s">
        <v>475</v>
      </c>
    </row>
    <row r="32" spans="1:2" s="90" customFormat="1" x14ac:dyDescent="0.2">
      <c r="A32" s="82"/>
      <c r="B32" s="227" t="s">
        <v>476</v>
      </c>
    </row>
    <row r="33" spans="1:2" s="90" customFormat="1" x14ac:dyDescent="0.2">
      <c r="A33" s="82"/>
      <c r="B33" s="94"/>
    </row>
    <row r="34" spans="1:2" s="76" customFormat="1" x14ac:dyDescent="0.2">
      <c r="B34" s="92" t="s">
        <v>237</v>
      </c>
    </row>
    <row r="35" spans="1:2" s="83" customFormat="1" ht="6" customHeight="1" x14ac:dyDescent="0.2">
      <c r="A35" s="81"/>
      <c r="B35" s="82"/>
    </row>
    <row r="36" spans="1:2" ht="38.25" x14ac:dyDescent="0.2">
      <c r="A36" s="86"/>
      <c r="B36" s="228" t="s">
        <v>275</v>
      </c>
    </row>
    <row r="37" spans="1:2" ht="6" customHeight="1" x14ac:dyDescent="0.2">
      <c r="A37" s="86"/>
      <c r="B37" s="93"/>
    </row>
    <row r="38" spans="1:2" x14ac:dyDescent="0.2">
      <c r="A38" s="86"/>
      <c r="B38" s="85" t="s">
        <v>23</v>
      </c>
    </row>
    <row r="39" spans="1:2" ht="76.5" x14ac:dyDescent="0.2">
      <c r="A39" s="86"/>
      <c r="B39" s="228" t="s">
        <v>276</v>
      </c>
    </row>
    <row r="41" spans="1:2" s="76" customFormat="1" x14ac:dyDescent="0.2">
      <c r="B41" s="95" t="s">
        <v>238</v>
      </c>
    </row>
    <row r="42" spans="1:2" s="83" customFormat="1" ht="6" customHeight="1" x14ac:dyDescent="0.2">
      <c r="A42" s="81"/>
      <c r="B42" s="82"/>
    </row>
    <row r="43" spans="1:2" s="83" customFormat="1" ht="38.25" x14ac:dyDescent="0.2">
      <c r="A43" s="229"/>
      <c r="B43" s="230" t="s">
        <v>239</v>
      </c>
    </row>
    <row r="44" spans="1:2" s="83" customFormat="1" ht="6" customHeight="1" x14ac:dyDescent="0.2">
      <c r="A44" s="81"/>
      <c r="B44" s="82"/>
    </row>
    <row r="45" spans="1:2" ht="38.25" x14ac:dyDescent="0.2">
      <c r="B45" s="231" t="s">
        <v>287</v>
      </c>
    </row>
    <row r="47" spans="1:2" s="76" customFormat="1" x14ac:dyDescent="0.2">
      <c r="B47" s="95" t="s">
        <v>241</v>
      </c>
    </row>
    <row r="48" spans="1:2" s="83" customFormat="1" ht="6" customHeight="1" x14ac:dyDescent="0.2">
      <c r="A48" s="81"/>
      <c r="B48" s="82"/>
    </row>
    <row r="49" spans="1:2" s="83" customFormat="1" ht="38.25" x14ac:dyDescent="0.2">
      <c r="A49" s="81"/>
      <c r="B49" s="230" t="s">
        <v>277</v>
      </c>
    </row>
    <row r="50" spans="1:2" s="83" customFormat="1" ht="6" customHeight="1" x14ac:dyDescent="0.2">
      <c r="A50" s="81"/>
      <c r="B50" s="82"/>
    </row>
    <row r="51" spans="1:2" s="83" customFormat="1" ht="15.75" x14ac:dyDescent="0.2">
      <c r="A51" s="81"/>
      <c r="B51" s="85" t="s">
        <v>242</v>
      </c>
    </row>
    <row r="52" spans="1:2" s="83" customFormat="1" ht="89.25" x14ac:dyDescent="0.2">
      <c r="A52" s="81"/>
      <c r="B52" s="228" t="s">
        <v>457</v>
      </c>
    </row>
    <row r="53" spans="1:2" s="83" customFormat="1" ht="6" customHeight="1" x14ac:dyDescent="0.2">
      <c r="A53" s="81"/>
      <c r="B53" s="82"/>
    </row>
    <row r="54" spans="1:2" s="83" customFormat="1" ht="15.75" x14ac:dyDescent="0.2">
      <c r="A54" s="81"/>
      <c r="B54" s="85" t="s">
        <v>243</v>
      </c>
    </row>
    <row r="55" spans="1:2" ht="76.5" x14ac:dyDescent="0.2">
      <c r="B55" s="228" t="s">
        <v>278</v>
      </c>
    </row>
    <row r="56" spans="1:2" s="83" customFormat="1" ht="6" customHeight="1" x14ac:dyDescent="0.2">
      <c r="A56" s="81"/>
      <c r="B56" s="82"/>
    </row>
    <row r="57" spans="1:2" ht="25.5" x14ac:dyDescent="0.2">
      <c r="B57" s="228" t="s">
        <v>279</v>
      </c>
    </row>
    <row r="58" spans="1:2" x14ac:dyDescent="0.2">
      <c r="B58" s="93"/>
    </row>
    <row r="59" spans="1:2" s="76" customFormat="1" x14ac:dyDescent="0.2">
      <c r="B59" s="95" t="s">
        <v>245</v>
      </c>
    </row>
    <row r="60" spans="1:2" s="83" customFormat="1" ht="6" customHeight="1" x14ac:dyDescent="0.2">
      <c r="A60" s="81"/>
      <c r="B60" s="82"/>
    </row>
    <row r="61" spans="1:2" ht="39.75" customHeight="1" x14ac:dyDescent="0.2">
      <c r="B61" s="85" t="s">
        <v>514</v>
      </c>
    </row>
    <row r="62" spans="1:2" s="97" customFormat="1" ht="6" x14ac:dyDescent="0.2">
      <c r="A62" s="96"/>
      <c r="B62" s="96"/>
    </row>
    <row r="63" spans="1:2" ht="15" customHeight="1" x14ac:dyDescent="0.2">
      <c r="B63" s="93" t="s">
        <v>84</v>
      </c>
    </row>
    <row r="64" spans="1:2" s="97" customFormat="1" ht="6" customHeight="1" x14ac:dyDescent="0.2">
      <c r="A64" s="96"/>
      <c r="B64" s="96"/>
    </row>
    <row r="65" spans="1:2" ht="25.5" x14ac:dyDescent="0.2">
      <c r="B65" s="228" t="s">
        <v>246</v>
      </c>
    </row>
    <row r="66" spans="1:2" ht="6" customHeight="1" x14ac:dyDescent="0.2">
      <c r="B66" s="93"/>
    </row>
    <row r="67" spans="1:2" ht="38.25" x14ac:dyDescent="0.2">
      <c r="B67" s="93" t="s">
        <v>111</v>
      </c>
    </row>
    <row r="68" spans="1:2" ht="6" customHeight="1" x14ac:dyDescent="0.2">
      <c r="B68" s="93"/>
    </row>
    <row r="69" spans="1:2" ht="25.5" x14ac:dyDescent="0.2">
      <c r="B69" s="228" t="s">
        <v>420</v>
      </c>
    </row>
    <row r="70" spans="1:2" x14ac:dyDescent="0.2">
      <c r="B70" s="93"/>
    </row>
    <row r="71" spans="1:2" x14ac:dyDescent="0.2">
      <c r="B71" s="95" t="s">
        <v>249</v>
      </c>
    </row>
    <row r="72" spans="1:2" s="83" customFormat="1" ht="6" customHeight="1" x14ac:dyDescent="0.2">
      <c r="A72" s="81"/>
      <c r="B72" s="82"/>
    </row>
    <row r="73" spans="1:2" ht="38.25" x14ac:dyDescent="0.2">
      <c r="B73" s="228" t="s">
        <v>247</v>
      </c>
    </row>
    <row r="74" spans="1:2" x14ac:dyDescent="0.2">
      <c r="B74" s="93"/>
    </row>
    <row r="75" spans="1:2" x14ac:dyDescent="0.2">
      <c r="B75" s="95" t="s">
        <v>248</v>
      </c>
    </row>
    <row r="76" spans="1:2" s="83" customFormat="1" ht="6" customHeight="1" x14ac:dyDescent="0.2">
      <c r="A76" s="81"/>
      <c r="B76" s="82"/>
    </row>
    <row r="77" spans="1:2" ht="38.25" x14ac:dyDescent="0.2">
      <c r="B77" s="93" t="s">
        <v>90</v>
      </c>
    </row>
    <row r="78" spans="1:2" s="83" customFormat="1" ht="6" customHeight="1" x14ac:dyDescent="0.2">
      <c r="A78" s="81"/>
      <c r="B78" s="82"/>
    </row>
    <row r="79" spans="1:2" ht="14.25" customHeight="1" x14ac:dyDescent="0.2">
      <c r="B79" s="228" t="s">
        <v>280</v>
      </c>
    </row>
    <row r="80" spans="1:2" x14ac:dyDescent="0.2">
      <c r="B80" s="93"/>
    </row>
    <row r="81" spans="1:2" x14ac:dyDescent="0.2">
      <c r="B81" s="95" t="s">
        <v>91</v>
      </c>
    </row>
    <row r="82" spans="1:2" s="83" customFormat="1" ht="6" customHeight="1" x14ac:dyDescent="0.2">
      <c r="A82" s="81"/>
      <c r="B82" s="82"/>
    </row>
    <row r="83" spans="1:2" ht="25.5" x14ac:dyDescent="0.2">
      <c r="B83" s="93" t="s">
        <v>92</v>
      </c>
    </row>
    <row r="84" spans="1:2" x14ac:dyDescent="0.2">
      <c r="B84" s="93"/>
    </row>
    <row r="85" spans="1:2" ht="6" customHeight="1" x14ac:dyDescent="0.2">
      <c r="B85" s="93"/>
    </row>
    <row r="86" spans="1:2" s="87" customFormat="1" ht="15.75" x14ac:dyDescent="0.2">
      <c r="A86" s="89" t="s">
        <v>94</v>
      </c>
      <c r="B86" s="80"/>
    </row>
    <row r="87" spans="1:2" ht="6" customHeight="1" x14ac:dyDescent="0.2"/>
    <row r="88" spans="1:2" ht="25.5" x14ac:dyDescent="0.2">
      <c r="B88" s="99" t="s">
        <v>93</v>
      </c>
    </row>
  </sheetData>
  <sheetProtection algorithmName="SHA-512" hashValue="fWAIfWQyaOm8Uw0/rYpjs5vJf1UqkGXOKfQsalroHf7usC0B4kyzM3oeM5bJsXa3iPHhodytowVKgb3a1CzWjQ==" saltValue="YbEuVCoYef2pk+o6WOw8og==" spinCount="100000" sheet="1" objects="1" scenarios="1"/>
  <pageMargins left="0.47244094488188981" right="0.39370078740157483" top="0.39370078740157483" bottom="0.59055118110236227" header="0.51181102362204722" footer="0.39370078740157483"/>
  <pageSetup paperSize="9" scale="89" fitToHeight="0" orientation="portrait" r:id="rId1"/>
  <headerFooter alignWithMargins="0">
    <oddFooter>&amp;L&amp;8&amp;F/AVFIN/FIN SG&amp;C&amp;8&amp;P/&amp;N&amp;R&amp;8&amp;A</oddFooter>
  </headerFooter>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4"/>
  <sheetViews>
    <sheetView showGridLines="0" zoomScaleNormal="100" workbookViewId="0">
      <selection activeCell="B13" sqref="B13"/>
    </sheetView>
  </sheetViews>
  <sheetFormatPr baseColWidth="10" defaultColWidth="11.42578125" defaultRowHeight="12.75" x14ac:dyDescent="0.2"/>
  <cols>
    <col min="1" max="1" width="35.28515625" style="51" customWidth="1"/>
    <col min="2" max="2" width="3.85546875" style="62" bestFit="1" customWidth="1"/>
    <col min="3" max="4" width="9.140625" style="51" customWidth="1"/>
    <col min="5" max="5" width="9.140625" style="237" customWidth="1"/>
    <col min="6" max="11" width="9.140625" style="51" customWidth="1"/>
    <col min="12" max="12" width="10.140625" style="61" customWidth="1"/>
    <col min="13" max="13" width="7.42578125" style="61" customWidth="1"/>
    <col min="14" max="14" width="10.140625" style="61" customWidth="1"/>
    <col min="15" max="15" width="7.42578125" style="51" customWidth="1"/>
    <col min="16" max="16384" width="11.42578125" style="51"/>
  </cols>
  <sheetData>
    <row r="1" spans="1:15" s="50" customFormat="1" x14ac:dyDescent="0.2">
      <c r="A1" s="50" t="s">
        <v>298</v>
      </c>
      <c r="B1" s="572"/>
      <c r="C1" s="592">
        <f t="shared" ref="C1:J1" si="0">C3-C2</f>
        <v>0</v>
      </c>
      <c r="D1" s="594">
        <f t="shared" si="0"/>
        <v>0</v>
      </c>
      <c r="E1" s="594">
        <f t="shared" si="0"/>
        <v>0</v>
      </c>
      <c r="F1" s="592">
        <f t="shared" si="0"/>
        <v>0</v>
      </c>
      <c r="G1" s="592">
        <f t="shared" si="0"/>
        <v>0</v>
      </c>
      <c r="H1" s="573">
        <f t="shared" si="0"/>
        <v>0</v>
      </c>
      <c r="I1" s="574">
        <f t="shared" si="0"/>
        <v>0</v>
      </c>
      <c r="J1" s="574">
        <f t="shared" si="0"/>
        <v>0</v>
      </c>
      <c r="L1" s="367"/>
      <c r="M1" s="367"/>
      <c r="N1" s="367"/>
    </row>
    <row r="2" spans="1:15" x14ac:dyDescent="0.2">
      <c r="A2" s="342" t="s">
        <v>296</v>
      </c>
      <c r="C2" s="593">
        <f t="shared" ref="C2:J2" si="1">SUM(C13:C18)+C28+C34+C36</f>
        <v>0</v>
      </c>
      <c r="D2" s="595">
        <f t="shared" si="1"/>
        <v>0</v>
      </c>
      <c r="E2" s="595">
        <f t="shared" si="1"/>
        <v>0</v>
      </c>
      <c r="F2" s="593">
        <f t="shared" si="1"/>
        <v>0</v>
      </c>
      <c r="G2" s="593">
        <f t="shared" si="1"/>
        <v>0</v>
      </c>
      <c r="H2" s="571">
        <f t="shared" si="1"/>
        <v>0</v>
      </c>
      <c r="I2" s="151">
        <f t="shared" si="1"/>
        <v>0</v>
      </c>
      <c r="J2" s="151">
        <f t="shared" si="1"/>
        <v>0</v>
      </c>
    </row>
    <row r="3" spans="1:15" x14ac:dyDescent="0.2">
      <c r="A3" s="342" t="s">
        <v>297</v>
      </c>
      <c r="C3" s="593">
        <f t="shared" ref="C3:J3" si="2">SUM(C20:C25)+C29+C35</f>
        <v>0</v>
      </c>
      <c r="D3" s="595">
        <f t="shared" si="2"/>
        <v>0</v>
      </c>
      <c r="E3" s="595">
        <f t="shared" si="2"/>
        <v>0</v>
      </c>
      <c r="F3" s="593">
        <f t="shared" si="2"/>
        <v>0</v>
      </c>
      <c r="G3" s="593">
        <f t="shared" si="2"/>
        <v>0</v>
      </c>
      <c r="H3" s="571">
        <f t="shared" si="2"/>
        <v>0</v>
      </c>
      <c r="I3" s="151">
        <f t="shared" si="2"/>
        <v>0</v>
      </c>
      <c r="J3" s="151">
        <f t="shared" si="2"/>
        <v>0</v>
      </c>
    </row>
    <row r="5" spans="1:15" ht="19.5" x14ac:dyDescent="0.3">
      <c r="A5" s="1" t="str">
        <f>"FINANZPLAN "&amp;IF(Eingabeblatt!G6=3,F11&amp;"-"&amp;F11+2,IF(Eingabeblatt!G6=4,F11&amp;"-"&amp;F11+3,IF(Eingabeblatt!G6=5,F11&amp;"-"&amp;F11+4,"Planjahre auswählen")))</f>
        <v>FINANZPLAN 2026-2030</v>
      </c>
    </row>
    <row r="6" spans="1:15" s="248" customFormat="1" x14ac:dyDescent="0.2">
      <c r="A6" s="596">
        <f>Eingabeblatt!G6</f>
        <v>5</v>
      </c>
      <c r="B6" s="442"/>
      <c r="E6" s="247"/>
      <c r="L6" s="443"/>
      <c r="M6" s="443"/>
      <c r="N6" s="443"/>
    </row>
    <row r="7" spans="1:15" s="248" customFormat="1" x14ac:dyDescent="0.2">
      <c r="A7" s="444" t="str">
        <f>IF(Eingabeblatt!C9="","",Eingabeblatt!C9)</f>
        <v/>
      </c>
      <c r="B7" s="445"/>
      <c r="C7" s="446"/>
      <c r="D7" s="446"/>
      <c r="E7" s="447"/>
      <c r="F7" s="446"/>
      <c r="G7" s="446"/>
      <c r="H7" s="446"/>
      <c r="I7" s="446"/>
      <c r="J7" s="448" t="str">
        <f>IF(Eingabeblatt!C13="","","erstellt am: "&amp;TEXT(Eingabeblatt!C13,"TT.MM.JJJJ"))</f>
        <v/>
      </c>
      <c r="L7" s="443"/>
      <c r="M7" s="443"/>
      <c r="N7" s="443"/>
    </row>
    <row r="8" spans="1:15" s="248" customFormat="1" x14ac:dyDescent="0.2">
      <c r="A8" s="449"/>
      <c r="B8" s="450"/>
      <c r="C8" s="451"/>
      <c r="D8" s="451"/>
      <c r="E8" s="452"/>
      <c r="F8" s="451"/>
      <c r="G8" s="451"/>
      <c r="H8" s="451"/>
      <c r="I8" s="451"/>
      <c r="J8" s="453"/>
      <c r="L8" s="443"/>
      <c r="M8" s="443"/>
      <c r="N8" s="443"/>
    </row>
    <row r="9" spans="1:15" s="248" customFormat="1" x14ac:dyDescent="0.2">
      <c r="A9" s="449"/>
      <c r="B9" s="450"/>
      <c r="C9" s="451"/>
      <c r="D9" s="451"/>
      <c r="E9" s="452"/>
      <c r="F9" s="451"/>
      <c r="G9" s="451"/>
      <c r="H9" s="451"/>
      <c r="I9" s="451"/>
      <c r="J9" s="453"/>
    </row>
    <row r="10" spans="1:15" ht="12.75" customHeight="1" x14ac:dyDescent="0.2">
      <c r="A10" s="943" t="s">
        <v>267</v>
      </c>
      <c r="B10" s="127"/>
      <c r="C10" s="454" t="s">
        <v>54</v>
      </c>
      <c r="D10" s="455" t="str">
        <f>Eingabeblatt!D18</f>
        <v>Rechnung</v>
      </c>
      <c r="E10" s="456" t="str">
        <f>Eingabeblatt!E18</f>
        <v>Budget</v>
      </c>
      <c r="F10" s="457" t="s">
        <v>55</v>
      </c>
      <c r="G10" s="458"/>
      <c r="H10" s="458"/>
      <c r="I10" s="458"/>
      <c r="J10" s="458"/>
      <c r="L10" s="774" t="s">
        <v>417</v>
      </c>
      <c r="M10" s="775"/>
      <c r="N10" s="776"/>
      <c r="O10" s="776"/>
    </row>
    <row r="11" spans="1:15" x14ac:dyDescent="0.2">
      <c r="A11" s="943"/>
      <c r="B11" s="128"/>
      <c r="C11" s="459">
        <f>D11-1</f>
        <v>2023</v>
      </c>
      <c r="D11" s="460">
        <f>E11-1</f>
        <v>2024</v>
      </c>
      <c r="E11" s="461">
        <f>Eingabeblatt!E19</f>
        <v>2025</v>
      </c>
      <c r="F11" s="462">
        <f>E11+1</f>
        <v>2026</v>
      </c>
      <c r="G11" s="463">
        <f>F11+1</f>
        <v>2027</v>
      </c>
      <c r="H11" s="463">
        <f>G11+1</f>
        <v>2028</v>
      </c>
      <c r="I11" s="464">
        <f>H11+1</f>
        <v>2029</v>
      </c>
      <c r="J11" s="463">
        <f>I11+1</f>
        <v>2030</v>
      </c>
      <c r="L11" s="786" t="str">
        <f>"FPL"&amp;F11&amp;" / "&amp;"BU"&amp;E11</f>
        <v>FPL2026 / BU2025</v>
      </c>
      <c r="M11" s="787"/>
      <c r="N11" s="788" t="str">
        <f>"FPL"&amp;IF(Eingabeblatt!$G$6=3,Finanzplan!H11,IF(Eingabeblatt!$G$6=4,Finanzplan!I11,IF(Eingabeblatt!$G$6=5,Finanzplan!J11,"-")))&amp;" / "&amp;"BU"&amp;Finanzplan!E11</f>
        <v>FPL2030 / BU2025</v>
      </c>
      <c r="O11" s="786"/>
    </row>
    <row r="12" spans="1:15" x14ac:dyDescent="0.2">
      <c r="A12" s="465" t="s">
        <v>202</v>
      </c>
      <c r="L12" s="63"/>
      <c r="M12" s="63"/>
      <c r="N12" s="63"/>
      <c r="O12" s="237"/>
    </row>
    <row r="13" spans="1:15" x14ac:dyDescent="0.2">
      <c r="A13" s="466" t="s">
        <v>173</v>
      </c>
      <c r="B13" s="140">
        <v>1</v>
      </c>
      <c r="C13" s="147">
        <f>Eingabeblatt!C40</f>
        <v>0</v>
      </c>
      <c r="D13" s="148">
        <f>Eingabeblatt!D40</f>
        <v>0</v>
      </c>
      <c r="E13" s="149">
        <f>Eingabeblatt!E40</f>
        <v>0</v>
      </c>
      <c r="F13" s="150">
        <f>Eingabeblatt!F40</f>
        <v>0</v>
      </c>
      <c r="G13" s="151">
        <f>Eingabeblatt!G40</f>
        <v>0</v>
      </c>
      <c r="H13" s="151">
        <f>Eingabeblatt!H40</f>
        <v>0</v>
      </c>
      <c r="I13" s="151">
        <f>Eingabeblatt!I40</f>
        <v>0</v>
      </c>
      <c r="J13" s="147">
        <f>Eingabeblatt!J40</f>
        <v>0</v>
      </c>
      <c r="K13" s="467"/>
      <c r="L13" s="771">
        <f>F13-E13</f>
        <v>0</v>
      </c>
      <c r="M13" s="777" t="e">
        <f>L13/E13</f>
        <v>#DIV/0!</v>
      </c>
      <c r="N13" s="773">
        <f>IF(Eingabeblatt!$G$6=3,Finanzplan!H13-Finanzplan!E13,IF(Eingabeblatt!$G$6=4,Finanzplan!I13-Finanzplan!E13,IF(Eingabeblatt!$G$6=5,Finanzplan!J13-Finanzplan!E13,"-")))</f>
        <v>0</v>
      </c>
      <c r="O13" s="772" t="e">
        <f>N13/E13</f>
        <v>#DIV/0!</v>
      </c>
    </row>
    <row r="14" spans="1:15" x14ac:dyDescent="0.2">
      <c r="A14" s="466" t="s">
        <v>174</v>
      </c>
      <c r="B14" s="140"/>
      <c r="C14" s="147">
        <f>Eingabeblatt!C50</f>
        <v>0</v>
      </c>
      <c r="D14" s="148">
        <f>Eingabeblatt!D50</f>
        <v>0</v>
      </c>
      <c r="E14" s="149">
        <f>Eingabeblatt!E50</f>
        <v>0</v>
      </c>
      <c r="F14" s="150">
        <f>Eingabeblatt!F50</f>
        <v>0</v>
      </c>
      <c r="G14" s="151">
        <f>Eingabeblatt!G50</f>
        <v>0</v>
      </c>
      <c r="H14" s="151">
        <f>Eingabeblatt!H50</f>
        <v>0</v>
      </c>
      <c r="I14" s="151">
        <f>Eingabeblatt!I50</f>
        <v>0</v>
      </c>
      <c r="J14" s="147">
        <f>Eingabeblatt!J50</f>
        <v>0</v>
      </c>
      <c r="K14" s="467"/>
      <c r="L14" s="771">
        <f t="shared" ref="L14:L18" si="3">F14-E14</f>
        <v>0</v>
      </c>
      <c r="M14" s="777" t="e">
        <f t="shared" ref="M14:M17" si="4">L14/E14</f>
        <v>#DIV/0!</v>
      </c>
      <c r="N14" s="773">
        <f>IF(Eingabeblatt!$G$6=3,Finanzplan!H14-Finanzplan!E14,IF(Eingabeblatt!$G$6=4,Finanzplan!I14-Finanzplan!E14,IF(Eingabeblatt!$G$6=5,Finanzplan!J14-Finanzplan!E14,"-")))</f>
        <v>0</v>
      </c>
      <c r="O14" s="772" t="e">
        <f t="shared" ref="O14:O17" si="5">N14/E14</f>
        <v>#DIV/0!</v>
      </c>
    </row>
    <row r="15" spans="1:15" x14ac:dyDescent="0.2">
      <c r="A15" s="466" t="s">
        <v>172</v>
      </c>
      <c r="B15" s="140">
        <v>2</v>
      </c>
      <c r="C15" s="147">
        <f>Eingabeblatt!C64</f>
        <v>0</v>
      </c>
      <c r="D15" s="148">
        <f>Eingabeblatt!D64</f>
        <v>0</v>
      </c>
      <c r="E15" s="149">
        <f>Eingabeblatt!E64</f>
        <v>0</v>
      </c>
      <c r="F15" s="150">
        <f>Eingabeblatt!F64</f>
        <v>0</v>
      </c>
      <c r="G15" s="151">
        <f>Eingabeblatt!G64</f>
        <v>0</v>
      </c>
      <c r="H15" s="151">
        <f>Eingabeblatt!H64</f>
        <v>0</v>
      </c>
      <c r="I15" s="151">
        <f>Eingabeblatt!I64</f>
        <v>0</v>
      </c>
      <c r="J15" s="147">
        <f>Eingabeblatt!J64</f>
        <v>0</v>
      </c>
      <c r="K15" s="467"/>
      <c r="L15" s="771">
        <f t="shared" si="3"/>
        <v>0</v>
      </c>
      <c r="M15" s="777" t="e">
        <f t="shared" si="4"/>
        <v>#DIV/0!</v>
      </c>
      <c r="N15" s="773">
        <f>IF(Eingabeblatt!$G$6=3,Finanzplan!H15-Finanzplan!E15,IF(Eingabeblatt!$G$6=4,Finanzplan!I15-Finanzplan!E15,IF(Eingabeblatt!$G$6=5,Finanzplan!J15-Finanzplan!E15,"-")))</f>
        <v>0</v>
      </c>
      <c r="O15" s="772" t="e">
        <f t="shared" si="5"/>
        <v>#DIV/0!</v>
      </c>
    </row>
    <row r="16" spans="1:15" x14ac:dyDescent="0.2">
      <c r="A16" s="468" t="s">
        <v>407</v>
      </c>
      <c r="B16" s="140"/>
      <c r="C16" s="147">
        <f>Eingabeblatt!C78</f>
        <v>0</v>
      </c>
      <c r="D16" s="148">
        <f>Eingabeblatt!D78</f>
        <v>0</v>
      </c>
      <c r="E16" s="149">
        <f>Eingabeblatt!E78</f>
        <v>0</v>
      </c>
      <c r="F16" s="150">
        <f>Eingabeblatt!F78</f>
        <v>0</v>
      </c>
      <c r="G16" s="151">
        <f>Eingabeblatt!G78</f>
        <v>0</v>
      </c>
      <c r="H16" s="151">
        <f>Eingabeblatt!H78</f>
        <v>0</v>
      </c>
      <c r="I16" s="151">
        <f>Eingabeblatt!I78</f>
        <v>0</v>
      </c>
      <c r="J16" s="147">
        <f>Eingabeblatt!J78</f>
        <v>0</v>
      </c>
      <c r="K16" s="147"/>
      <c r="L16" s="771">
        <f t="shared" si="3"/>
        <v>0</v>
      </c>
      <c r="M16" s="777" t="e">
        <f t="shared" si="4"/>
        <v>#DIV/0!</v>
      </c>
      <c r="N16" s="773">
        <f>IF(Eingabeblatt!$G$6=3,Finanzplan!H16-Finanzplan!E16,IF(Eingabeblatt!$G$6=4,Finanzplan!I16-Finanzplan!E16,IF(Eingabeblatt!$G$6=5,Finanzplan!J16-Finanzplan!E16,"-")))</f>
        <v>0</v>
      </c>
      <c r="O16" s="772" t="e">
        <f t="shared" si="5"/>
        <v>#DIV/0!</v>
      </c>
    </row>
    <row r="17" spans="1:15" x14ac:dyDescent="0.2">
      <c r="A17" s="466" t="s">
        <v>176</v>
      </c>
      <c r="B17" s="140"/>
      <c r="C17" s="147">
        <f>Eingabeblatt!C81</f>
        <v>0</v>
      </c>
      <c r="D17" s="148">
        <f>Eingabeblatt!D81</f>
        <v>0</v>
      </c>
      <c r="E17" s="147">
        <f>Eingabeblatt!E81</f>
        <v>0</v>
      </c>
      <c r="F17" s="150">
        <f>Eingabeblatt!F81</f>
        <v>0</v>
      </c>
      <c r="G17" s="151">
        <f>Eingabeblatt!G81</f>
        <v>0</v>
      </c>
      <c r="H17" s="151">
        <f>Eingabeblatt!H81</f>
        <v>0</v>
      </c>
      <c r="I17" s="151">
        <f>Eingabeblatt!I81</f>
        <v>0</v>
      </c>
      <c r="J17" s="151">
        <f>Eingabeblatt!J81</f>
        <v>0</v>
      </c>
      <c r="L17" s="771">
        <f t="shared" si="3"/>
        <v>0</v>
      </c>
      <c r="M17" s="777" t="e">
        <f t="shared" si="4"/>
        <v>#DIV/0!</v>
      </c>
      <c r="N17" s="773">
        <f>IF(Eingabeblatt!$G$6=3,Finanzplan!H17-Finanzplan!E17,IF(Eingabeblatt!$G$6=4,Finanzplan!I17-Finanzplan!E17,IF(Eingabeblatt!$G$6=5,Finanzplan!J17-Finanzplan!E17,"-")))</f>
        <v>0</v>
      </c>
      <c r="O17" s="772" t="e">
        <f t="shared" si="5"/>
        <v>#DIV/0!</v>
      </c>
    </row>
    <row r="18" spans="1:15" x14ac:dyDescent="0.2">
      <c r="A18" s="468" t="s">
        <v>211</v>
      </c>
      <c r="B18" s="140"/>
      <c r="C18" s="147">
        <f>Eingabeblatt!C95</f>
        <v>0</v>
      </c>
      <c r="D18" s="148">
        <f>Eingabeblatt!D95</f>
        <v>0</v>
      </c>
      <c r="E18" s="149">
        <f>Eingabeblatt!E95</f>
        <v>0</v>
      </c>
      <c r="F18" s="150">
        <f>Eingabeblatt!F95</f>
        <v>0</v>
      </c>
      <c r="G18" s="151">
        <f>Eingabeblatt!G95</f>
        <v>0</v>
      </c>
      <c r="H18" s="151">
        <f>Eingabeblatt!H95</f>
        <v>0</v>
      </c>
      <c r="I18" s="151">
        <f>Eingabeblatt!I95</f>
        <v>0</v>
      </c>
      <c r="J18" s="151">
        <f>Eingabeblatt!J95</f>
        <v>0</v>
      </c>
      <c r="L18" s="771">
        <f t="shared" si="3"/>
        <v>0</v>
      </c>
      <c r="M18" s="777" t="e">
        <f>L18/E18</f>
        <v>#DIV/0!</v>
      </c>
      <c r="N18" s="773">
        <f>IF(Eingabeblatt!$G$6=3,Finanzplan!H18-Finanzplan!E18,IF(Eingabeblatt!$G$6=4,Finanzplan!I18-Finanzplan!E18,IF(Eingabeblatt!$G$6=5,Finanzplan!J18-Finanzplan!E18,"-")))</f>
        <v>0</v>
      </c>
      <c r="O18" s="772" t="e">
        <f>N18/E18</f>
        <v>#DIV/0!</v>
      </c>
    </row>
    <row r="19" spans="1:15" x14ac:dyDescent="0.2">
      <c r="A19" s="465" t="s">
        <v>203</v>
      </c>
      <c r="M19" s="63"/>
      <c r="N19" s="63"/>
    </row>
    <row r="20" spans="1:15" x14ac:dyDescent="0.2">
      <c r="A20" s="469" t="s">
        <v>178</v>
      </c>
      <c r="B20" s="140"/>
      <c r="C20" s="147">
        <f>Eingabeblatt!C99</f>
        <v>0</v>
      </c>
      <c r="D20" s="148">
        <f>Eingabeblatt!D99</f>
        <v>0</v>
      </c>
      <c r="E20" s="147">
        <f>Eingabeblatt!E99</f>
        <v>0</v>
      </c>
      <c r="F20" s="150">
        <f>Eingabeblatt!F99</f>
        <v>0</v>
      </c>
      <c r="G20" s="151">
        <f>Eingabeblatt!G99</f>
        <v>0</v>
      </c>
      <c r="H20" s="151">
        <f>Eingabeblatt!H99</f>
        <v>0</v>
      </c>
      <c r="I20" s="151">
        <f>Eingabeblatt!I99</f>
        <v>0</v>
      </c>
      <c r="J20" s="151">
        <f>Eingabeblatt!J99</f>
        <v>0</v>
      </c>
      <c r="L20" s="771">
        <f t="shared" ref="L20:L26" si="6">F20-E20</f>
        <v>0</v>
      </c>
      <c r="M20" s="777" t="e">
        <f t="shared" ref="M20:M23" si="7">L20/E20</f>
        <v>#DIV/0!</v>
      </c>
      <c r="N20" s="773">
        <f>IF(Eingabeblatt!$G$6=3,Finanzplan!H20-Finanzplan!E20,IF(Eingabeblatt!$G$6=4,Finanzplan!I20-Finanzplan!E20,IF(Eingabeblatt!$G$6=5,Finanzplan!J20-Finanzplan!E20,"-")))</f>
        <v>0</v>
      </c>
      <c r="O20" s="772" t="e">
        <f t="shared" ref="O20:O23" si="8">N20/E20</f>
        <v>#DIV/0!</v>
      </c>
    </row>
    <row r="21" spans="1:15" x14ac:dyDescent="0.2">
      <c r="A21" s="469" t="s">
        <v>179</v>
      </c>
      <c r="B21" s="140"/>
      <c r="C21" s="147">
        <f>Eingabeblatt!C104</f>
        <v>0</v>
      </c>
      <c r="D21" s="148">
        <f>Eingabeblatt!D104</f>
        <v>0</v>
      </c>
      <c r="E21" s="147">
        <f>Eingabeblatt!E104</f>
        <v>0</v>
      </c>
      <c r="F21" s="150">
        <f>Eingabeblatt!F104</f>
        <v>0</v>
      </c>
      <c r="G21" s="151">
        <f>Eingabeblatt!G104</f>
        <v>0</v>
      </c>
      <c r="H21" s="151">
        <f>Eingabeblatt!H104</f>
        <v>0</v>
      </c>
      <c r="I21" s="151">
        <f>Eingabeblatt!I104</f>
        <v>0</v>
      </c>
      <c r="J21" s="151">
        <f>Eingabeblatt!J104</f>
        <v>0</v>
      </c>
      <c r="L21" s="771">
        <f t="shared" si="6"/>
        <v>0</v>
      </c>
      <c r="M21" s="777" t="e">
        <f t="shared" si="7"/>
        <v>#DIV/0!</v>
      </c>
      <c r="N21" s="773">
        <f>IF(Eingabeblatt!$G$6=3,Finanzplan!H21-Finanzplan!E21,IF(Eingabeblatt!$G$6=4,Finanzplan!I21-Finanzplan!E21,IF(Eingabeblatt!$G$6=5,Finanzplan!J21-Finanzplan!E21,"-")))</f>
        <v>0</v>
      </c>
      <c r="O21" s="772" t="e">
        <f t="shared" si="8"/>
        <v>#DIV/0!</v>
      </c>
    </row>
    <row r="22" spans="1:15" x14ac:dyDescent="0.2">
      <c r="A22" s="469" t="s">
        <v>197</v>
      </c>
      <c r="B22" s="140"/>
      <c r="C22" s="147">
        <f>Eingabeblatt!C110</f>
        <v>0</v>
      </c>
      <c r="D22" s="148">
        <f>Eingabeblatt!D110</f>
        <v>0</v>
      </c>
      <c r="E22" s="147">
        <f>Eingabeblatt!E110</f>
        <v>0</v>
      </c>
      <c r="F22" s="150">
        <f>Eingabeblatt!F110</f>
        <v>0</v>
      </c>
      <c r="G22" s="151">
        <f>Eingabeblatt!G110</f>
        <v>0</v>
      </c>
      <c r="H22" s="151">
        <f>Eingabeblatt!H110</f>
        <v>0</v>
      </c>
      <c r="I22" s="151">
        <f>Eingabeblatt!I110</f>
        <v>0</v>
      </c>
      <c r="J22" s="151">
        <f>Eingabeblatt!J110</f>
        <v>0</v>
      </c>
      <c r="L22" s="771">
        <f t="shared" si="6"/>
        <v>0</v>
      </c>
      <c r="M22" s="777" t="e">
        <f t="shared" si="7"/>
        <v>#DIV/0!</v>
      </c>
      <c r="N22" s="773">
        <f>IF(Eingabeblatt!$G$6=3,Finanzplan!H22-Finanzplan!E22,IF(Eingabeblatt!$G$6=4,Finanzplan!I22-Finanzplan!E22,IF(Eingabeblatt!$G$6=5,Finanzplan!J22-Finanzplan!E22,"-")))</f>
        <v>0</v>
      </c>
      <c r="O22" s="772" t="e">
        <f t="shared" si="8"/>
        <v>#DIV/0!</v>
      </c>
    </row>
    <row r="23" spans="1:15" x14ac:dyDescent="0.2">
      <c r="A23" s="468" t="s">
        <v>406</v>
      </c>
      <c r="B23" s="140"/>
      <c r="C23" s="147">
        <f>Eingabeblatt!C120</f>
        <v>0</v>
      </c>
      <c r="D23" s="148">
        <f>Eingabeblatt!D120</f>
        <v>0</v>
      </c>
      <c r="E23" s="147">
        <f>Eingabeblatt!E120</f>
        <v>0</v>
      </c>
      <c r="F23" s="150">
        <f>Eingabeblatt!F120</f>
        <v>0</v>
      </c>
      <c r="G23" s="151">
        <f>Eingabeblatt!G120</f>
        <v>0</v>
      </c>
      <c r="H23" s="151">
        <f>Eingabeblatt!H120</f>
        <v>0</v>
      </c>
      <c r="I23" s="151">
        <f>Eingabeblatt!I120</f>
        <v>0</v>
      </c>
      <c r="J23" s="151">
        <f>Eingabeblatt!J120</f>
        <v>0</v>
      </c>
      <c r="K23" s="147"/>
      <c r="L23" s="771">
        <f t="shared" si="6"/>
        <v>0</v>
      </c>
      <c r="M23" s="777" t="e">
        <f t="shared" si="7"/>
        <v>#DIV/0!</v>
      </c>
      <c r="N23" s="773">
        <f>IF(Eingabeblatt!$G$6=3,Finanzplan!H23-Finanzplan!E23,IF(Eingabeblatt!$G$6=4,Finanzplan!I23-Finanzplan!E23,IF(Eingabeblatt!$G$6=5,Finanzplan!J23-Finanzplan!E23,"-")))</f>
        <v>0</v>
      </c>
      <c r="O23" s="772" t="e">
        <f t="shared" si="8"/>
        <v>#DIV/0!</v>
      </c>
    </row>
    <row r="24" spans="1:15" x14ac:dyDescent="0.2">
      <c r="A24" s="469" t="s">
        <v>181</v>
      </c>
      <c r="B24" s="140"/>
      <c r="C24" s="147">
        <f>Eingabeblatt!C123</f>
        <v>0</v>
      </c>
      <c r="D24" s="148">
        <f>Eingabeblatt!D123</f>
        <v>0</v>
      </c>
      <c r="E24" s="147">
        <f>Eingabeblatt!E123</f>
        <v>0</v>
      </c>
      <c r="F24" s="150">
        <f>Eingabeblatt!F123</f>
        <v>0</v>
      </c>
      <c r="G24" s="151">
        <f>Eingabeblatt!G123</f>
        <v>0</v>
      </c>
      <c r="H24" s="151">
        <f>Eingabeblatt!H123</f>
        <v>0</v>
      </c>
      <c r="I24" s="151">
        <f>Eingabeblatt!I123</f>
        <v>0</v>
      </c>
      <c r="J24" s="151">
        <f>Eingabeblatt!J123</f>
        <v>0</v>
      </c>
      <c r="L24" s="771">
        <f t="shared" si="6"/>
        <v>0</v>
      </c>
      <c r="M24" s="777" t="e">
        <f>L24/E24</f>
        <v>#DIV/0!</v>
      </c>
      <c r="N24" s="773">
        <f>IF(Eingabeblatt!$G$6=3,Finanzplan!H24-Finanzplan!E24,IF(Eingabeblatt!$G$6=4,Finanzplan!I24-Finanzplan!E24,IF(Eingabeblatt!$G$6=5,Finanzplan!J24-Finanzplan!E24,"-")))</f>
        <v>0</v>
      </c>
      <c r="O24" s="772" t="e">
        <f>N24/E24</f>
        <v>#DIV/0!</v>
      </c>
    </row>
    <row r="25" spans="1:15" x14ac:dyDescent="0.2">
      <c r="A25" s="468" t="s">
        <v>212</v>
      </c>
      <c r="B25" s="140"/>
      <c r="C25" s="147">
        <f>Eingabeblatt!C139</f>
        <v>0</v>
      </c>
      <c r="D25" s="148">
        <f>Eingabeblatt!D139</f>
        <v>0</v>
      </c>
      <c r="E25" s="149">
        <f>Eingabeblatt!E139</f>
        <v>0</v>
      </c>
      <c r="F25" s="150">
        <f>Eingabeblatt!F139</f>
        <v>0</v>
      </c>
      <c r="G25" s="151">
        <f>Eingabeblatt!G139</f>
        <v>0</v>
      </c>
      <c r="H25" s="151">
        <f>Eingabeblatt!H139</f>
        <v>0</v>
      </c>
      <c r="I25" s="151">
        <f>Eingabeblatt!I139</f>
        <v>0</v>
      </c>
      <c r="J25" s="151">
        <f>Eingabeblatt!J139</f>
        <v>0</v>
      </c>
      <c r="L25" s="771">
        <f t="shared" si="6"/>
        <v>0</v>
      </c>
      <c r="M25" s="777" t="e">
        <f>L25/E25</f>
        <v>#DIV/0!</v>
      </c>
      <c r="N25" s="773">
        <f>IF(Eingabeblatt!$G$6=3,Finanzplan!H25-Finanzplan!E25,IF(Eingabeblatt!$G$6=4,Finanzplan!I25-Finanzplan!E25,IF(Eingabeblatt!$G$6=5,Finanzplan!J25-Finanzplan!E25,"-")))</f>
        <v>0</v>
      </c>
      <c r="O25" s="772" t="e">
        <f>N25/E25</f>
        <v>#DIV/0!</v>
      </c>
    </row>
    <row r="26" spans="1:15" ht="15" customHeight="1" x14ac:dyDescent="0.2">
      <c r="A26" s="470" t="s">
        <v>198</v>
      </c>
      <c r="B26" s="129"/>
      <c r="C26" s="152">
        <f t="shared" ref="C26:J26" si="9">SUM(C20:C25)-SUM(C13:C18)</f>
        <v>0</v>
      </c>
      <c r="D26" s="153">
        <f t="shared" si="9"/>
        <v>0</v>
      </c>
      <c r="E26" s="154">
        <f t="shared" si="9"/>
        <v>0</v>
      </c>
      <c r="F26" s="155">
        <f t="shared" si="9"/>
        <v>0</v>
      </c>
      <c r="G26" s="156">
        <f t="shared" si="9"/>
        <v>0</v>
      </c>
      <c r="H26" s="156">
        <f t="shared" si="9"/>
        <v>0</v>
      </c>
      <c r="I26" s="156">
        <f t="shared" si="9"/>
        <v>0</v>
      </c>
      <c r="J26" s="156">
        <f t="shared" si="9"/>
        <v>0</v>
      </c>
      <c r="L26" s="778">
        <f t="shared" si="6"/>
        <v>0</v>
      </c>
      <c r="M26" s="779" t="e">
        <f t="shared" ref="M26:M30" si="10">L26/E26</f>
        <v>#DIV/0!</v>
      </c>
      <c r="N26" s="780">
        <f>IF(Eingabeblatt!$G$6=3,Finanzplan!H26-Finanzplan!E26,IF(Eingabeblatt!$G$6=4,Finanzplan!I26-Finanzplan!E26,IF(Eingabeblatt!$G$6=5,Finanzplan!J26-Finanzplan!E26,"-")))</f>
        <v>0</v>
      </c>
      <c r="O26" s="781" t="e">
        <f t="shared" ref="O26:O30" si="11">N26/E26</f>
        <v>#DIV/0!</v>
      </c>
    </row>
    <row r="27" spans="1:15" s="472" customFormat="1" ht="6" customHeight="1" x14ac:dyDescent="0.2">
      <c r="A27" s="466"/>
      <c r="B27" s="471"/>
      <c r="C27" s="165"/>
      <c r="D27" s="165"/>
      <c r="E27" s="165"/>
      <c r="F27" s="196"/>
      <c r="G27" s="196"/>
      <c r="H27" s="196"/>
      <c r="I27" s="196"/>
      <c r="J27" s="196"/>
      <c r="L27" s="473"/>
      <c r="M27" s="63"/>
      <c r="N27" s="63"/>
      <c r="O27" s="772"/>
    </row>
    <row r="28" spans="1:15" s="472" customFormat="1" x14ac:dyDescent="0.2">
      <c r="A28" s="469" t="s">
        <v>175</v>
      </c>
      <c r="B28" s="140"/>
      <c r="C28" s="147">
        <f>Eingabeblatt!C71</f>
        <v>0</v>
      </c>
      <c r="D28" s="148">
        <f>Eingabeblatt!D71</f>
        <v>0</v>
      </c>
      <c r="E28" s="147">
        <f>Eingabeblatt!E71</f>
        <v>0</v>
      </c>
      <c r="F28" s="150">
        <f>Eingabeblatt!F71</f>
        <v>0</v>
      </c>
      <c r="G28" s="151">
        <f>Eingabeblatt!G71</f>
        <v>0</v>
      </c>
      <c r="H28" s="151">
        <f>Eingabeblatt!H71</f>
        <v>0</v>
      </c>
      <c r="I28" s="151">
        <f>Eingabeblatt!I71</f>
        <v>0</v>
      </c>
      <c r="J28" s="151">
        <f>Eingabeblatt!J71</f>
        <v>0</v>
      </c>
      <c r="L28" s="771">
        <f t="shared" ref="L28:L30" si="12">F28-E28</f>
        <v>0</v>
      </c>
      <c r="M28" s="777" t="e">
        <f t="shared" si="10"/>
        <v>#DIV/0!</v>
      </c>
      <c r="N28" s="773">
        <f>IF(Eingabeblatt!$G$6=3,Finanzplan!H28-Finanzplan!E28,IF(Eingabeblatt!$G$6=4,Finanzplan!I28-Finanzplan!E28,IF(Eingabeblatt!$G$6=5,Finanzplan!J28-Finanzplan!E28,"-")))</f>
        <v>0</v>
      </c>
      <c r="O28" s="772" t="e">
        <f t="shared" si="11"/>
        <v>#DIV/0!</v>
      </c>
    </row>
    <row r="29" spans="1:15" s="472" customFormat="1" x14ac:dyDescent="0.2">
      <c r="A29" s="469" t="s">
        <v>180</v>
      </c>
      <c r="B29" s="140">
        <v>3</v>
      </c>
      <c r="C29" s="147">
        <f>Eingabeblatt!C113</f>
        <v>0</v>
      </c>
      <c r="D29" s="148">
        <f>Eingabeblatt!D113</f>
        <v>0</v>
      </c>
      <c r="E29" s="147">
        <f>Eingabeblatt!E113</f>
        <v>0</v>
      </c>
      <c r="F29" s="150">
        <f>Eingabeblatt!F113</f>
        <v>0</v>
      </c>
      <c r="G29" s="151">
        <f>Eingabeblatt!G113</f>
        <v>0</v>
      </c>
      <c r="H29" s="151">
        <f>Eingabeblatt!H113</f>
        <v>0</v>
      </c>
      <c r="I29" s="151">
        <f>Eingabeblatt!I113</f>
        <v>0</v>
      </c>
      <c r="J29" s="151">
        <f>Eingabeblatt!J113</f>
        <v>0</v>
      </c>
      <c r="L29" s="771">
        <f t="shared" si="12"/>
        <v>0</v>
      </c>
      <c r="M29" s="777" t="e">
        <f t="shared" si="10"/>
        <v>#DIV/0!</v>
      </c>
      <c r="N29" s="773">
        <f>IF(Eingabeblatt!$G$6=3,Finanzplan!H29-Finanzplan!E29,IF(Eingabeblatt!$G$6=4,Finanzplan!I29-Finanzplan!E29,IF(Eingabeblatt!$G$6=5,Finanzplan!J29-Finanzplan!E29,"-")))</f>
        <v>0</v>
      </c>
      <c r="O29" s="772" t="e">
        <f t="shared" si="11"/>
        <v>#DIV/0!</v>
      </c>
    </row>
    <row r="30" spans="1:15" s="474" customFormat="1" ht="18.75" customHeight="1" x14ac:dyDescent="0.2">
      <c r="A30" s="470" t="s">
        <v>199</v>
      </c>
      <c r="B30" s="129"/>
      <c r="C30" s="152">
        <f>C29-C28</f>
        <v>0</v>
      </c>
      <c r="D30" s="153">
        <f t="shared" ref="D30:J30" si="13">D29-D28</f>
        <v>0</v>
      </c>
      <c r="E30" s="154">
        <f t="shared" si="13"/>
        <v>0</v>
      </c>
      <c r="F30" s="155">
        <f t="shared" si="13"/>
        <v>0</v>
      </c>
      <c r="G30" s="156">
        <f t="shared" si="13"/>
        <v>0</v>
      </c>
      <c r="H30" s="156">
        <f t="shared" si="13"/>
        <v>0</v>
      </c>
      <c r="I30" s="156">
        <f t="shared" si="13"/>
        <v>0</v>
      </c>
      <c r="J30" s="156">
        <f t="shared" si="13"/>
        <v>0</v>
      </c>
      <c r="L30" s="778">
        <f t="shared" si="12"/>
        <v>0</v>
      </c>
      <c r="M30" s="779" t="e">
        <f t="shared" si="10"/>
        <v>#DIV/0!</v>
      </c>
      <c r="N30" s="780">
        <f>IF(Eingabeblatt!$G$6=3,Finanzplan!H30-Finanzplan!E30,IF(Eingabeblatt!$G$6=4,Finanzplan!I30-Finanzplan!E30,IF(Eingabeblatt!$G$6=5,Finanzplan!J30-Finanzplan!E30,"-")))</f>
        <v>0</v>
      </c>
      <c r="O30" s="781" t="e">
        <f t="shared" si="11"/>
        <v>#DIV/0!</v>
      </c>
    </row>
    <row r="31" spans="1:15" s="472" customFormat="1" ht="6" customHeight="1" x14ac:dyDescent="0.2">
      <c r="A31" s="466"/>
      <c r="B31" s="471"/>
      <c r="C31" s="165"/>
      <c r="D31" s="165"/>
      <c r="E31" s="165"/>
      <c r="F31" s="196"/>
      <c r="G31" s="196"/>
      <c r="H31" s="196"/>
      <c r="I31" s="196"/>
      <c r="J31" s="196"/>
      <c r="L31" s="473"/>
      <c r="M31" s="63"/>
      <c r="N31" s="63"/>
    </row>
    <row r="32" spans="1:15" s="472" customFormat="1" ht="18.75" customHeight="1" x14ac:dyDescent="0.2">
      <c r="A32" s="475" t="s">
        <v>213</v>
      </c>
      <c r="B32" s="129"/>
      <c r="C32" s="160">
        <f t="shared" ref="C32:J32" si="14">C30+C26</f>
        <v>0</v>
      </c>
      <c r="D32" s="161">
        <f t="shared" si="14"/>
        <v>0</v>
      </c>
      <c r="E32" s="162">
        <f t="shared" si="14"/>
        <v>0</v>
      </c>
      <c r="F32" s="163">
        <f t="shared" si="14"/>
        <v>0</v>
      </c>
      <c r="G32" s="164">
        <f t="shared" si="14"/>
        <v>0</v>
      </c>
      <c r="H32" s="164">
        <f t="shared" si="14"/>
        <v>0</v>
      </c>
      <c r="I32" s="164">
        <f t="shared" si="14"/>
        <v>0</v>
      </c>
      <c r="J32" s="164">
        <f t="shared" si="14"/>
        <v>0</v>
      </c>
      <c r="L32" s="782">
        <f t="shared" ref="L32:L39" si="15">F32-E32</f>
        <v>0</v>
      </c>
      <c r="M32" s="783" t="e">
        <f t="shared" ref="M32:M37" si="16">L32/E32</f>
        <v>#DIV/0!</v>
      </c>
      <c r="N32" s="784">
        <f>IF(Eingabeblatt!$G$6=3,Finanzplan!H32-Finanzplan!E32,IF(Eingabeblatt!$G$6=4,Finanzplan!I32-Finanzplan!E32,IF(Eingabeblatt!$G$6=5,Finanzplan!J32-Finanzplan!E32,"-")))</f>
        <v>0</v>
      </c>
      <c r="O32" s="785" t="e">
        <f t="shared" ref="O32:O37" si="17">N32/E32</f>
        <v>#DIV/0!</v>
      </c>
    </row>
    <row r="33" spans="1:15" s="472" customFormat="1" ht="6" customHeight="1" x14ac:dyDescent="0.2">
      <c r="A33" s="466"/>
      <c r="B33" s="471"/>
      <c r="C33" s="165"/>
      <c r="D33" s="165"/>
      <c r="E33" s="165"/>
      <c r="F33" s="196"/>
      <c r="G33" s="196"/>
      <c r="H33" s="196"/>
      <c r="I33" s="196"/>
      <c r="J33" s="196"/>
      <c r="L33" s="771"/>
      <c r="M33" s="777"/>
      <c r="N33" s="773"/>
      <c r="O33" s="772"/>
    </row>
    <row r="34" spans="1:15" s="472" customFormat="1" x14ac:dyDescent="0.2">
      <c r="A34" s="476" t="s">
        <v>177</v>
      </c>
      <c r="B34" s="140">
        <v>4</v>
      </c>
      <c r="C34" s="147">
        <f>Eingabeblatt!C86</f>
        <v>0</v>
      </c>
      <c r="D34" s="148">
        <f>Eingabeblatt!D86</f>
        <v>0</v>
      </c>
      <c r="E34" s="147">
        <f>Eingabeblatt!E86</f>
        <v>0</v>
      </c>
      <c r="F34" s="150">
        <f>Eingabeblatt!F86</f>
        <v>0</v>
      </c>
      <c r="G34" s="151">
        <f>Eingabeblatt!G86</f>
        <v>0</v>
      </c>
      <c r="H34" s="151">
        <f>Eingabeblatt!H86</f>
        <v>0</v>
      </c>
      <c r="I34" s="151">
        <f>Eingabeblatt!I86</f>
        <v>0</v>
      </c>
      <c r="J34" s="151">
        <f>Eingabeblatt!J86</f>
        <v>0</v>
      </c>
      <c r="L34" s="771">
        <f t="shared" si="15"/>
        <v>0</v>
      </c>
      <c r="M34" s="777" t="e">
        <f t="shared" si="16"/>
        <v>#DIV/0!</v>
      </c>
      <c r="N34" s="773">
        <f>IF(Eingabeblatt!$G$6=3,Finanzplan!H34-Finanzplan!E34,IF(Eingabeblatt!$G$6=4,Finanzplan!I34-Finanzplan!E34,IF(Eingabeblatt!$G$6=5,Finanzplan!J34-Finanzplan!E34,"-")))</f>
        <v>0</v>
      </c>
      <c r="O34" s="772" t="e">
        <f t="shared" si="17"/>
        <v>#DIV/0!</v>
      </c>
    </row>
    <row r="35" spans="1:15" s="472" customFormat="1" x14ac:dyDescent="0.2">
      <c r="A35" s="476" t="s">
        <v>205</v>
      </c>
      <c r="B35" s="140">
        <v>4</v>
      </c>
      <c r="C35" s="147">
        <f>Eingabeblatt!C132</f>
        <v>0</v>
      </c>
      <c r="D35" s="148">
        <f>Eingabeblatt!D132</f>
        <v>0</v>
      </c>
      <c r="E35" s="147">
        <f>Eingabeblatt!E132</f>
        <v>0</v>
      </c>
      <c r="F35" s="150">
        <f>Eingabeblatt!F132</f>
        <v>0</v>
      </c>
      <c r="G35" s="151">
        <f>Eingabeblatt!G132</f>
        <v>0</v>
      </c>
      <c r="H35" s="151">
        <f>Eingabeblatt!H132</f>
        <v>0</v>
      </c>
      <c r="I35" s="151">
        <f>Eingabeblatt!I132</f>
        <v>0</v>
      </c>
      <c r="J35" s="151">
        <f>Eingabeblatt!J132</f>
        <v>0</v>
      </c>
      <c r="L35" s="771">
        <f t="shared" si="15"/>
        <v>0</v>
      </c>
      <c r="M35" s="777" t="e">
        <f t="shared" si="16"/>
        <v>#DIV/0!</v>
      </c>
      <c r="N35" s="773">
        <f>IF(Eingabeblatt!$G$6=3,Finanzplan!H35-Finanzplan!E35,IF(Eingabeblatt!$G$6=4,Finanzplan!I35-Finanzplan!E35,IF(Eingabeblatt!$G$6=5,Finanzplan!J35-Finanzplan!E35,"-")))</f>
        <v>0</v>
      </c>
      <c r="O35" s="772" t="e">
        <f t="shared" si="17"/>
        <v>#DIV/0!</v>
      </c>
    </row>
    <row r="36" spans="1:15" s="472" customFormat="1" x14ac:dyDescent="0.2">
      <c r="A36" s="270" t="s">
        <v>114</v>
      </c>
      <c r="B36" s="140"/>
      <c r="C36" s="147">
        <f>Eingabeblatt!C92</f>
        <v>0</v>
      </c>
      <c r="D36" s="148">
        <f>Eingabeblatt!D92</f>
        <v>0</v>
      </c>
      <c r="E36" s="147">
        <f>Eingabeblatt!E92</f>
        <v>0</v>
      </c>
      <c r="F36" s="150">
        <f>Eingabeblatt!F92</f>
        <v>0</v>
      </c>
      <c r="G36" s="151">
        <f>Eingabeblatt!G92</f>
        <v>0</v>
      </c>
      <c r="H36" s="151">
        <f>Eingabeblatt!H92</f>
        <v>0</v>
      </c>
      <c r="I36" s="151">
        <f>Eingabeblatt!I92</f>
        <v>0</v>
      </c>
      <c r="J36" s="151">
        <f>Eingabeblatt!J92</f>
        <v>0</v>
      </c>
      <c r="L36" s="771">
        <f t="shared" si="15"/>
        <v>0</v>
      </c>
      <c r="M36" s="777" t="e">
        <f t="shared" si="16"/>
        <v>#DIV/0!</v>
      </c>
      <c r="N36" s="773">
        <f>IF(Eingabeblatt!$G$6=3,Finanzplan!H36-Finanzplan!E36,IF(Eingabeblatt!$G$6=4,Finanzplan!I36-Finanzplan!E36,IF(Eingabeblatt!$G$6=5,Finanzplan!J36-Finanzplan!E36,"-")))</f>
        <v>0</v>
      </c>
      <c r="O36" s="772" t="e">
        <f t="shared" si="17"/>
        <v>#DIV/0!</v>
      </c>
    </row>
    <row r="37" spans="1:15" s="472" customFormat="1" ht="18.75" customHeight="1" x14ac:dyDescent="0.2">
      <c r="A37" s="470" t="s">
        <v>200</v>
      </c>
      <c r="B37" s="129"/>
      <c r="C37" s="152">
        <f t="shared" ref="C37:J37" si="18">C35-C34-C36</f>
        <v>0</v>
      </c>
      <c r="D37" s="153">
        <f t="shared" si="18"/>
        <v>0</v>
      </c>
      <c r="E37" s="154">
        <f t="shared" si="18"/>
        <v>0</v>
      </c>
      <c r="F37" s="155">
        <f t="shared" si="18"/>
        <v>0</v>
      </c>
      <c r="G37" s="156">
        <f t="shared" si="18"/>
        <v>0</v>
      </c>
      <c r="H37" s="156">
        <f t="shared" si="18"/>
        <v>0</v>
      </c>
      <c r="I37" s="156">
        <f t="shared" si="18"/>
        <v>0</v>
      </c>
      <c r="J37" s="156">
        <f t="shared" si="18"/>
        <v>0</v>
      </c>
      <c r="L37" s="778">
        <f t="shared" si="15"/>
        <v>0</v>
      </c>
      <c r="M37" s="779" t="e">
        <f t="shared" si="16"/>
        <v>#DIV/0!</v>
      </c>
      <c r="N37" s="780">
        <f>IF(Eingabeblatt!$G$6=3,Finanzplan!H37-Finanzplan!E37,IF(Eingabeblatt!$G$6=4,Finanzplan!I37-Finanzplan!E37,IF(Eingabeblatt!$G$6=5,Finanzplan!J37-Finanzplan!E37,"-")))</f>
        <v>0</v>
      </c>
      <c r="O37" s="781" t="e">
        <f t="shared" si="17"/>
        <v>#DIV/0!</v>
      </c>
    </row>
    <row r="38" spans="1:15" s="472" customFormat="1" ht="6" customHeight="1" x14ac:dyDescent="0.2">
      <c r="A38" s="466"/>
      <c r="B38" s="471"/>
      <c r="C38" s="165"/>
      <c r="D38" s="165"/>
      <c r="E38" s="165"/>
      <c r="F38" s="196"/>
      <c r="G38" s="196"/>
      <c r="H38" s="196"/>
      <c r="I38" s="196"/>
      <c r="J38" s="196"/>
      <c r="L38" s="771"/>
      <c r="M38" s="63"/>
      <c r="N38" s="63"/>
    </row>
    <row r="39" spans="1:15" s="237" customFormat="1" ht="18.75" customHeight="1" x14ac:dyDescent="0.2">
      <c r="A39" s="475" t="s">
        <v>201</v>
      </c>
      <c r="B39" s="129"/>
      <c r="C39" s="160">
        <f t="shared" ref="C39:J39" si="19">C26+C30+C37</f>
        <v>0</v>
      </c>
      <c r="D39" s="161">
        <f t="shared" si="19"/>
        <v>0</v>
      </c>
      <c r="E39" s="162">
        <f t="shared" si="19"/>
        <v>0</v>
      </c>
      <c r="F39" s="163">
        <f t="shared" si="19"/>
        <v>0</v>
      </c>
      <c r="G39" s="164">
        <f t="shared" si="19"/>
        <v>0</v>
      </c>
      <c r="H39" s="164">
        <f t="shared" si="19"/>
        <v>0</v>
      </c>
      <c r="I39" s="164">
        <f t="shared" si="19"/>
        <v>0</v>
      </c>
      <c r="J39" s="164">
        <f t="shared" si="19"/>
        <v>0</v>
      </c>
      <c r="K39" s="51"/>
      <c r="L39" s="782">
        <f t="shared" si="15"/>
        <v>0</v>
      </c>
      <c r="M39" s="783" t="e">
        <f>L39/E39</f>
        <v>#DIV/0!</v>
      </c>
      <c r="N39" s="784">
        <f>IF(Eingabeblatt!$G$6=3,Finanzplan!H39-Finanzplan!E39,IF(Eingabeblatt!$G$6=4,Finanzplan!I39-Finanzplan!E39,IF(Eingabeblatt!$G$6=5,Finanzplan!J39-Finanzplan!E39,"-")))</f>
        <v>0</v>
      </c>
      <c r="O39" s="785" t="e">
        <f>N39/E39</f>
        <v>#DIV/0!</v>
      </c>
    </row>
    <row r="40" spans="1:15" x14ac:dyDescent="0.2">
      <c r="A40" s="466" t="s">
        <v>59</v>
      </c>
      <c r="B40" s="477"/>
      <c r="C40" s="165" t="e">
        <f>C39/Eingabeblatt!C20</f>
        <v>#DIV/0!</v>
      </c>
      <c r="D40" s="166" t="e">
        <f>D39/Eingabeblatt!D20</f>
        <v>#DIV/0!</v>
      </c>
      <c r="E40" s="167" t="e">
        <f>E39/Eingabeblatt!E20</f>
        <v>#DIV/0!</v>
      </c>
      <c r="F40" s="168" t="e">
        <f>F39/Eingabeblatt!F20</f>
        <v>#DIV/0!</v>
      </c>
      <c r="G40" s="169" t="e">
        <f>G39/Eingabeblatt!G20</f>
        <v>#DIV/0!</v>
      </c>
      <c r="H40" s="169" t="e">
        <f>H39/Eingabeblatt!H20</f>
        <v>#DIV/0!</v>
      </c>
      <c r="I40" s="169" t="e">
        <f>I39/Eingabeblatt!I20</f>
        <v>#DIV/0!</v>
      </c>
      <c r="J40" s="196" t="e">
        <f>J39/Eingabeblatt!J20</f>
        <v>#DIV/0!</v>
      </c>
      <c r="K40" s="61"/>
      <c r="M40" s="63"/>
    </row>
    <row r="41" spans="1:15" ht="30" customHeight="1" x14ac:dyDescent="0.2">
      <c r="A41" s="478"/>
      <c r="B41" s="471"/>
      <c r="C41" s="165"/>
      <c r="D41" s="165"/>
      <c r="E41" s="165"/>
      <c r="F41" s="196"/>
      <c r="G41" s="196"/>
      <c r="H41" s="196"/>
      <c r="I41" s="196"/>
      <c r="J41" s="196"/>
      <c r="K41" s="61"/>
      <c r="M41" s="63"/>
    </row>
    <row r="42" spans="1:15" x14ac:dyDescent="0.2">
      <c r="A42" s="943" t="s">
        <v>265</v>
      </c>
      <c r="B42" s="128"/>
      <c r="C42" s="454" t="s">
        <v>54</v>
      </c>
      <c r="D42" s="455" t="str">
        <f>Eingabeblatt!D18</f>
        <v>Rechnung</v>
      </c>
      <c r="E42" s="456" t="str">
        <f>Eingabeblatt!E18</f>
        <v>Budget</v>
      </c>
      <c r="F42" s="457" t="s">
        <v>55</v>
      </c>
      <c r="G42" s="458"/>
      <c r="H42" s="458"/>
      <c r="I42" s="458"/>
      <c r="J42" s="458"/>
      <c r="K42" s="61"/>
      <c r="L42" s="774" t="s">
        <v>417</v>
      </c>
      <c r="M42" s="775"/>
      <c r="N42" s="776"/>
      <c r="O42" s="776"/>
    </row>
    <row r="43" spans="1:15" x14ac:dyDescent="0.2">
      <c r="A43" s="943"/>
      <c r="B43" s="128"/>
      <c r="C43" s="459">
        <f>D43-1</f>
        <v>2023</v>
      </c>
      <c r="D43" s="460">
        <f>E43-1</f>
        <v>2024</v>
      </c>
      <c r="E43" s="461">
        <f>Eingabeblatt!E19</f>
        <v>2025</v>
      </c>
      <c r="F43" s="462">
        <f>E43+1</f>
        <v>2026</v>
      </c>
      <c r="G43" s="463">
        <f>F43+1</f>
        <v>2027</v>
      </c>
      <c r="H43" s="463">
        <f>G43+1</f>
        <v>2028</v>
      </c>
      <c r="I43" s="464">
        <f>H43+1</f>
        <v>2029</v>
      </c>
      <c r="J43" s="463">
        <f>I43+1</f>
        <v>2030</v>
      </c>
      <c r="K43" s="61"/>
      <c r="L43" s="786" t="str">
        <f>"FPL"&amp;F43&amp;" / "&amp;"BU"&amp;E43</f>
        <v>FPL2026 / BU2025</v>
      </c>
      <c r="M43" s="787"/>
      <c r="N43" s="788" t="str">
        <f>"FPL"&amp;IF(Eingabeblatt!$G$6=3,Finanzplan!H11,IF(Eingabeblatt!$G$6=4,Finanzplan!I11,IF(Eingabeblatt!$G$6=5,Finanzplan!J11,"-")))&amp;" / "&amp;"BU"&amp;Finanzplan!E11</f>
        <v>FPL2030 / BU2025</v>
      </c>
      <c r="O43" s="786"/>
    </row>
    <row r="44" spans="1:15" x14ac:dyDescent="0.2">
      <c r="A44" s="61" t="s">
        <v>60</v>
      </c>
      <c r="B44" s="140"/>
      <c r="C44" s="147">
        <f>Eingabeblatt!C148</f>
        <v>0</v>
      </c>
      <c r="D44" s="148">
        <f>Eingabeblatt!D148</f>
        <v>0</v>
      </c>
      <c r="E44" s="147">
        <f>Eingabeblatt!E148</f>
        <v>0</v>
      </c>
      <c r="F44" s="72">
        <f>Eingabeblatt!F148</f>
        <v>0</v>
      </c>
      <c r="G44" s="73">
        <f>Eingabeblatt!G148</f>
        <v>0</v>
      </c>
      <c r="H44" s="73">
        <f>Eingabeblatt!H148</f>
        <v>0</v>
      </c>
      <c r="I44" s="73">
        <f>Eingabeblatt!I148</f>
        <v>0</v>
      </c>
      <c r="J44" s="73">
        <f>Eingabeblatt!J148</f>
        <v>0</v>
      </c>
      <c r="K44" s="61"/>
      <c r="L44" s="771">
        <f t="shared" ref="L44:L46" si="20">F44-E44</f>
        <v>0</v>
      </c>
      <c r="M44" s="777" t="e">
        <f t="shared" ref="M44:M46" si="21">L44/E44</f>
        <v>#DIV/0!</v>
      </c>
      <c r="N44" s="773">
        <f>IF(Eingabeblatt!$G$6=3,Finanzplan!H44-Finanzplan!E44,IF(Eingabeblatt!$G$6=4,Finanzplan!I44-Finanzplan!E44,IF(Eingabeblatt!$G$6=5,Finanzplan!J44-Finanzplan!E44,"-")))</f>
        <v>0</v>
      </c>
      <c r="O44" s="772" t="e">
        <f t="shared" ref="O44:O46" si="22">N44/E44</f>
        <v>#DIV/0!</v>
      </c>
    </row>
    <row r="45" spans="1:15" ht="15" customHeight="1" x14ac:dyDescent="0.2">
      <c r="A45" s="63" t="s">
        <v>61</v>
      </c>
      <c r="B45" s="140"/>
      <c r="C45" s="147">
        <f>Eingabeblatt!C154</f>
        <v>0</v>
      </c>
      <c r="D45" s="148">
        <f>Eingabeblatt!D154</f>
        <v>0</v>
      </c>
      <c r="E45" s="147">
        <f>Eingabeblatt!E154</f>
        <v>0</v>
      </c>
      <c r="F45" s="72">
        <f>Eingabeblatt!F154</f>
        <v>0</v>
      </c>
      <c r="G45" s="73">
        <f>Eingabeblatt!G154</f>
        <v>0</v>
      </c>
      <c r="H45" s="73">
        <f>Eingabeblatt!H154</f>
        <v>0</v>
      </c>
      <c r="I45" s="73">
        <f>Eingabeblatt!I154</f>
        <v>0</v>
      </c>
      <c r="J45" s="73">
        <f>Eingabeblatt!J154</f>
        <v>0</v>
      </c>
      <c r="K45" s="61"/>
      <c r="L45" s="771">
        <f t="shared" si="20"/>
        <v>0</v>
      </c>
      <c r="M45" s="777" t="e">
        <f t="shared" si="21"/>
        <v>#DIV/0!</v>
      </c>
      <c r="N45" s="773">
        <f>IF(Eingabeblatt!$G$6=3,Finanzplan!H45-Finanzplan!E45,IF(Eingabeblatt!$G$6=4,Finanzplan!I45-Finanzplan!E45,IF(Eingabeblatt!$G$6=5,Finanzplan!J45-Finanzplan!E45,"-")))</f>
        <v>0</v>
      </c>
      <c r="O45" s="772" t="e">
        <f t="shared" si="22"/>
        <v>#DIV/0!</v>
      </c>
    </row>
    <row r="46" spans="1:15" s="237" customFormat="1" ht="18.75" customHeight="1" x14ac:dyDescent="0.2">
      <c r="A46" s="475" t="s">
        <v>62</v>
      </c>
      <c r="B46" s="129"/>
      <c r="C46" s="160">
        <f t="shared" ref="C46:J46" si="23">C44-C45</f>
        <v>0</v>
      </c>
      <c r="D46" s="161">
        <f t="shared" si="23"/>
        <v>0</v>
      </c>
      <c r="E46" s="162">
        <f t="shared" si="23"/>
        <v>0</v>
      </c>
      <c r="F46" s="163">
        <f t="shared" si="23"/>
        <v>0</v>
      </c>
      <c r="G46" s="164">
        <f t="shared" si="23"/>
        <v>0</v>
      </c>
      <c r="H46" s="164">
        <f t="shared" si="23"/>
        <v>0</v>
      </c>
      <c r="I46" s="164">
        <f t="shared" si="23"/>
        <v>0</v>
      </c>
      <c r="J46" s="164">
        <f t="shared" si="23"/>
        <v>0</v>
      </c>
      <c r="K46" s="51"/>
      <c r="L46" s="782">
        <f t="shared" si="20"/>
        <v>0</v>
      </c>
      <c r="M46" s="783" t="e">
        <f t="shared" si="21"/>
        <v>#DIV/0!</v>
      </c>
      <c r="N46" s="784">
        <f>IF(Eingabeblatt!$G$6=3,Finanzplan!H46-Finanzplan!E46,IF(Eingabeblatt!$G$6=4,Finanzplan!I46-Finanzplan!E46,IF(Eingabeblatt!$G$6=5,Finanzplan!J46-Finanzplan!E46,"-")))</f>
        <v>0</v>
      </c>
      <c r="O46" s="785" t="e">
        <f t="shared" si="22"/>
        <v>#DIV/0!</v>
      </c>
    </row>
    <row r="47" spans="1:15" ht="30" customHeight="1" x14ac:dyDescent="0.2">
      <c r="A47" s="237"/>
      <c r="B47" s="130"/>
      <c r="C47" s="479"/>
      <c r="D47" s="479"/>
      <c r="E47" s="479"/>
      <c r="F47" s="479"/>
      <c r="G47" s="479"/>
      <c r="H47" s="479"/>
      <c r="I47" s="479"/>
      <c r="J47" s="479"/>
      <c r="K47" s="480"/>
    </row>
    <row r="48" spans="1:15" x14ac:dyDescent="0.2">
      <c r="A48" s="943" t="s">
        <v>266</v>
      </c>
      <c r="B48" s="128"/>
      <c r="C48" s="454" t="s">
        <v>54</v>
      </c>
      <c r="D48" s="455" t="str">
        <f>Eingabeblatt!D18</f>
        <v>Rechnung</v>
      </c>
      <c r="E48" s="456" t="str">
        <f>Eingabeblatt!E18</f>
        <v>Budget</v>
      </c>
      <c r="F48" s="457" t="s">
        <v>55</v>
      </c>
      <c r="G48" s="458"/>
      <c r="H48" s="458"/>
      <c r="I48" s="458"/>
      <c r="J48" s="458"/>
      <c r="K48" s="480"/>
    </row>
    <row r="49" spans="1:14" x14ac:dyDescent="0.2">
      <c r="A49" s="943"/>
      <c r="B49" s="128"/>
      <c r="C49" s="459">
        <f>D49-1</f>
        <v>2023</v>
      </c>
      <c r="D49" s="460">
        <f>E49-1</f>
        <v>2024</v>
      </c>
      <c r="E49" s="461">
        <f>Eingabeblatt!E19</f>
        <v>2025</v>
      </c>
      <c r="F49" s="462">
        <f>E49+1</f>
        <v>2026</v>
      </c>
      <c r="G49" s="463">
        <f>F49+1</f>
        <v>2027</v>
      </c>
      <c r="H49" s="463">
        <f>G49+1</f>
        <v>2028</v>
      </c>
      <c r="I49" s="464">
        <f>H49+1</f>
        <v>2029</v>
      </c>
      <c r="J49" s="463">
        <f>I49+1</f>
        <v>2030</v>
      </c>
      <c r="K49" s="480"/>
    </row>
    <row r="50" spans="1:14" x14ac:dyDescent="0.2">
      <c r="A50" s="51" t="s">
        <v>195</v>
      </c>
      <c r="B50" s="140"/>
      <c r="C50" s="147">
        <f>Eingabeblatt!C164</f>
        <v>0</v>
      </c>
      <c r="D50" s="148">
        <f>Eingabeblatt!D164</f>
        <v>0</v>
      </c>
      <c r="E50" s="147">
        <f>Eingabeblatt!E164</f>
        <v>0</v>
      </c>
      <c r="F50" s="72">
        <f>Eingabeblatt!F164</f>
        <v>0</v>
      </c>
      <c r="G50" s="73">
        <f>Eingabeblatt!G164</f>
        <v>0</v>
      </c>
      <c r="H50" s="73">
        <f>Eingabeblatt!H164</f>
        <v>0</v>
      </c>
      <c r="I50" s="73">
        <f>Eingabeblatt!I164</f>
        <v>0</v>
      </c>
      <c r="J50" s="73">
        <f>Eingabeblatt!J164</f>
        <v>0</v>
      </c>
      <c r="K50" s="480"/>
    </row>
    <row r="51" spans="1:14" ht="15" customHeight="1" x14ac:dyDescent="0.2">
      <c r="A51" s="342" t="s">
        <v>209</v>
      </c>
      <c r="B51" s="140"/>
      <c r="C51" s="147">
        <f>Eingabeblatt!C166</f>
        <v>0</v>
      </c>
      <c r="D51" s="148">
        <f>Eingabeblatt!D166</f>
        <v>0</v>
      </c>
      <c r="E51" s="147">
        <f>Eingabeblatt!E166</f>
        <v>0</v>
      </c>
      <c r="F51" s="72">
        <f>Eingabeblatt!F166</f>
        <v>0</v>
      </c>
      <c r="G51" s="73">
        <f>Eingabeblatt!G166</f>
        <v>0</v>
      </c>
      <c r="H51" s="73">
        <f>Eingabeblatt!H166</f>
        <v>0</v>
      </c>
      <c r="I51" s="73">
        <f>Eingabeblatt!I166</f>
        <v>0</v>
      </c>
      <c r="J51" s="73">
        <f>Eingabeblatt!J166</f>
        <v>0</v>
      </c>
      <c r="K51" s="63"/>
    </row>
    <row r="52" spans="1:14" ht="15" customHeight="1" x14ac:dyDescent="0.2">
      <c r="A52" s="367" t="s">
        <v>196</v>
      </c>
      <c r="B52" s="141"/>
      <c r="C52" s="718">
        <f>Eingabeblatt!C174</f>
        <v>0</v>
      </c>
      <c r="D52" s="719">
        <f>Eingabeblatt!D174</f>
        <v>0</v>
      </c>
      <c r="E52" s="718">
        <f>Eingabeblatt!E174</f>
        <v>0</v>
      </c>
      <c r="F52" s="720">
        <f>Eingabeblatt!F174</f>
        <v>0</v>
      </c>
      <c r="G52" s="721">
        <f>Eingabeblatt!G174</f>
        <v>0</v>
      </c>
      <c r="H52" s="721">
        <f>Eingabeblatt!H174</f>
        <v>0</v>
      </c>
      <c r="I52" s="721">
        <f>Eingabeblatt!I174</f>
        <v>0</v>
      </c>
      <c r="J52" s="721">
        <f>Eingabeblatt!J174</f>
        <v>0</v>
      </c>
      <c r="K52" s="61"/>
    </row>
    <row r="53" spans="1:14" x14ac:dyDescent="0.2">
      <c r="A53" s="51" t="s">
        <v>366</v>
      </c>
      <c r="B53" s="140"/>
      <c r="C53" s="147">
        <f>Eingabeblatt!C170</f>
        <v>0</v>
      </c>
      <c r="D53" s="148">
        <f>Eingabeblatt!D170</f>
        <v>0</v>
      </c>
      <c r="E53" s="149">
        <f>Eingabeblatt!E170</f>
        <v>0</v>
      </c>
      <c r="F53" s="481">
        <f>Eingabeblatt!F170</f>
        <v>0</v>
      </c>
      <c r="G53" s="482">
        <f>Eingabeblatt!G170</f>
        <v>0</v>
      </c>
      <c r="H53" s="482">
        <f>Eingabeblatt!H170</f>
        <v>0</v>
      </c>
      <c r="I53" s="482">
        <f>Eingabeblatt!I170</f>
        <v>0</v>
      </c>
      <c r="J53" s="482">
        <f>Eingabeblatt!J170</f>
        <v>0</v>
      </c>
      <c r="K53" s="61"/>
    </row>
    <row r="54" spans="1:14" x14ac:dyDescent="0.2">
      <c r="A54" s="342" t="s">
        <v>484</v>
      </c>
      <c r="B54" s="140"/>
      <c r="C54" s="147">
        <f t="shared" ref="C54:J54" si="24">+C52-C53-C55</f>
        <v>0</v>
      </c>
      <c r="D54" s="148">
        <f t="shared" si="24"/>
        <v>0</v>
      </c>
      <c r="E54" s="149">
        <f t="shared" si="24"/>
        <v>0</v>
      </c>
      <c r="F54" s="481">
        <f t="shared" si="24"/>
        <v>0</v>
      </c>
      <c r="G54" s="482">
        <f t="shared" si="24"/>
        <v>0</v>
      </c>
      <c r="H54" s="482">
        <f t="shared" si="24"/>
        <v>0</v>
      </c>
      <c r="I54" s="482">
        <f t="shared" si="24"/>
        <v>0</v>
      </c>
      <c r="J54" s="482">
        <f t="shared" si="24"/>
        <v>0</v>
      </c>
      <c r="K54" s="61"/>
    </row>
    <row r="55" spans="1:14" x14ac:dyDescent="0.2">
      <c r="A55" s="342" t="s">
        <v>483</v>
      </c>
      <c r="B55" s="140"/>
      <c r="C55" s="147">
        <f t="shared" ref="C55:J55" si="25">C39</f>
        <v>0</v>
      </c>
      <c r="D55" s="148">
        <f t="shared" si="25"/>
        <v>0</v>
      </c>
      <c r="E55" s="149">
        <f t="shared" si="25"/>
        <v>0</v>
      </c>
      <c r="F55" s="481">
        <f t="shared" si="25"/>
        <v>0</v>
      </c>
      <c r="G55" s="482">
        <f t="shared" si="25"/>
        <v>0</v>
      </c>
      <c r="H55" s="482">
        <f t="shared" si="25"/>
        <v>0</v>
      </c>
      <c r="I55" s="482">
        <f t="shared" si="25"/>
        <v>0</v>
      </c>
      <c r="J55" s="482">
        <f t="shared" si="25"/>
        <v>0</v>
      </c>
      <c r="K55" s="61"/>
    </row>
    <row r="56" spans="1:14" s="488" customFormat="1" ht="30" customHeight="1" x14ac:dyDescent="0.2">
      <c r="A56" s="483"/>
      <c r="B56" s="130"/>
      <c r="C56" s="147"/>
      <c r="D56" s="147"/>
      <c r="E56" s="147"/>
      <c r="F56" s="484"/>
      <c r="G56" s="485"/>
      <c r="H56" s="485"/>
      <c r="I56" s="485"/>
      <c r="J56" s="485"/>
      <c r="K56" s="486"/>
      <c r="L56" s="487"/>
      <c r="M56" s="487"/>
      <c r="N56" s="487"/>
    </row>
    <row r="57" spans="1:14" s="488" customFormat="1" x14ac:dyDescent="0.2">
      <c r="A57" s="50" t="s">
        <v>67</v>
      </c>
      <c r="B57" s="62"/>
      <c r="C57" s="51"/>
      <c r="D57" s="51"/>
      <c r="E57" s="237"/>
      <c r="F57" s="51"/>
      <c r="G57" s="51"/>
      <c r="H57" s="51"/>
      <c r="I57" s="51"/>
      <c r="J57" s="51"/>
      <c r="K57" s="486"/>
      <c r="L57" s="487"/>
      <c r="M57" s="487"/>
      <c r="N57" s="487"/>
    </row>
    <row r="58" spans="1:14" s="488" customFormat="1" ht="11.25" x14ac:dyDescent="0.2">
      <c r="A58" s="942" t="s">
        <v>78</v>
      </c>
      <c r="B58" s="942"/>
      <c r="C58" s="942"/>
      <c r="D58" s="942"/>
      <c r="E58" s="942"/>
      <c r="F58" s="942"/>
      <c r="G58" s="942"/>
      <c r="H58" s="942"/>
      <c r="I58" s="942"/>
      <c r="J58" s="942"/>
      <c r="K58" s="486"/>
      <c r="L58" s="487"/>
      <c r="M58" s="487"/>
      <c r="N58" s="487"/>
    </row>
    <row r="59" spans="1:14" s="488" customFormat="1" ht="11.25" x14ac:dyDescent="0.2">
      <c r="A59" s="942" t="s">
        <v>79</v>
      </c>
      <c r="B59" s="942"/>
      <c r="C59" s="942"/>
      <c r="D59" s="942"/>
      <c r="E59" s="942"/>
      <c r="F59" s="942"/>
      <c r="G59" s="942"/>
      <c r="H59" s="942"/>
      <c r="I59" s="942"/>
      <c r="J59" s="942"/>
      <c r="K59" s="486"/>
      <c r="L59" s="487"/>
      <c r="M59" s="487"/>
      <c r="N59" s="487"/>
    </row>
    <row r="60" spans="1:14" s="488" customFormat="1" ht="11.25" x14ac:dyDescent="0.2">
      <c r="A60" s="942" t="s">
        <v>80</v>
      </c>
      <c r="B60" s="942"/>
      <c r="C60" s="942"/>
      <c r="D60" s="942"/>
      <c r="E60" s="942"/>
      <c r="F60" s="942"/>
      <c r="G60" s="942"/>
      <c r="H60" s="942"/>
      <c r="I60" s="942"/>
      <c r="J60" s="942"/>
      <c r="K60" s="486"/>
      <c r="L60" s="487"/>
      <c r="M60" s="487"/>
      <c r="N60" s="487"/>
    </row>
    <row r="61" spans="1:14" s="488" customFormat="1" ht="11.25" x14ac:dyDescent="0.2">
      <c r="A61" s="942" t="s">
        <v>81</v>
      </c>
      <c r="B61" s="942"/>
      <c r="C61" s="942"/>
      <c r="D61" s="942"/>
      <c r="E61" s="942"/>
      <c r="F61" s="942"/>
      <c r="G61" s="942"/>
      <c r="H61" s="942"/>
      <c r="I61" s="942"/>
      <c r="J61" s="942"/>
      <c r="K61" s="486"/>
      <c r="L61" s="487"/>
      <c r="M61" s="487"/>
      <c r="N61" s="487"/>
    </row>
    <row r="62" spans="1:14" s="488" customFormat="1" ht="11.25" x14ac:dyDescent="0.2">
      <c r="A62" s="942" t="s">
        <v>220</v>
      </c>
      <c r="B62" s="942"/>
      <c r="C62" s="942"/>
      <c r="D62" s="942"/>
      <c r="E62" s="942"/>
      <c r="F62" s="942"/>
      <c r="G62" s="942"/>
      <c r="H62" s="942"/>
      <c r="I62" s="942"/>
      <c r="J62" s="942"/>
      <c r="K62" s="486"/>
      <c r="L62" s="487"/>
      <c r="M62" s="487"/>
      <c r="N62" s="487"/>
    </row>
    <row r="63" spans="1:14" s="488" customFormat="1" ht="11.25" x14ac:dyDescent="0.2">
      <c r="A63" s="942" t="s">
        <v>221</v>
      </c>
      <c r="B63" s="942"/>
      <c r="C63" s="942"/>
      <c r="D63" s="942"/>
      <c r="E63" s="942"/>
      <c r="F63" s="942"/>
      <c r="G63" s="942"/>
      <c r="H63" s="942"/>
      <c r="I63" s="942"/>
      <c r="J63" s="942"/>
      <c r="K63" s="486"/>
      <c r="L63" s="487"/>
      <c r="M63" s="487"/>
      <c r="N63" s="487"/>
    </row>
    <row r="64" spans="1:14" s="488" customFormat="1" ht="11.25" x14ac:dyDescent="0.2">
      <c r="A64" s="942" t="s">
        <v>222</v>
      </c>
      <c r="B64" s="942"/>
      <c r="C64" s="942"/>
      <c r="D64" s="942"/>
      <c r="E64" s="942"/>
      <c r="F64" s="942"/>
      <c r="G64" s="942"/>
      <c r="H64" s="942"/>
      <c r="I64" s="942"/>
      <c r="J64" s="942"/>
      <c r="K64" s="486"/>
      <c r="L64" s="487"/>
      <c r="M64" s="487"/>
      <c r="N64" s="487"/>
    </row>
    <row r="65" spans="1:14" s="488" customFormat="1" ht="11.25" x14ac:dyDescent="0.2">
      <c r="A65" s="942" t="s">
        <v>223</v>
      </c>
      <c r="B65" s="942"/>
      <c r="C65" s="942"/>
      <c r="D65" s="942"/>
      <c r="E65" s="942"/>
      <c r="F65" s="942"/>
      <c r="G65" s="942"/>
      <c r="H65" s="942"/>
      <c r="I65" s="942"/>
      <c r="J65" s="942"/>
      <c r="K65" s="486"/>
      <c r="L65" s="487"/>
      <c r="M65" s="487"/>
      <c r="N65" s="487"/>
    </row>
    <row r="66" spans="1:14" s="488" customFormat="1" ht="11.25" x14ac:dyDescent="0.2">
      <c r="A66" s="942" t="s">
        <v>224</v>
      </c>
      <c r="B66" s="942"/>
      <c r="C66" s="942"/>
      <c r="D66" s="942"/>
      <c r="E66" s="942"/>
      <c r="F66" s="942"/>
      <c r="G66" s="942"/>
      <c r="H66" s="942"/>
      <c r="I66" s="942"/>
      <c r="J66" s="942"/>
      <c r="K66" s="486"/>
      <c r="L66" s="487"/>
      <c r="M66" s="487"/>
      <c r="N66" s="487"/>
    </row>
    <row r="67" spans="1:14" s="488" customFormat="1" ht="11.25" x14ac:dyDescent="0.2">
      <c r="A67" s="942" t="s">
        <v>225</v>
      </c>
      <c r="B67" s="942"/>
      <c r="C67" s="942"/>
      <c r="D67" s="942"/>
      <c r="E67" s="942"/>
      <c r="F67" s="942"/>
      <c r="G67" s="942"/>
      <c r="H67" s="942"/>
      <c r="I67" s="942"/>
      <c r="J67" s="942"/>
      <c r="K67" s="486"/>
      <c r="L67" s="487"/>
      <c r="M67" s="487"/>
      <c r="N67" s="487"/>
    </row>
    <row r="68" spans="1:14" s="488" customFormat="1" ht="11.25" x14ac:dyDescent="0.2">
      <c r="A68" s="942" t="s">
        <v>226</v>
      </c>
      <c r="B68" s="942"/>
      <c r="C68" s="942"/>
      <c r="D68" s="942"/>
      <c r="E68" s="942"/>
      <c r="F68" s="942"/>
      <c r="G68" s="942"/>
      <c r="H68" s="942"/>
      <c r="I68" s="942"/>
      <c r="J68" s="942"/>
      <c r="K68" s="486"/>
      <c r="L68" s="487"/>
      <c r="M68" s="487"/>
      <c r="N68" s="487"/>
    </row>
    <row r="69" spans="1:14" s="488" customFormat="1" x14ac:dyDescent="0.2">
      <c r="A69" s="237"/>
      <c r="B69" s="130"/>
      <c r="C69" s="147"/>
      <c r="D69" s="147"/>
      <c r="E69" s="147"/>
      <c r="F69" s="484"/>
      <c r="G69" s="485"/>
      <c r="H69" s="485"/>
      <c r="I69" s="485"/>
      <c r="J69" s="485"/>
      <c r="K69" s="486"/>
      <c r="L69" s="487"/>
      <c r="M69" s="487"/>
      <c r="N69" s="487"/>
    </row>
    <row r="70" spans="1:14" s="488" customFormat="1" x14ac:dyDescent="0.2">
      <c r="A70" s="943" t="str">
        <f>Eingabeblatt!A19</f>
        <v>Parameter</v>
      </c>
      <c r="B70" s="128"/>
      <c r="C70" s="454" t="str">
        <f>Eingabeblatt!C18</f>
        <v>Rechnung</v>
      </c>
      <c r="D70" s="455" t="str">
        <f>Eingabeblatt!D18</f>
        <v>Rechnung</v>
      </c>
      <c r="E70" s="456" t="str">
        <f>Eingabeblatt!E18</f>
        <v>Budget</v>
      </c>
      <c r="F70" s="457" t="str">
        <f>Eingabeblatt!F18</f>
        <v>Finanzplan</v>
      </c>
      <c r="G70" s="458"/>
      <c r="H70" s="458"/>
      <c r="I70" s="458"/>
      <c r="J70" s="458"/>
      <c r="K70" s="486"/>
      <c r="L70" s="487"/>
      <c r="M70" s="487"/>
      <c r="N70" s="487"/>
    </row>
    <row r="71" spans="1:14" s="488" customFormat="1" x14ac:dyDescent="0.2">
      <c r="A71" s="943" t="str">
        <f>Eingabeblatt!A19</f>
        <v>Parameter</v>
      </c>
      <c r="B71" s="128"/>
      <c r="C71" s="459">
        <f>Eingabeblatt!C19</f>
        <v>2023</v>
      </c>
      <c r="D71" s="460">
        <f>Eingabeblatt!D19</f>
        <v>2024</v>
      </c>
      <c r="E71" s="461">
        <f>Eingabeblatt!E19</f>
        <v>2025</v>
      </c>
      <c r="F71" s="462">
        <f>Eingabeblatt!F19</f>
        <v>2026</v>
      </c>
      <c r="G71" s="463">
        <f>Eingabeblatt!G19</f>
        <v>2027</v>
      </c>
      <c r="H71" s="463">
        <f>Eingabeblatt!H19</f>
        <v>2028</v>
      </c>
      <c r="I71" s="464">
        <f>Eingabeblatt!I19</f>
        <v>2029</v>
      </c>
      <c r="J71" s="463">
        <f>Eingabeblatt!J19</f>
        <v>2030</v>
      </c>
      <c r="K71" s="486"/>
      <c r="L71" s="487"/>
      <c r="M71" s="487"/>
      <c r="N71" s="487"/>
    </row>
    <row r="72" spans="1:14" s="488" customFormat="1" x14ac:dyDescent="0.2">
      <c r="A72" s="51" t="str">
        <f>Eingabeblatt!A20&amp;"   (CHF in 1'000)"</f>
        <v>Steuerkraft (einfache Steuer)   (CHF in 1'000)</v>
      </c>
      <c r="B72" s="503"/>
      <c r="C72" s="545">
        <f>Eingabeblatt!C20</f>
        <v>0</v>
      </c>
      <c r="D72" s="546">
        <f>Eingabeblatt!D20</f>
        <v>0</v>
      </c>
      <c r="E72" s="547">
        <f>Eingabeblatt!E20</f>
        <v>0</v>
      </c>
      <c r="F72" s="548">
        <f>Eingabeblatt!F20</f>
        <v>0</v>
      </c>
      <c r="G72" s="549">
        <f>Eingabeblatt!G20</f>
        <v>0</v>
      </c>
      <c r="H72" s="549">
        <f>Eingabeblatt!H20</f>
        <v>0</v>
      </c>
      <c r="I72" s="549">
        <f>Eingabeblatt!I20</f>
        <v>0</v>
      </c>
      <c r="J72" s="549">
        <f>Eingabeblatt!J20</f>
        <v>0</v>
      </c>
      <c r="K72" s="486"/>
      <c r="L72" s="487"/>
      <c r="M72" s="487"/>
      <c r="N72" s="487"/>
    </row>
    <row r="73" spans="1:14" s="488" customFormat="1" x14ac:dyDescent="0.2">
      <c r="A73" s="51" t="str">
        <f>Eingabeblatt!A21</f>
        <v>Veränderung Steuerkraft</v>
      </c>
      <c r="B73" s="503"/>
      <c r="C73" s="554" t="str">
        <f>IF(Eingabeblatt!C21="","",Eingabeblatt!C21/100)</f>
        <v/>
      </c>
      <c r="D73" s="555">
        <f>Eingabeblatt!D21/100</f>
        <v>0</v>
      </c>
      <c r="E73" s="551">
        <f>Eingabeblatt!E21/100</f>
        <v>0</v>
      </c>
      <c r="F73" s="552">
        <f>Eingabeblatt!F21/100</f>
        <v>0</v>
      </c>
      <c r="G73" s="550">
        <f>Eingabeblatt!G21/100</f>
        <v>0</v>
      </c>
      <c r="H73" s="550">
        <f>Eingabeblatt!H21/100</f>
        <v>0</v>
      </c>
      <c r="I73" s="550">
        <f>Eingabeblatt!I21/100</f>
        <v>0</v>
      </c>
      <c r="J73" s="550">
        <f>Eingabeblatt!J21/100</f>
        <v>0</v>
      </c>
      <c r="K73" s="486"/>
      <c r="L73" s="487"/>
      <c r="M73" s="487"/>
      <c r="N73" s="487"/>
    </row>
    <row r="74" spans="1:14" s="488" customFormat="1" x14ac:dyDescent="0.2">
      <c r="A74" s="51" t="str">
        <f>Eingabeblatt!A22</f>
        <v>Steuerfuss effektiv</v>
      </c>
      <c r="B74" s="503"/>
      <c r="C74" s="489">
        <f>Eingabeblatt!C22/100</f>
        <v>0</v>
      </c>
      <c r="D74" s="490">
        <f>Eingabeblatt!D22/100</f>
        <v>0</v>
      </c>
      <c r="E74" s="491">
        <f>Eingabeblatt!E22/100</f>
        <v>0</v>
      </c>
      <c r="F74" s="492">
        <f>Eingabeblatt!F22/100</f>
        <v>0</v>
      </c>
      <c r="G74" s="493">
        <f>Eingabeblatt!G22/100</f>
        <v>0</v>
      </c>
      <c r="H74" s="493">
        <f>Eingabeblatt!H22/100</f>
        <v>0</v>
      </c>
      <c r="I74" s="493">
        <f>Eingabeblatt!I22/100</f>
        <v>0</v>
      </c>
      <c r="J74" s="493">
        <f>Eingabeblatt!J22/100</f>
        <v>0</v>
      </c>
      <c r="K74" s="486"/>
      <c r="L74" s="487"/>
      <c r="M74" s="487"/>
      <c r="N74" s="487"/>
    </row>
    <row r="75" spans="1:14" s="488" customFormat="1" x14ac:dyDescent="0.2">
      <c r="A75" s="51" t="str">
        <f>Eingabeblatt!A23</f>
        <v>Steuerfuss notwendig</v>
      </c>
      <c r="B75" s="503"/>
      <c r="C75" s="489" t="e">
        <f>Eingabeblatt!C23/100</f>
        <v>#DIV/0!</v>
      </c>
      <c r="D75" s="490" t="e">
        <f>Eingabeblatt!D23/100</f>
        <v>#DIV/0!</v>
      </c>
      <c r="E75" s="491" t="e">
        <f>Eingabeblatt!E23/100</f>
        <v>#DIV/0!</v>
      </c>
      <c r="F75" s="492" t="e">
        <f>Eingabeblatt!F23/100</f>
        <v>#DIV/0!</v>
      </c>
      <c r="G75" s="493" t="e">
        <f>Eingabeblatt!G23/100</f>
        <v>#DIV/0!</v>
      </c>
      <c r="H75" s="493" t="e">
        <f>Eingabeblatt!H23/100</f>
        <v>#DIV/0!</v>
      </c>
      <c r="I75" s="493" t="e">
        <f>Eingabeblatt!I23/100</f>
        <v>#DIV/0!</v>
      </c>
      <c r="J75" s="493" t="e">
        <f>Eingabeblatt!J23/100</f>
        <v>#DIV/0!</v>
      </c>
      <c r="K75" s="486"/>
      <c r="L75" s="487"/>
      <c r="M75" s="487"/>
      <c r="N75" s="487"/>
    </row>
    <row r="76" spans="1:14" s="488" customFormat="1" x14ac:dyDescent="0.2">
      <c r="A76" s="51" t="str">
        <f>Eingabeblatt!A24</f>
        <v>Lohnanpassung Verwaltungspersonal</v>
      </c>
      <c r="B76" s="503"/>
      <c r="C76" s="554" t="str">
        <f>IF(Eingabeblatt!C24="","",Eingabeblatt!C24/100)</f>
        <v/>
      </c>
      <c r="D76" s="555" t="str">
        <f>IF(Eingabeblatt!D24="","",Eingabeblatt!D24/100)</f>
        <v/>
      </c>
      <c r="E76" s="551" t="str">
        <f>IF(Eingabeblatt!E24="","",Eingabeblatt!E24/100)</f>
        <v/>
      </c>
      <c r="F76" s="552">
        <f>Eingabeblatt!F24/100</f>
        <v>0</v>
      </c>
      <c r="G76" s="550">
        <f>Eingabeblatt!G24/100</f>
        <v>0</v>
      </c>
      <c r="H76" s="550">
        <f>Eingabeblatt!H24/100</f>
        <v>0</v>
      </c>
      <c r="I76" s="550">
        <f>Eingabeblatt!I24/100</f>
        <v>0</v>
      </c>
      <c r="J76" s="550">
        <f>Eingabeblatt!J24/100</f>
        <v>0</v>
      </c>
      <c r="K76" s="486"/>
      <c r="L76" s="487"/>
      <c r="M76" s="487"/>
      <c r="N76" s="487"/>
    </row>
    <row r="77" spans="1:14" s="488" customFormat="1" x14ac:dyDescent="0.2">
      <c r="A77" s="51" t="str">
        <f>Eingabeblatt!A25</f>
        <v>Lohnanpassung Lehrpersonal</v>
      </c>
      <c r="B77" s="503"/>
      <c r="C77" s="554" t="str">
        <f>IF(Eingabeblatt!C25="","",Eingabeblatt!C25/100)</f>
        <v/>
      </c>
      <c r="D77" s="555" t="str">
        <f>IF(Eingabeblatt!D25="","",Eingabeblatt!D25/100)</f>
        <v/>
      </c>
      <c r="E77" s="551" t="str">
        <f>IF(Eingabeblatt!E25="","",Eingabeblatt!E25/100)</f>
        <v/>
      </c>
      <c r="F77" s="552">
        <f>Eingabeblatt!F25/100</f>
        <v>0</v>
      </c>
      <c r="G77" s="550">
        <f>Eingabeblatt!G25/100</f>
        <v>0</v>
      </c>
      <c r="H77" s="550">
        <f>Eingabeblatt!H25/100</f>
        <v>0</v>
      </c>
      <c r="I77" s="550">
        <f>Eingabeblatt!I25/100</f>
        <v>0</v>
      </c>
      <c r="J77" s="550">
        <f>Eingabeblatt!J25/100</f>
        <v>0</v>
      </c>
      <c r="K77" s="486"/>
      <c r="L77" s="487"/>
      <c r="M77" s="487"/>
      <c r="N77" s="487"/>
    </row>
    <row r="78" spans="1:14" s="488" customFormat="1" x14ac:dyDescent="0.2">
      <c r="A78" s="51" t="str">
        <f>Eingabeblatt!A26</f>
        <v>Teuerung Sachaufwand</v>
      </c>
      <c r="B78" s="503"/>
      <c r="C78" s="554" t="str">
        <f>IF(Eingabeblatt!C26="","",Eingabeblatt!C26/100)</f>
        <v/>
      </c>
      <c r="D78" s="555" t="str">
        <f>IF(Eingabeblatt!D26="","",Eingabeblatt!D26/100)</f>
        <v/>
      </c>
      <c r="E78" s="551" t="str">
        <f>IF(Eingabeblatt!E26="","",Eingabeblatt!E26/100)</f>
        <v/>
      </c>
      <c r="F78" s="552">
        <f>Eingabeblatt!F26/100</f>
        <v>0</v>
      </c>
      <c r="G78" s="550">
        <f>Eingabeblatt!G26/100</f>
        <v>0</v>
      </c>
      <c r="H78" s="550">
        <f>Eingabeblatt!H26/100</f>
        <v>0</v>
      </c>
      <c r="I78" s="550">
        <f>Eingabeblatt!I26/100</f>
        <v>0</v>
      </c>
      <c r="J78" s="550">
        <f>Eingabeblatt!J26/100</f>
        <v>0</v>
      </c>
      <c r="K78" s="486"/>
      <c r="L78" s="487"/>
      <c r="M78" s="487"/>
      <c r="N78" s="487"/>
    </row>
    <row r="79" spans="1:14" s="488" customFormat="1" x14ac:dyDescent="0.2">
      <c r="A79" s="51" t="str">
        <f>Eingabeblatt!A27</f>
        <v>Kapitalkosten (Zinssatz)</v>
      </c>
      <c r="B79" s="503"/>
      <c r="C79" s="554" t="str">
        <f>IF(Eingabeblatt!C27="","",Eingabeblatt!C27/100)</f>
        <v/>
      </c>
      <c r="D79" s="555" t="str">
        <f>IF(Eingabeblatt!D27="","",Eingabeblatt!D27/100)</f>
        <v/>
      </c>
      <c r="E79" s="551" t="str">
        <f>IF(Eingabeblatt!E27="","",Eingabeblatt!E27/100)</f>
        <v/>
      </c>
      <c r="F79" s="552">
        <f>Eingabeblatt!F27/100</f>
        <v>0</v>
      </c>
      <c r="G79" s="550">
        <f>Eingabeblatt!G27/100</f>
        <v>0</v>
      </c>
      <c r="H79" s="550">
        <f>Eingabeblatt!H27/100</f>
        <v>0</v>
      </c>
      <c r="I79" s="550">
        <f>Eingabeblatt!I27/100</f>
        <v>0</v>
      </c>
      <c r="J79" s="550">
        <f>Eingabeblatt!J27/100</f>
        <v>0</v>
      </c>
      <c r="K79" s="486"/>
      <c r="L79" s="487"/>
      <c r="M79" s="487"/>
      <c r="N79" s="487"/>
    </row>
    <row r="80" spans="1:14" s="488" customFormat="1" x14ac:dyDescent="0.2">
      <c r="A80" s="51" t="str">
        <f>Eingabeblatt!A28</f>
        <v>Anzahl Schüler (Durchschnitt RJ)</v>
      </c>
      <c r="B80" s="504"/>
      <c r="C80" s="494">
        <f>Eingabeblatt!C28</f>
        <v>0</v>
      </c>
      <c r="D80" s="495">
        <f>Eingabeblatt!D28</f>
        <v>0</v>
      </c>
      <c r="E80" s="496">
        <f>Eingabeblatt!E28</f>
        <v>0</v>
      </c>
      <c r="F80" s="497">
        <f>Eingabeblatt!F28</f>
        <v>0</v>
      </c>
      <c r="G80" s="498">
        <f>Eingabeblatt!G28</f>
        <v>0</v>
      </c>
      <c r="H80" s="498">
        <f>Eingabeblatt!H28</f>
        <v>0</v>
      </c>
      <c r="I80" s="498">
        <f>Eingabeblatt!I28</f>
        <v>0</v>
      </c>
      <c r="J80" s="498">
        <f>Eingabeblatt!J28</f>
        <v>0</v>
      </c>
      <c r="K80" s="486"/>
      <c r="L80" s="487"/>
      <c r="M80" s="487"/>
      <c r="N80" s="487"/>
    </row>
    <row r="81" spans="1:14" s="499" customFormat="1" ht="30" customHeight="1" x14ac:dyDescent="0.2">
      <c r="A81" s="237"/>
      <c r="B81" s="130"/>
      <c r="C81" s="147"/>
      <c r="D81" s="147"/>
      <c r="E81" s="147"/>
      <c r="F81" s="484"/>
      <c r="G81" s="485"/>
      <c r="H81" s="485"/>
      <c r="I81" s="485"/>
      <c r="J81" s="485"/>
      <c r="K81" s="486"/>
      <c r="L81" s="486"/>
      <c r="M81" s="486"/>
      <c r="N81" s="486"/>
    </row>
    <row r="82" spans="1:14" x14ac:dyDescent="0.2">
      <c r="A82" s="943" t="s">
        <v>216</v>
      </c>
      <c r="B82" s="128"/>
      <c r="C82" s="454" t="s">
        <v>54</v>
      </c>
      <c r="D82" s="455" t="str">
        <f>Eingabeblatt!D18</f>
        <v>Rechnung</v>
      </c>
      <c r="E82" s="456" t="str">
        <f>Eingabeblatt!E18</f>
        <v>Budget</v>
      </c>
      <c r="F82" s="457" t="s">
        <v>55</v>
      </c>
      <c r="G82" s="458"/>
      <c r="H82" s="458"/>
      <c r="I82" s="458"/>
      <c r="J82" s="458"/>
      <c r="K82" s="480"/>
    </row>
    <row r="83" spans="1:14" x14ac:dyDescent="0.2">
      <c r="A83" s="943"/>
      <c r="B83" s="128"/>
      <c r="C83" s="459">
        <f>D43-1</f>
        <v>2023</v>
      </c>
      <c r="D83" s="460">
        <f>E43-1</f>
        <v>2024</v>
      </c>
      <c r="E83" s="461">
        <f>E43</f>
        <v>2025</v>
      </c>
      <c r="F83" s="462">
        <f>E43+1</f>
        <v>2026</v>
      </c>
      <c r="G83" s="463">
        <f>F43+1</f>
        <v>2027</v>
      </c>
      <c r="H83" s="463">
        <f>G43+1</f>
        <v>2028</v>
      </c>
      <c r="I83" s="590">
        <f>H43+1</f>
        <v>2029</v>
      </c>
      <c r="J83" s="463">
        <f>I43+1</f>
        <v>2030</v>
      </c>
      <c r="K83" s="480"/>
    </row>
    <row r="84" spans="1:14" x14ac:dyDescent="0.2">
      <c r="A84" s="500" t="s">
        <v>504</v>
      </c>
      <c r="B84" s="503"/>
      <c r="C84" s="770" t="e">
        <f>C52/(SUM(C13:C17)+C28+Eingabeblatt!C87+Eingabeblatt!C92)</f>
        <v>#DIV/0!</v>
      </c>
      <c r="D84" s="553" t="e">
        <f>D52/(SUM(D13:D17)+D28+Eingabeblatt!D87+Eingabeblatt!D92)</f>
        <v>#DIV/0!</v>
      </c>
      <c r="E84" s="816" t="e">
        <f>E52/(SUM(E13:E17)+E28+Eingabeblatt!E87+Eingabeblatt!E92)</f>
        <v>#DIV/0!</v>
      </c>
      <c r="F84" s="817" t="e">
        <f>F52/(SUM(F13:F17)+F28+Eingabeblatt!F87+Eingabeblatt!F92)</f>
        <v>#DIV/0!</v>
      </c>
      <c r="G84" s="550" t="e">
        <f>G52/(SUM(G13:G17)+G28+Eingabeblatt!G87+Eingabeblatt!G92)</f>
        <v>#DIV/0!</v>
      </c>
      <c r="H84" s="550" t="e">
        <f>H52/(SUM(H13:H17)+H28+Eingabeblatt!H87+Eingabeblatt!H92)</f>
        <v>#DIV/0!</v>
      </c>
      <c r="I84" s="553" t="e">
        <f>I52/(SUM(I13:I17)+I28+Eingabeblatt!I87+Eingabeblatt!I92)</f>
        <v>#DIV/0!</v>
      </c>
      <c r="J84" s="550" t="e">
        <f>J52/(SUM(J13:J17)+J28+Eingabeblatt!J87+Eingabeblatt!J92)</f>
        <v>#DIV/0!</v>
      </c>
      <c r="K84" s="63"/>
    </row>
    <row r="85" spans="1:14" ht="4.5" customHeight="1" x14ac:dyDescent="0.2">
      <c r="A85" s="557"/>
      <c r="B85" s="503"/>
      <c r="C85" s="489"/>
      <c r="D85" s="553"/>
      <c r="E85" s="816"/>
      <c r="F85" s="817"/>
      <c r="G85" s="550"/>
      <c r="H85" s="550"/>
      <c r="I85" s="553"/>
      <c r="J85" s="550"/>
      <c r="K85" s="63"/>
    </row>
    <row r="86" spans="1:14" s="248" customFormat="1" x14ac:dyDescent="0.2">
      <c r="A86" s="500" t="s">
        <v>377</v>
      </c>
      <c r="B86" s="503"/>
      <c r="C86" s="770" t="e">
        <f>(C50-C52)/(C20+Eingabeblatt!C128-Eingabeblatt!C83)</f>
        <v>#DIV/0!</v>
      </c>
      <c r="D86" s="553" t="e">
        <f>(D50-D52)/(D20+Eingabeblatt!D128-Eingabeblatt!D83)</f>
        <v>#DIV/0!</v>
      </c>
      <c r="E86" s="816" t="e">
        <f>(E50-E52)/(E20+Eingabeblatt!E128-Eingabeblatt!E83)</f>
        <v>#DIV/0!</v>
      </c>
      <c r="F86" s="817" t="e">
        <f>(F50-F52)/(F20+Eingabeblatt!F128-Eingabeblatt!F83)</f>
        <v>#VALUE!</v>
      </c>
      <c r="G86" s="550" t="e">
        <f>(G50-G52)/(G20+Eingabeblatt!G128-Eingabeblatt!G83)</f>
        <v>#VALUE!</v>
      </c>
      <c r="H86" s="550" t="e">
        <f>(H50-H52)/(H20+Eingabeblatt!H128-Eingabeblatt!H83)</f>
        <v>#VALUE!</v>
      </c>
      <c r="I86" s="553" t="e">
        <f>(I50-I52)/(I20+Eingabeblatt!I128-Eingabeblatt!I83)</f>
        <v>#VALUE!</v>
      </c>
      <c r="J86" s="550" t="e">
        <f>(J50-J52)/(J20+Eingabeblatt!J128-Eingabeblatt!J83)</f>
        <v>#VALUE!</v>
      </c>
      <c r="K86" s="246"/>
      <c r="L86" s="443"/>
      <c r="M86" s="443"/>
      <c r="N86" s="443"/>
    </row>
    <row r="87" spans="1:14" s="248" customFormat="1" ht="4.5" customHeight="1" x14ac:dyDescent="0.2">
      <c r="A87" s="244"/>
      <c r="B87" s="503"/>
      <c r="C87" s="489"/>
      <c r="D87" s="553"/>
      <c r="E87" s="816"/>
      <c r="F87" s="817"/>
      <c r="G87" s="550"/>
      <c r="H87" s="550"/>
      <c r="I87" s="553"/>
      <c r="J87" s="550"/>
      <c r="K87" s="246"/>
      <c r="L87" s="443"/>
      <c r="M87" s="443"/>
      <c r="N87" s="443"/>
    </row>
    <row r="88" spans="1:14" s="248" customFormat="1" x14ac:dyDescent="0.2">
      <c r="A88" s="500" t="s">
        <v>217</v>
      </c>
      <c r="B88" s="503"/>
      <c r="C88" s="770" t="e">
        <f>(Eingabeblatt!C72-Eingabeblatt!C114)/(C20+C21+C22+C29+C23+C24+Eingabeblatt!C133+Eingabeblatt!C137)</f>
        <v>#DIV/0!</v>
      </c>
      <c r="D88" s="553" t="e">
        <f>(Eingabeblatt!D72-Eingabeblatt!D114)/(D20+D21+D22+D29+D23+D24+Eingabeblatt!D133+Eingabeblatt!D137)</f>
        <v>#DIV/0!</v>
      </c>
      <c r="E88" s="816" t="e">
        <f>(Eingabeblatt!E72-Eingabeblatt!E114)/(E20+E21+E22+E29+E23+E24+Eingabeblatt!E133+Eingabeblatt!E137)</f>
        <v>#DIV/0!</v>
      </c>
      <c r="F88" s="817" t="e">
        <f>(Eingabeblatt!F72-Eingabeblatt!F114)/(F20+F21+F22+F29+F23+F24+Eingabeblatt!F133+Eingabeblatt!F137)</f>
        <v>#DIV/0!</v>
      </c>
      <c r="G88" s="550" t="e">
        <f>(Eingabeblatt!G72-Eingabeblatt!G114)/(G20+G21+G22+G29+G23+G24+Eingabeblatt!G133+Eingabeblatt!G137)</f>
        <v>#DIV/0!</v>
      </c>
      <c r="H88" s="550" t="e">
        <f>(Eingabeblatt!H72-Eingabeblatt!H114)/(H20+H21+H22+H29+H23+H24+Eingabeblatt!H133+Eingabeblatt!H137)</f>
        <v>#DIV/0!</v>
      </c>
      <c r="I88" s="553" t="e">
        <f>(Eingabeblatt!I72-Eingabeblatt!I114)/(I20+I21+I22+I29+I23+I24+Eingabeblatt!I133+Eingabeblatt!I137)</f>
        <v>#DIV/0!</v>
      </c>
      <c r="J88" s="550" t="e">
        <f>(Eingabeblatt!J72-Eingabeblatt!J114)/(J20+J21+J22+J29+J23+J24+Eingabeblatt!J133+Eingabeblatt!J137)</f>
        <v>#DIV/0!</v>
      </c>
      <c r="K88" s="246"/>
      <c r="L88" s="443"/>
      <c r="M88" s="443"/>
      <c r="N88" s="443"/>
    </row>
    <row r="89" spans="1:14" s="248" customFormat="1" ht="4.5" customHeight="1" x14ac:dyDescent="0.2">
      <c r="A89" s="500"/>
      <c r="B89" s="503"/>
      <c r="C89" s="770"/>
      <c r="D89" s="553"/>
      <c r="E89" s="816"/>
      <c r="F89" s="817"/>
      <c r="G89" s="550"/>
      <c r="H89" s="550"/>
      <c r="I89" s="553"/>
      <c r="J89" s="550"/>
      <c r="K89" s="246"/>
      <c r="L89" s="443"/>
      <c r="M89" s="443"/>
      <c r="N89" s="443"/>
    </row>
    <row r="90" spans="1:14" s="248" customFormat="1" x14ac:dyDescent="0.2">
      <c r="A90" s="500" t="s">
        <v>505</v>
      </c>
      <c r="B90" s="503"/>
      <c r="C90" s="770" t="e">
        <f>(C51*5%)/(C20+C21+C22+C29+C23+C24+Eingabeblatt!C133+Eingabeblatt!C137)</f>
        <v>#DIV/0!</v>
      </c>
      <c r="D90" s="553" t="e">
        <f>(D51*5%)/(D20+D21+D22+D29+D23+D24+Eingabeblatt!D133+Eingabeblatt!D137)</f>
        <v>#DIV/0!</v>
      </c>
      <c r="E90" s="816" t="e">
        <f>(E51*5%)/(E20+E21+E22+E29+E23+E24+Eingabeblatt!E133+Eingabeblatt!E137)</f>
        <v>#DIV/0!</v>
      </c>
      <c r="F90" s="817" t="e">
        <f>(F51*5%)/(F20+F21+F22+F29+F23+F24+Eingabeblatt!F133+Eingabeblatt!F137)</f>
        <v>#DIV/0!</v>
      </c>
      <c r="G90" s="550" t="e">
        <f>(G51*5%)/(G20+G21+G22+G29+G23+G24+Eingabeblatt!G133+Eingabeblatt!G137)</f>
        <v>#DIV/0!</v>
      </c>
      <c r="H90" s="550" t="e">
        <f>(H51*5%)/(H20+H21+H22+H29+H23+H24+Eingabeblatt!H133+Eingabeblatt!H137)</f>
        <v>#DIV/0!</v>
      </c>
      <c r="I90" s="553" t="e">
        <f>(I51*5%)/(I20+I21+I22+I29+I23+I24+Eingabeblatt!I133+Eingabeblatt!I137)</f>
        <v>#DIV/0!</v>
      </c>
      <c r="J90" s="550" t="e">
        <f>(J51*5%)/(J20+J21+J22+J29+J23+J24+Eingabeblatt!J133+Eingabeblatt!J137)</f>
        <v>#DIV/0!</v>
      </c>
      <c r="K90" s="246"/>
      <c r="L90" s="443"/>
      <c r="M90" s="443"/>
      <c r="N90" s="443"/>
    </row>
    <row r="91" spans="1:14" s="248" customFormat="1" ht="4.5" customHeight="1" x14ac:dyDescent="0.2">
      <c r="A91" s="500"/>
      <c r="B91" s="503"/>
      <c r="C91" s="871"/>
      <c r="D91" s="553"/>
      <c r="E91" s="816"/>
      <c r="F91" s="817"/>
      <c r="G91" s="550"/>
      <c r="H91" s="550"/>
      <c r="I91" s="553"/>
      <c r="J91" s="550"/>
      <c r="K91" s="246"/>
      <c r="L91" s="443"/>
      <c r="M91" s="443"/>
      <c r="N91" s="443"/>
    </row>
    <row r="92" spans="1:14" s="248" customFormat="1" x14ac:dyDescent="0.2">
      <c r="A92" s="500" t="s">
        <v>506</v>
      </c>
      <c r="B92" s="503"/>
      <c r="C92" s="936" t="s">
        <v>509</v>
      </c>
      <c r="D92" s="937" t="s">
        <v>509</v>
      </c>
      <c r="E92" s="816" t="e">
        <f>(E20+E21+E22+E29+E23+E24+Eingabeblatt!E133+Eingabeblatt!E137)/(E13+E14+E15+E28+E16+E17+Eingabeblatt!E87+Eingabeblatt!E93)</f>
        <v>#DIV/0!</v>
      </c>
      <c r="F92" s="552" t="e">
        <f>(F20+F21+F22+F29+F23+F24+Eingabeblatt!F133+Eingabeblatt!F137)/(F13+F14+F15+F28+F16+F17+Eingabeblatt!F87+Eingabeblatt!F93)</f>
        <v>#DIV/0!</v>
      </c>
      <c r="G92" s="550" t="e">
        <f>(G20+G21+G22+G29+G23+G24+Eingabeblatt!G133+Eingabeblatt!G137)/(G13+G14+G15+G28+G16+G17+Eingabeblatt!G87+Eingabeblatt!G93)</f>
        <v>#DIV/0!</v>
      </c>
      <c r="H92" s="550" t="e">
        <f>(H20+H21+H22+H29+H23+H24+Eingabeblatt!H133+Eingabeblatt!H137)/(H13+H14+H15+H28+H16+H17+Eingabeblatt!H87+Eingabeblatt!H93)</f>
        <v>#DIV/0!</v>
      </c>
      <c r="I92" s="553" t="e">
        <f>(I20+I21+I22+I29+I23+I24+Eingabeblatt!I133+Eingabeblatt!I137)/(I13+I14+I15+I28+I16+I17+Eingabeblatt!I87+Eingabeblatt!I93)</f>
        <v>#DIV/0!</v>
      </c>
      <c r="J92" s="550" t="e">
        <f>(J20+J21+J22+J29+J23+J24+Eingabeblatt!J133+Eingabeblatt!J137)/(J13+J14+J15+J28+J16+J17+Eingabeblatt!J87+Eingabeblatt!J93)</f>
        <v>#DIV/0!</v>
      </c>
      <c r="K92" s="246"/>
      <c r="L92" s="443"/>
      <c r="M92" s="443"/>
      <c r="N92" s="443"/>
    </row>
    <row r="93" spans="1:14" ht="30" customHeight="1" x14ac:dyDescent="0.2">
      <c r="A93" s="367"/>
      <c r="B93" s="501"/>
      <c r="C93" s="502"/>
      <c r="D93" s="502"/>
      <c r="E93" s="502"/>
      <c r="F93" s="502"/>
      <c r="G93" s="502"/>
      <c r="H93" s="502"/>
      <c r="I93" s="502"/>
      <c r="J93" s="502"/>
    </row>
    <row r="94" spans="1:14" x14ac:dyDescent="0.2">
      <c r="A94" s="50" t="s">
        <v>67</v>
      </c>
    </row>
    <row r="95" spans="1:14" x14ac:dyDescent="0.2">
      <c r="A95" s="942"/>
      <c r="B95" s="942"/>
      <c r="C95" s="942"/>
      <c r="D95" s="942"/>
      <c r="E95" s="942"/>
      <c r="F95" s="942"/>
      <c r="G95" s="942"/>
      <c r="H95" s="942"/>
      <c r="I95" s="942"/>
      <c r="J95" s="942"/>
    </row>
    <row r="96" spans="1:14" x14ac:dyDescent="0.2">
      <c r="A96" s="942"/>
      <c r="B96" s="942"/>
      <c r="C96" s="942"/>
      <c r="D96" s="942"/>
      <c r="E96" s="942"/>
      <c r="F96" s="942"/>
      <c r="G96" s="942"/>
      <c r="H96" s="942"/>
      <c r="I96" s="942"/>
      <c r="J96" s="942"/>
    </row>
    <row r="97" spans="1:11" x14ac:dyDescent="0.2">
      <c r="A97" s="942"/>
      <c r="B97" s="942"/>
      <c r="C97" s="942"/>
      <c r="D97" s="942"/>
      <c r="E97" s="942"/>
      <c r="F97" s="942"/>
      <c r="G97" s="942"/>
      <c r="H97" s="942"/>
      <c r="I97" s="942"/>
      <c r="J97" s="942"/>
    </row>
    <row r="98" spans="1:11" x14ac:dyDescent="0.2">
      <c r="A98" s="942"/>
      <c r="B98" s="942"/>
      <c r="C98" s="942"/>
      <c r="D98" s="942"/>
      <c r="E98" s="942"/>
      <c r="F98" s="942"/>
      <c r="G98" s="942"/>
      <c r="H98" s="942"/>
      <c r="I98" s="942"/>
      <c r="J98" s="942"/>
    </row>
    <row r="99" spans="1:11" x14ac:dyDescent="0.2">
      <c r="A99" s="942"/>
      <c r="B99" s="942"/>
      <c r="C99" s="942"/>
      <c r="D99" s="942"/>
      <c r="E99" s="942"/>
      <c r="F99" s="942"/>
      <c r="G99" s="942"/>
      <c r="H99" s="942"/>
      <c r="I99" s="942"/>
      <c r="J99" s="942"/>
      <c r="K99" s="61"/>
    </row>
    <row r="100" spans="1:11" x14ac:dyDescent="0.2">
      <c r="A100" s="942"/>
      <c r="B100" s="942"/>
      <c r="C100" s="942"/>
      <c r="D100" s="942"/>
      <c r="E100" s="942"/>
      <c r="F100" s="942"/>
      <c r="G100" s="942"/>
      <c r="H100" s="942"/>
      <c r="I100" s="942"/>
      <c r="J100" s="942"/>
      <c r="K100" s="61"/>
    </row>
    <row r="101" spans="1:11" x14ac:dyDescent="0.2">
      <c r="A101" s="942"/>
      <c r="B101" s="942"/>
      <c r="C101" s="942"/>
      <c r="D101" s="942"/>
      <c r="E101" s="942"/>
      <c r="F101" s="942"/>
      <c r="G101" s="942"/>
      <c r="H101" s="942"/>
      <c r="I101" s="942"/>
      <c r="J101" s="942"/>
      <c r="K101" s="61"/>
    </row>
    <row r="102" spans="1:11" x14ac:dyDescent="0.2">
      <c r="A102" s="942"/>
      <c r="B102" s="942"/>
      <c r="C102" s="942"/>
      <c r="D102" s="942"/>
      <c r="E102" s="942"/>
      <c r="F102" s="942"/>
      <c r="G102" s="942"/>
      <c r="H102" s="942"/>
      <c r="I102" s="942"/>
      <c r="J102" s="942"/>
      <c r="K102" s="61"/>
    </row>
    <row r="103" spans="1:11" x14ac:dyDescent="0.2">
      <c r="A103" s="942"/>
      <c r="B103" s="942"/>
      <c r="C103" s="942"/>
      <c r="D103" s="942"/>
      <c r="E103" s="942"/>
      <c r="F103" s="942"/>
      <c r="G103" s="942"/>
      <c r="H103" s="942"/>
      <c r="I103" s="942"/>
      <c r="J103" s="942"/>
      <c r="K103" s="61"/>
    </row>
    <row r="104" spans="1:11" x14ac:dyDescent="0.2">
      <c r="A104" s="942"/>
      <c r="B104" s="942"/>
      <c r="C104" s="942"/>
      <c r="D104" s="942"/>
      <c r="E104" s="942"/>
      <c r="F104" s="942"/>
      <c r="G104" s="942"/>
      <c r="H104" s="942"/>
      <c r="I104" s="942"/>
      <c r="J104" s="942"/>
      <c r="K104" s="61"/>
    </row>
    <row r="105" spans="1:11" x14ac:dyDescent="0.2">
      <c r="A105" s="942"/>
      <c r="B105" s="942"/>
      <c r="C105" s="942"/>
      <c r="D105" s="942"/>
      <c r="E105" s="942"/>
      <c r="F105" s="942"/>
      <c r="G105" s="942"/>
      <c r="H105" s="942"/>
      <c r="I105" s="942"/>
      <c r="J105" s="942"/>
      <c r="K105" s="61"/>
    </row>
    <row r="106" spans="1:11" x14ac:dyDescent="0.2">
      <c r="A106" s="942"/>
      <c r="B106" s="942"/>
      <c r="C106" s="942"/>
      <c r="D106" s="942"/>
      <c r="E106" s="942"/>
      <c r="F106" s="942"/>
      <c r="G106" s="942"/>
      <c r="H106" s="942"/>
      <c r="I106" s="942"/>
      <c r="J106" s="942"/>
      <c r="K106" s="61"/>
    </row>
    <row r="107" spans="1:11" x14ac:dyDescent="0.2">
      <c r="A107" s="942"/>
      <c r="B107" s="942"/>
      <c r="C107" s="942"/>
      <c r="D107" s="942"/>
      <c r="E107" s="942"/>
      <c r="F107" s="942"/>
      <c r="G107" s="942"/>
      <c r="H107" s="942"/>
      <c r="I107" s="942"/>
      <c r="J107" s="942"/>
      <c r="K107" s="61"/>
    </row>
    <row r="108" spans="1:11" x14ac:dyDescent="0.2">
      <c r="A108" s="942"/>
      <c r="B108" s="942"/>
      <c r="C108" s="942"/>
      <c r="D108" s="942"/>
      <c r="E108" s="942"/>
      <c r="F108" s="942"/>
      <c r="G108" s="942"/>
      <c r="H108" s="942"/>
      <c r="I108" s="942"/>
      <c r="J108" s="942"/>
      <c r="K108" s="61"/>
    </row>
    <row r="109" spans="1:11" x14ac:dyDescent="0.2">
      <c r="A109" s="942"/>
      <c r="B109" s="942"/>
      <c r="C109" s="942"/>
      <c r="D109" s="942"/>
      <c r="E109" s="942"/>
      <c r="F109" s="942"/>
      <c r="G109" s="942"/>
      <c r="H109" s="942"/>
      <c r="I109" s="942"/>
      <c r="J109" s="942"/>
      <c r="K109" s="61"/>
    </row>
    <row r="110" spans="1:11" x14ac:dyDescent="0.2">
      <c r="A110" s="942"/>
      <c r="B110" s="942"/>
      <c r="C110" s="942"/>
      <c r="D110" s="942"/>
      <c r="E110" s="942"/>
      <c r="F110" s="942"/>
      <c r="G110" s="942"/>
      <c r="H110" s="942"/>
      <c r="I110" s="942"/>
      <c r="J110" s="942"/>
      <c r="K110" s="61"/>
    </row>
    <row r="111" spans="1:11" x14ac:dyDescent="0.2">
      <c r="A111" s="942"/>
      <c r="B111" s="942"/>
      <c r="C111" s="942"/>
      <c r="D111" s="942"/>
      <c r="E111" s="942"/>
      <c r="F111" s="942"/>
      <c r="G111" s="942"/>
      <c r="H111" s="942"/>
      <c r="I111" s="942"/>
      <c r="J111" s="942"/>
      <c r="K111" s="61"/>
    </row>
    <row r="112" spans="1:11" x14ac:dyDescent="0.2">
      <c r="A112" s="942"/>
      <c r="B112" s="942"/>
      <c r="C112" s="942"/>
      <c r="D112" s="942"/>
      <c r="E112" s="942"/>
      <c r="F112" s="942"/>
      <c r="G112" s="942"/>
      <c r="H112" s="942"/>
      <c r="I112" s="942"/>
      <c r="J112" s="942"/>
      <c r="K112" s="61"/>
    </row>
    <row r="113" spans="1:11" x14ac:dyDescent="0.2">
      <c r="A113" s="942"/>
      <c r="B113" s="942"/>
      <c r="C113" s="942"/>
      <c r="D113" s="942"/>
      <c r="E113" s="942"/>
      <c r="F113" s="942"/>
      <c r="G113" s="942"/>
      <c r="H113" s="942"/>
      <c r="I113" s="942"/>
      <c r="J113" s="942"/>
      <c r="K113" s="61"/>
    </row>
    <row r="114" spans="1:11" x14ac:dyDescent="0.2">
      <c r="A114" s="61"/>
      <c r="C114" s="61"/>
      <c r="D114" s="61"/>
      <c r="E114" s="63"/>
      <c r="F114" s="61"/>
      <c r="G114" s="61"/>
      <c r="H114" s="61"/>
      <c r="I114" s="61"/>
      <c r="J114" s="61"/>
      <c r="K114" s="61"/>
    </row>
    <row r="115" spans="1:11" x14ac:dyDescent="0.2">
      <c r="A115" s="61"/>
      <c r="C115" s="61"/>
      <c r="D115" s="61"/>
      <c r="E115" s="63"/>
      <c r="F115" s="61"/>
      <c r="G115" s="61"/>
      <c r="H115" s="61"/>
      <c r="I115" s="61"/>
      <c r="J115" s="61"/>
      <c r="K115" s="61"/>
    </row>
    <row r="116" spans="1:11" x14ac:dyDescent="0.2">
      <c r="A116" s="61"/>
      <c r="C116" s="61"/>
      <c r="D116" s="61"/>
      <c r="E116" s="63"/>
      <c r="F116" s="61"/>
      <c r="G116" s="61"/>
      <c r="H116" s="61"/>
      <c r="I116" s="61"/>
      <c r="J116" s="61"/>
      <c r="K116" s="61"/>
    </row>
    <row r="117" spans="1:11" x14ac:dyDescent="0.2">
      <c r="A117" s="61"/>
      <c r="C117" s="61"/>
      <c r="D117" s="61"/>
      <c r="E117" s="63"/>
      <c r="F117" s="61"/>
      <c r="G117" s="61"/>
      <c r="H117" s="61"/>
      <c r="I117" s="61"/>
      <c r="J117" s="61"/>
      <c r="K117" s="61"/>
    </row>
    <row r="118" spans="1:11" x14ac:dyDescent="0.2">
      <c r="A118" s="61"/>
      <c r="C118" s="61"/>
      <c r="D118" s="61"/>
      <c r="E118" s="63"/>
      <c r="F118" s="61"/>
      <c r="G118" s="61"/>
      <c r="H118" s="61"/>
      <c r="I118" s="61"/>
      <c r="J118" s="61"/>
      <c r="K118" s="61"/>
    </row>
    <row r="119" spans="1:11" x14ac:dyDescent="0.2">
      <c r="A119" s="61"/>
      <c r="C119" s="61"/>
      <c r="D119" s="61"/>
      <c r="E119" s="63"/>
      <c r="F119" s="61"/>
      <c r="G119" s="61"/>
      <c r="H119" s="61"/>
      <c r="I119" s="61"/>
      <c r="J119" s="61"/>
      <c r="K119" s="61"/>
    </row>
    <row r="120" spans="1:11" x14ac:dyDescent="0.2">
      <c r="A120" s="61"/>
      <c r="C120" s="61"/>
      <c r="D120" s="61"/>
      <c r="E120" s="63"/>
      <c r="F120" s="61"/>
      <c r="G120" s="61"/>
      <c r="H120" s="61"/>
      <c r="I120" s="61"/>
      <c r="J120" s="61"/>
      <c r="K120" s="61"/>
    </row>
    <row r="121" spans="1:11" x14ac:dyDescent="0.2">
      <c r="A121" s="61"/>
      <c r="C121" s="61"/>
      <c r="D121" s="61"/>
      <c r="E121" s="63"/>
      <c r="F121" s="61"/>
      <c r="G121" s="61"/>
      <c r="H121" s="61"/>
      <c r="I121" s="61"/>
      <c r="J121" s="61"/>
      <c r="K121" s="61"/>
    </row>
    <row r="122" spans="1:11" x14ac:dyDescent="0.2">
      <c r="A122" s="61"/>
      <c r="C122" s="61"/>
      <c r="D122" s="61"/>
      <c r="E122" s="63"/>
      <c r="F122" s="61"/>
      <c r="G122" s="61"/>
      <c r="H122" s="61"/>
      <c r="I122" s="61"/>
      <c r="J122" s="61"/>
      <c r="K122" s="61"/>
    </row>
    <row r="123" spans="1:11" x14ac:dyDescent="0.2">
      <c r="A123" s="61"/>
      <c r="C123" s="61"/>
      <c r="D123" s="61"/>
      <c r="E123" s="63"/>
      <c r="F123" s="61"/>
      <c r="G123" s="61"/>
      <c r="H123" s="61"/>
      <c r="I123" s="61"/>
      <c r="J123" s="61"/>
      <c r="K123" s="61"/>
    </row>
    <row r="124" spans="1:11" x14ac:dyDescent="0.2">
      <c r="A124" s="61"/>
      <c r="C124" s="61"/>
      <c r="D124" s="61"/>
      <c r="E124" s="63"/>
      <c r="F124" s="61"/>
      <c r="G124" s="61"/>
      <c r="H124" s="61"/>
      <c r="I124" s="61"/>
      <c r="J124" s="61"/>
      <c r="K124" s="61"/>
    </row>
    <row r="125" spans="1:11" x14ac:dyDescent="0.2">
      <c r="A125" s="61"/>
      <c r="C125" s="61"/>
      <c r="D125" s="61"/>
      <c r="E125" s="63"/>
      <c r="F125" s="61"/>
      <c r="G125" s="61"/>
      <c r="H125" s="61"/>
      <c r="I125" s="61"/>
      <c r="J125" s="61"/>
      <c r="K125" s="61"/>
    </row>
    <row r="126" spans="1:11" x14ac:dyDescent="0.2">
      <c r="A126" s="61"/>
      <c r="C126" s="61"/>
      <c r="D126" s="61"/>
      <c r="E126" s="63"/>
      <c r="F126" s="61"/>
      <c r="G126" s="61"/>
      <c r="H126" s="61"/>
      <c r="I126" s="61"/>
      <c r="J126" s="61"/>
      <c r="K126" s="61"/>
    </row>
    <row r="127" spans="1:11" x14ac:dyDescent="0.2">
      <c r="A127" s="61"/>
      <c r="C127" s="61"/>
      <c r="D127" s="61"/>
      <c r="E127" s="63"/>
      <c r="F127" s="61"/>
      <c r="G127" s="61"/>
      <c r="H127" s="61"/>
      <c r="I127" s="61"/>
      <c r="J127" s="61"/>
      <c r="K127" s="61"/>
    </row>
    <row r="128" spans="1:11" x14ac:dyDescent="0.2">
      <c r="A128" s="61"/>
      <c r="C128" s="61"/>
      <c r="D128" s="61"/>
      <c r="E128" s="63"/>
      <c r="F128" s="61"/>
      <c r="G128" s="61"/>
      <c r="H128" s="61"/>
      <c r="I128" s="61"/>
      <c r="J128" s="61"/>
      <c r="K128" s="61"/>
    </row>
    <row r="129" spans="1:11" x14ac:dyDescent="0.2">
      <c r="A129" s="61"/>
      <c r="C129" s="61"/>
      <c r="D129" s="61"/>
      <c r="E129" s="63"/>
      <c r="F129" s="61"/>
      <c r="G129" s="61"/>
      <c r="H129" s="61"/>
      <c r="I129" s="61"/>
      <c r="J129" s="61"/>
      <c r="K129" s="61"/>
    </row>
    <row r="130" spans="1:11" x14ac:dyDescent="0.2">
      <c r="A130" s="61"/>
      <c r="C130" s="61"/>
      <c r="D130" s="61"/>
      <c r="E130" s="63"/>
      <c r="F130" s="61"/>
      <c r="G130" s="61"/>
      <c r="H130" s="61"/>
      <c r="I130" s="61"/>
      <c r="J130" s="61"/>
      <c r="K130" s="61"/>
    </row>
    <row r="131" spans="1:11" x14ac:dyDescent="0.2">
      <c r="A131" s="61"/>
      <c r="C131" s="61"/>
      <c r="D131" s="61"/>
      <c r="E131" s="63"/>
      <c r="F131" s="61"/>
      <c r="G131" s="61"/>
      <c r="H131" s="61"/>
      <c r="I131" s="61"/>
      <c r="J131" s="61"/>
      <c r="K131" s="61"/>
    </row>
    <row r="132" spans="1:11" x14ac:dyDescent="0.2">
      <c r="A132" s="61"/>
      <c r="C132" s="61"/>
      <c r="D132" s="61"/>
      <c r="E132" s="63"/>
      <c r="F132" s="61"/>
      <c r="G132" s="61"/>
      <c r="H132" s="61"/>
      <c r="I132" s="61"/>
      <c r="J132" s="61"/>
      <c r="K132" s="61"/>
    </row>
    <row r="133" spans="1:11" x14ac:dyDescent="0.2">
      <c r="A133" s="61"/>
      <c r="C133" s="61"/>
      <c r="D133" s="61"/>
      <c r="E133" s="63"/>
      <c r="F133" s="61"/>
      <c r="G133" s="61"/>
      <c r="H133" s="61"/>
      <c r="I133" s="61"/>
      <c r="J133" s="61"/>
      <c r="K133" s="61"/>
    </row>
    <row r="134" spans="1:11" x14ac:dyDescent="0.2">
      <c r="A134" s="61"/>
      <c r="C134" s="61"/>
      <c r="D134" s="61"/>
      <c r="E134" s="63"/>
      <c r="F134" s="61"/>
      <c r="G134" s="61"/>
      <c r="H134" s="61"/>
      <c r="I134" s="61"/>
      <c r="J134" s="61"/>
    </row>
  </sheetData>
  <sheetProtection algorithmName="SHA-512" hashValue="ah7QdiX44sEJ7+4/+DU+JxM0vKdEDUlGrMglT5wRxlZXpYwNP3FWOACUDYe3YJiivy5eUE24TVA4HAIFw/2jcQ==" saltValue="cmeFM4amaJ0qzhS4q21uqQ==" spinCount="100000" sheet="1" formatCells="0" formatColumns="0" formatRows="0" autoFilter="0"/>
  <mergeCells count="35">
    <mergeCell ref="A10:A11"/>
    <mergeCell ref="A42:A43"/>
    <mergeCell ref="A48:A49"/>
    <mergeCell ref="A95:J95"/>
    <mergeCell ref="A82:A83"/>
    <mergeCell ref="A70:A71"/>
    <mergeCell ref="A58:J58"/>
    <mergeCell ref="A59:J59"/>
    <mergeCell ref="A60:J60"/>
    <mergeCell ref="A61:J61"/>
    <mergeCell ref="A62:J62"/>
    <mergeCell ref="A63:J63"/>
    <mergeCell ref="A64:J64"/>
    <mergeCell ref="A65:J65"/>
    <mergeCell ref="A66:J66"/>
    <mergeCell ref="A67:J67"/>
    <mergeCell ref="A68:J68"/>
    <mergeCell ref="A99:J99"/>
    <mergeCell ref="A100:J100"/>
    <mergeCell ref="A96:J96"/>
    <mergeCell ref="A98:J98"/>
    <mergeCell ref="A97:J97"/>
    <mergeCell ref="A101:J101"/>
    <mergeCell ref="A102:J102"/>
    <mergeCell ref="A103:J103"/>
    <mergeCell ref="A104:J104"/>
    <mergeCell ref="A105:J105"/>
    <mergeCell ref="A111:J111"/>
    <mergeCell ref="A112:J112"/>
    <mergeCell ref="A113:J113"/>
    <mergeCell ref="A106:J106"/>
    <mergeCell ref="A107:J107"/>
    <mergeCell ref="A108:J108"/>
    <mergeCell ref="A109:J109"/>
    <mergeCell ref="A110:J110"/>
  </mergeCells>
  <phoneticPr fontId="11" type="noConversion"/>
  <conditionalFormatting sqref="H13:H15 H20:H22 H33:H38 H10:H11 H81:H83 H40:H45 H93 H69 H47:H53 H75:H76 H17:H18 H24:H31 H56 H78:H79">
    <cfRule type="expression" dxfId="113" priority="306" stopIfTrue="1">
      <formula>#REF!=3</formula>
    </cfRule>
  </conditionalFormatting>
  <conditionalFormatting sqref="H70:H71">
    <cfRule type="expression" dxfId="112" priority="171" stopIfTrue="1">
      <formula>#REF!=3</formula>
    </cfRule>
  </conditionalFormatting>
  <conditionalFormatting sqref="H72:H73">
    <cfRule type="expression" dxfId="111" priority="166" stopIfTrue="1">
      <formula>#REF!=3</formula>
    </cfRule>
  </conditionalFormatting>
  <conditionalFormatting sqref="H74">
    <cfRule type="expression" dxfId="110" priority="161" stopIfTrue="1">
      <formula>#REF!=3</formula>
    </cfRule>
  </conditionalFormatting>
  <conditionalFormatting sqref="H80">
    <cfRule type="expression" dxfId="109" priority="146" stopIfTrue="1">
      <formula>#REF!=3</formula>
    </cfRule>
  </conditionalFormatting>
  <conditionalFormatting sqref="I10:J15 I70:J76 I17:J22 I24:J53 I78:J83">
    <cfRule type="expression" dxfId="108" priority="139">
      <formula>$A$6=3</formula>
    </cfRule>
  </conditionalFormatting>
  <conditionalFormatting sqref="J10:J15 J70:J76 J17:J22 J24:J53 J78:J83">
    <cfRule type="expression" dxfId="107" priority="138">
      <formula>$A$6=4</formula>
    </cfRule>
  </conditionalFormatting>
  <conditionalFormatting sqref="H16">
    <cfRule type="expression" dxfId="106" priority="81" stopIfTrue="1">
      <formula>#REF!=3</formula>
    </cfRule>
  </conditionalFormatting>
  <conditionalFormatting sqref="I16:J16">
    <cfRule type="expression" dxfId="105" priority="80">
      <formula>$A$6=3</formula>
    </cfRule>
  </conditionalFormatting>
  <conditionalFormatting sqref="J16">
    <cfRule type="expression" dxfId="104" priority="79">
      <formula>$A$6=4</formula>
    </cfRule>
  </conditionalFormatting>
  <conditionalFormatting sqref="H23">
    <cfRule type="expression" dxfId="103" priority="75" stopIfTrue="1">
      <formula>#REF!=3</formula>
    </cfRule>
  </conditionalFormatting>
  <conditionalFormatting sqref="I23:J23">
    <cfRule type="expression" dxfId="102" priority="74">
      <formula>$A$6=3</formula>
    </cfRule>
  </conditionalFormatting>
  <conditionalFormatting sqref="J23">
    <cfRule type="expression" dxfId="101" priority="73">
      <formula>$A$6=4</formula>
    </cfRule>
  </conditionalFormatting>
  <conditionalFormatting sqref="H54">
    <cfRule type="expression" dxfId="100" priority="60" stopIfTrue="1">
      <formula>#REF!=3</formula>
    </cfRule>
  </conditionalFormatting>
  <conditionalFormatting sqref="I54:J54">
    <cfRule type="expression" dxfId="99" priority="59">
      <formula>$A$6=3</formula>
    </cfRule>
  </conditionalFormatting>
  <conditionalFormatting sqref="J54">
    <cfRule type="expression" dxfId="98" priority="58">
      <formula>$A$6=4</formula>
    </cfRule>
  </conditionalFormatting>
  <conditionalFormatting sqref="H55">
    <cfRule type="expression" dxfId="97" priority="63" stopIfTrue="1">
      <formula>#REF!=3</formula>
    </cfRule>
  </conditionalFormatting>
  <conditionalFormatting sqref="I55:J55">
    <cfRule type="expression" dxfId="96" priority="62">
      <formula>$A$6=3</formula>
    </cfRule>
  </conditionalFormatting>
  <conditionalFormatting sqref="J55">
    <cfRule type="expression" dxfId="95" priority="61">
      <formula>$A$6=4</formula>
    </cfRule>
  </conditionalFormatting>
  <conditionalFormatting sqref="H77">
    <cfRule type="expression" dxfId="94" priority="3" stopIfTrue="1">
      <formula>#REF!=3</formula>
    </cfRule>
  </conditionalFormatting>
  <conditionalFormatting sqref="I77:J77">
    <cfRule type="expression" dxfId="93" priority="2">
      <formula>$A$6=3</formula>
    </cfRule>
  </conditionalFormatting>
  <conditionalFormatting sqref="J77">
    <cfRule type="expression" dxfId="92" priority="1">
      <formula>$A$6=4</formula>
    </cfRule>
  </conditionalFormatting>
  <printOptions horizontalCentered="1"/>
  <pageMargins left="0.31496062992125984" right="0.31496062992125984" top="0.39370078740157483" bottom="0.39370078740157483" header="0.47244094488188981" footer="0.19685039370078741"/>
  <pageSetup paperSize="9" scale="89" fitToHeight="0" orientation="portrait" r:id="rId1"/>
  <headerFooter alignWithMargins="0">
    <oddFooter>&amp;L&amp;8&amp;F/AVFIN/FIN SG&amp;C&amp;8&amp;P/&amp;N&amp;R&amp;8&amp;A</oddFooter>
  </headerFooter>
  <rowBreaks count="1" manualBreakCount="1">
    <brk id="68" max="16383" man="1"/>
  </rowBreaks>
  <ignoredErrors>
    <ignoredError sqref="C75:J75 C40:J40" evalError="1"/>
  </ignoredErrors>
  <extLst>
    <ext xmlns:x14="http://schemas.microsoft.com/office/spreadsheetml/2009/9/main" uri="{78C0D931-6437-407d-A8EE-F0AAD7539E65}">
      <x14:conditionalFormattings>
        <x14:conditionalFormatting xmlns:xm="http://schemas.microsoft.com/office/excel/2006/main">
          <x14:cfRule type="expression" priority="86" id="{7E50168B-83FA-4971-A9AA-0C2CD21ACBA9}">
            <xm:f>Eingabeblatt!$G$6=3</xm:f>
            <x14:dxf>
              <font>
                <color theme="0"/>
              </font>
              <fill>
                <patternFill patternType="none">
                  <bgColor auto="1"/>
                </patternFill>
              </fill>
              <border>
                <left/>
                <right/>
                <vertical/>
                <horizontal/>
              </border>
            </x14:dxf>
          </x14:cfRule>
          <xm:sqref>I1:J3</xm:sqref>
        </x14:conditionalFormatting>
        <x14:conditionalFormatting xmlns:xm="http://schemas.microsoft.com/office/excel/2006/main">
          <x14:cfRule type="expression" priority="85" id="{A513C250-2794-49B6-A89A-6236F11D9E93}">
            <xm:f>Eingabeblatt!$G$6=4</xm:f>
            <x14:dxf>
              <font>
                <color theme="0"/>
              </font>
              <fill>
                <patternFill patternType="none">
                  <bgColor auto="1"/>
                </patternFill>
              </fill>
              <border>
                <left/>
                <right/>
                <vertical/>
                <horizontal/>
              </border>
            </x14:dxf>
          </x14:cfRule>
          <xm:sqref>J1:J3</xm:sqref>
        </x14:conditionalFormatting>
        <x14:conditionalFormatting xmlns:xm="http://schemas.microsoft.com/office/excel/2006/main">
          <x14:cfRule type="expression" priority="21" id="{F49A27BA-1B6E-4120-B236-8F0FED4C1B88}">
            <xm:f>Eingabeblatt!$G$6=3</xm:f>
            <x14:dxf>
              <font>
                <color theme="0"/>
              </font>
              <fill>
                <patternFill patternType="none">
                  <bgColor auto="1"/>
                </patternFill>
              </fill>
              <border>
                <left/>
                <right/>
                <vertical/>
                <horizontal/>
              </border>
            </x14:dxf>
          </x14:cfRule>
          <xm:sqref>I85 I89 I91 I87</xm:sqref>
        </x14:conditionalFormatting>
        <x14:conditionalFormatting xmlns:xm="http://schemas.microsoft.com/office/excel/2006/main">
          <x14:cfRule type="expression" priority="20" id="{A0A1032F-39D4-494F-AA6C-B01A5778EDBD}">
            <xm:f>Eingabeblatt!$G$6=3</xm:f>
            <x14:dxf>
              <font>
                <color theme="0"/>
              </font>
              <fill>
                <patternFill patternType="none">
                  <bgColor auto="1"/>
                </patternFill>
              </fill>
              <border>
                <left/>
                <right/>
                <vertical/>
                <horizontal/>
              </border>
            </x14:dxf>
          </x14:cfRule>
          <xm:sqref>J85 J89 J91 J87</xm:sqref>
        </x14:conditionalFormatting>
        <x14:conditionalFormatting xmlns:xm="http://schemas.microsoft.com/office/excel/2006/main">
          <x14:cfRule type="expression" priority="19" id="{DEA8F178-2190-4AED-9498-A917801FED8C}">
            <xm:f>Eingabeblatt!$G$6=4</xm:f>
            <x14:dxf>
              <font>
                <color theme="0"/>
              </font>
              <fill>
                <patternFill patternType="none">
                  <bgColor auto="1"/>
                </patternFill>
              </fill>
              <border>
                <left/>
                <right/>
                <vertical/>
                <horizontal/>
              </border>
            </x14:dxf>
          </x14:cfRule>
          <xm:sqref>J85 J89 J91 J87</xm:sqref>
        </x14:conditionalFormatting>
        <x14:conditionalFormatting xmlns:xm="http://schemas.microsoft.com/office/excel/2006/main">
          <x14:cfRule type="expression" priority="18" id="{5911CEA0-2363-49FC-988B-7FC8E10F2DB4}">
            <xm:f>Eingabeblatt!$G$6=3</xm:f>
            <x14:dxf>
              <font>
                <color theme="0"/>
              </font>
              <fill>
                <patternFill patternType="none">
                  <bgColor auto="1"/>
                </patternFill>
              </fill>
              <border>
                <left/>
                <right/>
                <vertical/>
                <horizontal/>
              </border>
            </x14:dxf>
          </x14:cfRule>
          <xm:sqref>I88</xm:sqref>
        </x14:conditionalFormatting>
        <x14:conditionalFormatting xmlns:xm="http://schemas.microsoft.com/office/excel/2006/main">
          <x14:cfRule type="expression" priority="17" id="{9AE9012C-49FB-4703-9C63-372BC17AD553}">
            <xm:f>Eingabeblatt!$G$6=3</xm:f>
            <x14:dxf>
              <font>
                <color theme="0"/>
              </font>
              <fill>
                <patternFill patternType="none">
                  <bgColor auto="1"/>
                </patternFill>
              </fill>
              <border>
                <left/>
                <right/>
                <vertical/>
                <horizontal/>
              </border>
            </x14:dxf>
          </x14:cfRule>
          <xm:sqref>J88</xm:sqref>
        </x14:conditionalFormatting>
        <x14:conditionalFormatting xmlns:xm="http://schemas.microsoft.com/office/excel/2006/main">
          <x14:cfRule type="expression" priority="16" id="{9DAC55EA-4A01-46E3-A326-326634CE9F2D}">
            <xm:f>Eingabeblatt!$G$6=4</xm:f>
            <x14:dxf>
              <font>
                <color theme="0"/>
              </font>
              <fill>
                <patternFill patternType="none">
                  <bgColor auto="1"/>
                </patternFill>
              </fill>
              <border>
                <left/>
                <right/>
                <vertical/>
                <horizontal/>
              </border>
            </x14:dxf>
          </x14:cfRule>
          <xm:sqref>J88</xm:sqref>
        </x14:conditionalFormatting>
        <x14:conditionalFormatting xmlns:xm="http://schemas.microsoft.com/office/excel/2006/main">
          <x14:cfRule type="expression" priority="15" id="{B17EB20D-4699-4EFB-8F42-96D0E57A9A15}">
            <xm:f>Eingabeblatt!$G$6=3</xm:f>
            <x14:dxf>
              <font>
                <color theme="0"/>
              </font>
              <fill>
                <patternFill patternType="none">
                  <bgColor auto="1"/>
                </patternFill>
              </fill>
              <border>
                <left/>
                <right/>
                <vertical/>
                <horizontal/>
              </border>
            </x14:dxf>
          </x14:cfRule>
          <xm:sqref>I90</xm:sqref>
        </x14:conditionalFormatting>
        <x14:conditionalFormatting xmlns:xm="http://schemas.microsoft.com/office/excel/2006/main">
          <x14:cfRule type="expression" priority="14" id="{F820BF1F-697A-4647-BEB4-2376573A3CA1}">
            <xm:f>Eingabeblatt!$G$6=3</xm:f>
            <x14:dxf>
              <font>
                <color theme="0"/>
              </font>
              <fill>
                <patternFill patternType="none">
                  <bgColor auto="1"/>
                </patternFill>
              </fill>
              <border>
                <left/>
                <right/>
                <vertical/>
                <horizontal/>
              </border>
            </x14:dxf>
          </x14:cfRule>
          <xm:sqref>J90</xm:sqref>
        </x14:conditionalFormatting>
        <x14:conditionalFormatting xmlns:xm="http://schemas.microsoft.com/office/excel/2006/main">
          <x14:cfRule type="expression" priority="13" id="{04EEFFE8-A4BB-4BB1-B282-9D9DF29B6E1C}">
            <xm:f>Eingabeblatt!$G$6=4</xm:f>
            <x14:dxf>
              <font>
                <color theme="0"/>
              </font>
              <fill>
                <patternFill patternType="none">
                  <bgColor auto="1"/>
                </patternFill>
              </fill>
              <border>
                <left/>
                <right/>
                <vertical/>
                <horizontal/>
              </border>
            </x14:dxf>
          </x14:cfRule>
          <xm:sqref>J90</xm:sqref>
        </x14:conditionalFormatting>
        <x14:conditionalFormatting xmlns:xm="http://schemas.microsoft.com/office/excel/2006/main">
          <x14:cfRule type="expression" priority="12" id="{1EE395EC-6CD6-4965-8332-896065F1C52F}">
            <xm:f>Eingabeblatt!$G$6=3</xm:f>
            <x14:dxf>
              <font>
                <color theme="0"/>
              </font>
              <fill>
                <patternFill patternType="none">
                  <bgColor auto="1"/>
                </patternFill>
              </fill>
              <border>
                <left/>
                <right/>
                <vertical/>
                <horizontal/>
              </border>
            </x14:dxf>
          </x14:cfRule>
          <xm:sqref>I86</xm:sqref>
        </x14:conditionalFormatting>
        <x14:conditionalFormatting xmlns:xm="http://schemas.microsoft.com/office/excel/2006/main">
          <x14:cfRule type="expression" priority="11" id="{5BD786F3-99D3-4A1C-916F-DFF6F532B1FA}">
            <xm:f>Eingabeblatt!$G$6=3</xm:f>
            <x14:dxf>
              <font>
                <color theme="0"/>
              </font>
              <fill>
                <patternFill patternType="none">
                  <bgColor auto="1"/>
                </patternFill>
              </fill>
              <border>
                <left/>
                <right/>
                <vertical/>
                <horizontal/>
              </border>
            </x14:dxf>
          </x14:cfRule>
          <xm:sqref>J86</xm:sqref>
        </x14:conditionalFormatting>
        <x14:conditionalFormatting xmlns:xm="http://schemas.microsoft.com/office/excel/2006/main">
          <x14:cfRule type="expression" priority="10" id="{09172B9F-1091-4AEB-A228-D032A4B19551}">
            <xm:f>Eingabeblatt!$G$6=4</xm:f>
            <x14:dxf>
              <font>
                <color theme="0"/>
              </font>
              <fill>
                <patternFill patternType="none">
                  <bgColor auto="1"/>
                </patternFill>
              </fill>
              <border>
                <left/>
                <right/>
                <vertical/>
                <horizontal/>
              </border>
            </x14:dxf>
          </x14:cfRule>
          <xm:sqref>J86</xm:sqref>
        </x14:conditionalFormatting>
        <x14:conditionalFormatting xmlns:xm="http://schemas.microsoft.com/office/excel/2006/main">
          <x14:cfRule type="expression" priority="9" id="{33008698-9526-4411-903B-38DD497859CC}">
            <xm:f>Eingabeblatt!$G$6=3</xm:f>
            <x14:dxf>
              <font>
                <color theme="0"/>
              </font>
              <fill>
                <patternFill patternType="none">
                  <bgColor auto="1"/>
                </patternFill>
              </fill>
              <border>
                <left/>
                <right/>
                <vertical/>
                <horizontal/>
              </border>
            </x14:dxf>
          </x14:cfRule>
          <xm:sqref>I84</xm:sqref>
        </x14:conditionalFormatting>
        <x14:conditionalFormatting xmlns:xm="http://schemas.microsoft.com/office/excel/2006/main">
          <x14:cfRule type="expression" priority="8" id="{BC0ACAD0-A0BA-48AA-AFF5-1AA3A725288F}">
            <xm:f>Eingabeblatt!$G$6=3</xm:f>
            <x14:dxf>
              <font>
                <color theme="0"/>
              </font>
              <fill>
                <patternFill patternType="none">
                  <bgColor auto="1"/>
                </patternFill>
              </fill>
              <border>
                <left/>
                <right/>
                <vertical/>
                <horizontal/>
              </border>
            </x14:dxf>
          </x14:cfRule>
          <xm:sqref>J84</xm:sqref>
        </x14:conditionalFormatting>
        <x14:conditionalFormatting xmlns:xm="http://schemas.microsoft.com/office/excel/2006/main">
          <x14:cfRule type="expression" priority="7" id="{5BEBB0DB-E3F9-4052-8EA1-B84C5BECC748}">
            <xm:f>Eingabeblatt!$G$6=4</xm:f>
            <x14:dxf>
              <font>
                <color theme="0"/>
              </font>
              <fill>
                <patternFill patternType="none">
                  <bgColor auto="1"/>
                </patternFill>
              </fill>
              <border>
                <left/>
                <right/>
                <vertical/>
                <horizontal/>
              </border>
            </x14:dxf>
          </x14:cfRule>
          <xm:sqref>J84</xm:sqref>
        </x14:conditionalFormatting>
        <x14:conditionalFormatting xmlns:xm="http://schemas.microsoft.com/office/excel/2006/main">
          <x14:cfRule type="expression" priority="6" id="{3D42CAF3-3ED4-4DF8-A748-9A02DAFF192E}">
            <xm:f>Eingabeblatt!$G$6=3</xm:f>
            <x14:dxf>
              <font>
                <color theme="0"/>
              </font>
              <fill>
                <patternFill patternType="none">
                  <bgColor auto="1"/>
                </patternFill>
              </fill>
              <border>
                <left/>
                <right/>
                <vertical/>
                <horizontal/>
              </border>
            </x14:dxf>
          </x14:cfRule>
          <xm:sqref>I92</xm:sqref>
        </x14:conditionalFormatting>
        <x14:conditionalFormatting xmlns:xm="http://schemas.microsoft.com/office/excel/2006/main">
          <x14:cfRule type="expression" priority="5" id="{0CE65908-DECB-4F92-A652-CD101506BC4F}">
            <xm:f>Eingabeblatt!$G$6=3</xm:f>
            <x14:dxf>
              <font>
                <color theme="0"/>
              </font>
              <fill>
                <patternFill patternType="none">
                  <bgColor auto="1"/>
                </patternFill>
              </fill>
              <border>
                <left/>
                <right/>
                <vertical/>
                <horizontal/>
              </border>
            </x14:dxf>
          </x14:cfRule>
          <xm:sqref>J92</xm:sqref>
        </x14:conditionalFormatting>
        <x14:conditionalFormatting xmlns:xm="http://schemas.microsoft.com/office/excel/2006/main">
          <x14:cfRule type="expression" priority="4" id="{47CD9C65-7CE7-4203-8B5D-AE8BF9460F19}">
            <xm:f>Eingabeblatt!$G$6=4</xm:f>
            <x14:dxf>
              <font>
                <color theme="0"/>
              </font>
              <fill>
                <patternFill patternType="none">
                  <bgColor auto="1"/>
                </patternFill>
              </fill>
              <border>
                <left/>
                <right/>
                <vertical/>
                <horizontal/>
              </border>
            </x14:dxf>
          </x14:cfRule>
          <xm:sqref>J92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7"/>
  <sheetViews>
    <sheetView showGridLines="0" zoomScaleNormal="100" workbookViewId="0">
      <selection activeCell="C9" sqref="C9:F9"/>
    </sheetView>
  </sheetViews>
  <sheetFormatPr baseColWidth="10" defaultRowHeight="12.75" outlineLevelRow="1" outlineLevelCol="1" x14ac:dyDescent="0.2"/>
  <cols>
    <col min="1" max="1" width="7.28515625" customWidth="1"/>
    <col min="2" max="2" width="46.85546875" customWidth="1"/>
    <col min="3" max="10" width="10.5703125" customWidth="1"/>
    <col min="11" max="11" width="47.85546875" customWidth="1"/>
    <col min="12" max="12" width="2.7109375" hidden="1" customWidth="1" outlineLevel="1"/>
    <col min="13" max="13" width="27.42578125" style="704" hidden="1" customWidth="1" outlineLevel="1"/>
    <col min="14" max="14" width="9.140625" customWidth="1" collapsed="1"/>
    <col min="15" max="15" width="10.140625" customWidth="1"/>
    <col min="16" max="16" width="7.42578125" customWidth="1"/>
    <col min="17" max="17" width="10.140625" customWidth="1"/>
    <col min="18" max="18" width="7.42578125" customWidth="1"/>
  </cols>
  <sheetData>
    <row r="1" spans="1:17" ht="19.5" x14ac:dyDescent="0.3">
      <c r="A1" s="74" t="s">
        <v>219</v>
      </c>
      <c r="K1" s="2"/>
    </row>
    <row r="2" spans="1:17" ht="19.5" hidden="1" outlineLevel="1" x14ac:dyDescent="0.3">
      <c r="A2" s="74"/>
      <c r="K2" s="2"/>
    </row>
    <row r="3" spans="1:17" hidden="1" outlineLevel="1" x14ac:dyDescent="0.2">
      <c r="A3" s="908" t="s">
        <v>54</v>
      </c>
      <c r="C3" s="909" t="str">
        <f>"3 Jahre: "&amp;C15+1&amp;" / "&amp;C15+2&amp;" / "&amp;C15+3</f>
        <v>3 Jahre: 2026 / 2027 / 2028</v>
      </c>
      <c r="E3" s="2"/>
      <c r="G3">
        <v>3</v>
      </c>
      <c r="K3" s="2"/>
    </row>
    <row r="4" spans="1:17" hidden="1" outlineLevel="1" x14ac:dyDescent="0.2">
      <c r="A4" s="908" t="s">
        <v>96</v>
      </c>
      <c r="C4" s="909" t="str">
        <f>"4 Jahre: "&amp;C15+1&amp;" / "&amp;C15+2&amp;" / "&amp;C15+3&amp;" / "&amp;C15+4</f>
        <v>4 Jahre: 2026 / 2027 / 2028 / 2029</v>
      </c>
      <c r="E4" s="2"/>
      <c r="G4">
        <v>4</v>
      </c>
      <c r="K4" s="2"/>
    </row>
    <row r="5" spans="1:17" hidden="1" outlineLevel="1" x14ac:dyDescent="0.2">
      <c r="A5" s="908" t="s">
        <v>382</v>
      </c>
      <c r="C5" s="909" t="str">
        <f>"5 Jahre: "&amp;C15+1&amp;" / "&amp;C15+2&amp;" / "&amp;C15+3&amp;" / "&amp;C15+4&amp;" / "&amp;C15+5</f>
        <v>5 Jahre: 2026 / 2027 / 2028 / 2029 / 2030</v>
      </c>
      <c r="E5" s="2"/>
      <c r="G5">
        <v>5</v>
      </c>
      <c r="K5" s="2"/>
    </row>
    <row r="6" spans="1:17" ht="19.5" hidden="1" outlineLevel="1" x14ac:dyDescent="0.3">
      <c r="A6" s="74"/>
      <c r="E6" s="2"/>
      <c r="F6" t="s">
        <v>101</v>
      </c>
      <c r="G6">
        <f>VLOOKUP(C11,C3:G5,5,FALSE)</f>
        <v>5</v>
      </c>
      <c r="K6" s="2"/>
    </row>
    <row r="7" spans="1:17" ht="19.5" hidden="1" outlineLevel="1" x14ac:dyDescent="0.3">
      <c r="A7" s="74"/>
      <c r="K7" s="2"/>
    </row>
    <row r="8" spans="1:17" s="206" customFormat="1" collapsed="1" x14ac:dyDescent="0.2">
      <c r="A8" s="16"/>
      <c r="K8" s="13"/>
      <c r="M8" s="825"/>
    </row>
    <row r="9" spans="1:17" x14ac:dyDescent="0.2">
      <c r="A9" s="109" t="s">
        <v>97</v>
      </c>
      <c r="B9" s="110"/>
      <c r="C9" s="944"/>
      <c r="D9" s="945"/>
      <c r="E9" s="945"/>
      <c r="F9" s="945"/>
      <c r="J9" s="563"/>
      <c r="K9" s="206" t="s">
        <v>284</v>
      </c>
      <c r="L9" s="12"/>
      <c r="N9" s="12"/>
    </row>
    <row r="10" spans="1:17" ht="6" customHeight="1" x14ac:dyDescent="0.3">
      <c r="A10" s="74"/>
      <c r="B10" s="27"/>
      <c r="E10" s="2"/>
      <c r="G10" s="558"/>
      <c r="H10" s="558"/>
      <c r="I10" s="558"/>
      <c r="K10" s="558"/>
      <c r="L10" s="559"/>
      <c r="N10" s="559"/>
      <c r="O10" s="558"/>
      <c r="P10" s="558"/>
      <c r="Q10" s="558"/>
    </row>
    <row r="11" spans="1:17" x14ac:dyDescent="0.2">
      <c r="A11" s="109" t="s">
        <v>100</v>
      </c>
      <c r="B11" s="110"/>
      <c r="C11" s="946" t="s">
        <v>597</v>
      </c>
      <c r="D11" s="946"/>
      <c r="E11" s="946"/>
      <c r="F11" s="946"/>
      <c r="G11" s="558"/>
      <c r="H11" s="558"/>
      <c r="I11" s="558"/>
      <c r="J11" s="564"/>
      <c r="K11" s="206" t="s">
        <v>283</v>
      </c>
      <c r="L11" s="559"/>
      <c r="N11" s="559"/>
      <c r="O11" s="558"/>
      <c r="P11" s="558"/>
      <c r="Q11" s="558"/>
    </row>
    <row r="12" spans="1:17" ht="6" customHeight="1" x14ac:dyDescent="0.2">
      <c r="A12" s="16"/>
      <c r="B12" s="27"/>
      <c r="C12" s="107"/>
      <c r="D12" s="107"/>
      <c r="E12" s="107"/>
      <c r="F12" s="107"/>
      <c r="G12" s="559"/>
      <c r="H12" s="558"/>
      <c r="I12" s="558"/>
      <c r="L12" s="559"/>
      <c r="N12" s="559"/>
      <c r="O12" s="558"/>
      <c r="P12" s="558"/>
      <c r="Q12" s="558"/>
    </row>
    <row r="13" spans="1:17" x14ac:dyDescent="0.2">
      <c r="A13" s="109" t="s">
        <v>98</v>
      </c>
      <c r="B13" s="110"/>
      <c r="C13" s="947"/>
      <c r="D13" s="945"/>
      <c r="E13" s="560"/>
      <c r="F13" s="560"/>
      <c r="G13" s="558"/>
      <c r="H13" s="558"/>
      <c r="I13" s="558"/>
      <c r="J13" s="567"/>
      <c r="K13" s="206" t="s">
        <v>285</v>
      </c>
      <c r="L13" s="559"/>
      <c r="N13" s="559"/>
      <c r="O13" s="558"/>
      <c r="P13" s="558"/>
      <c r="Q13" s="558"/>
    </row>
    <row r="14" spans="1:17" ht="6" customHeight="1" x14ac:dyDescent="0.2">
      <c r="B14" s="27"/>
      <c r="E14" s="357"/>
      <c r="F14" s="558"/>
      <c r="G14" s="558"/>
      <c r="H14" s="558"/>
      <c r="I14" s="558"/>
      <c r="K14" s="558"/>
      <c r="L14" s="559"/>
      <c r="N14" s="559"/>
      <c r="O14" s="558"/>
      <c r="P14" s="558"/>
      <c r="Q14" s="558"/>
    </row>
    <row r="15" spans="1:17" x14ac:dyDescent="0.2">
      <c r="A15" s="109" t="s">
        <v>99</v>
      </c>
      <c r="B15" s="110"/>
      <c r="C15" s="948">
        <v>2025</v>
      </c>
      <c r="D15" s="948"/>
      <c r="E15" s="357"/>
      <c r="F15" s="558"/>
      <c r="G15" s="558"/>
      <c r="H15" s="558"/>
      <c r="I15" s="558"/>
      <c r="K15" s="558"/>
      <c r="L15" s="559"/>
      <c r="N15" s="559"/>
      <c r="O15" s="558"/>
      <c r="P15" s="558"/>
      <c r="Q15" s="558"/>
    </row>
    <row r="16" spans="1:17" ht="18.75" customHeight="1" x14ac:dyDescent="0.2">
      <c r="A16" s="16"/>
      <c r="B16" s="106"/>
      <c r="C16" s="98"/>
      <c r="D16" s="98"/>
      <c r="E16" s="826"/>
      <c r="F16" s="98"/>
      <c r="G16" s="98"/>
      <c r="H16" s="98"/>
      <c r="I16" s="98"/>
      <c r="J16" s="98"/>
      <c r="K16" s="2"/>
    </row>
    <row r="17" spans="1:18" x14ac:dyDescent="0.2">
      <c r="A17" s="108" t="str">
        <f>Finanzplan!A7</f>
        <v/>
      </c>
      <c r="B17" s="103"/>
      <c r="C17" s="104"/>
      <c r="D17" s="104"/>
      <c r="E17" s="105"/>
      <c r="F17" s="104"/>
      <c r="G17" s="104"/>
      <c r="H17" s="104"/>
      <c r="I17" s="104"/>
      <c r="J17" s="116"/>
      <c r="K17" s="207" t="str">
        <f>Finanzplan!J7</f>
        <v/>
      </c>
    </row>
    <row r="18" spans="1:18" x14ac:dyDescent="0.2">
      <c r="A18" s="75"/>
      <c r="B18" s="213"/>
      <c r="C18" s="211" t="s">
        <v>54</v>
      </c>
      <c r="D18" s="216" t="s">
        <v>54</v>
      </c>
      <c r="E18" s="100" t="s">
        <v>96</v>
      </c>
      <c r="F18" s="113" t="s">
        <v>55</v>
      </c>
      <c r="G18" s="112"/>
      <c r="H18" s="112"/>
      <c r="I18" s="112"/>
      <c r="J18" s="112"/>
      <c r="K18" s="2"/>
      <c r="L18" s="12"/>
      <c r="N18" s="12"/>
      <c r="O18" s="774" t="s">
        <v>417</v>
      </c>
      <c r="P18" s="775"/>
      <c r="Q18" s="776"/>
      <c r="R18" s="776"/>
    </row>
    <row r="19" spans="1:18" x14ac:dyDescent="0.2">
      <c r="A19" s="132" t="s">
        <v>56</v>
      </c>
      <c r="B19" s="209"/>
      <c r="C19" s="35">
        <f>D19-1</f>
        <v>2023</v>
      </c>
      <c r="D19" s="114">
        <f>E19-1</f>
        <v>2024</v>
      </c>
      <c r="E19" s="111">
        <f>Eingabeblatt!C15</f>
        <v>2025</v>
      </c>
      <c r="F19" s="34">
        <f>E19+1</f>
        <v>2026</v>
      </c>
      <c r="G19" s="35">
        <f>F19+1</f>
        <v>2027</v>
      </c>
      <c r="H19" s="35">
        <f>G19+1</f>
        <v>2028</v>
      </c>
      <c r="I19" s="36">
        <f>H19+1</f>
        <v>2029</v>
      </c>
      <c r="J19" s="35">
        <f>I19+1</f>
        <v>2030</v>
      </c>
      <c r="K19" s="135" t="s">
        <v>218</v>
      </c>
      <c r="L19" s="12"/>
      <c r="N19" s="12"/>
      <c r="O19" s="786" t="str">
        <f>"FPL"&amp;F19&amp;" / "&amp;"BU"&amp;E19</f>
        <v>FPL2026 / BU2025</v>
      </c>
      <c r="P19" s="787"/>
      <c r="Q19" s="788" t="str">
        <f>"FPL"&amp;IF(Eingabeblatt!$G$6=3,Finanzplan!H11,IF(Eingabeblatt!$G$6=4,Finanzplan!I11,IF(Eingabeblatt!$G$6=5,Finanzplan!J11,"-")))&amp;" / "&amp;"BU"&amp;Finanzplan!E11</f>
        <v>FPL2030 / BU2025</v>
      </c>
      <c r="R19" s="786"/>
    </row>
    <row r="20" spans="1:18" x14ac:dyDescent="0.2">
      <c r="A20" s="206" t="s">
        <v>477</v>
      </c>
      <c r="C20" s="722"/>
      <c r="D20" s="723"/>
      <c r="E20" s="435"/>
      <c r="F20" s="747">
        <f>E20*F21/100+E20</f>
        <v>0</v>
      </c>
      <c r="G20" s="748">
        <f>F20*G21/100+F20</f>
        <v>0</v>
      </c>
      <c r="H20" s="748">
        <f>G20*H21/100+G20</f>
        <v>0</v>
      </c>
      <c r="I20" s="749">
        <f>H20*I21/100+H20</f>
        <v>0</v>
      </c>
      <c r="J20" s="750">
        <f>I20*J21/100+I20</f>
        <v>0</v>
      </c>
      <c r="K20" s="208" t="s">
        <v>77</v>
      </c>
      <c r="L20" s="5"/>
      <c r="M20" s="705"/>
      <c r="N20" s="12"/>
      <c r="O20" s="771">
        <f>F20-E20</f>
        <v>0</v>
      </c>
      <c r="P20" s="777" t="e">
        <f>O20/E20</f>
        <v>#DIV/0!</v>
      </c>
      <c r="Q20" s="773">
        <f>IF(Eingabeblatt!$G$6=3,H20-E20,IF(Eingabeblatt!$G$6=4,I20-E20,IF(Eingabeblatt!$G$6=5,J20-E20,"-")))</f>
        <v>0</v>
      </c>
      <c r="R20" s="772" t="e">
        <f>Q20/E20</f>
        <v>#DIV/0!</v>
      </c>
    </row>
    <row r="21" spans="1:18" x14ac:dyDescent="0.2">
      <c r="A21" s="12" t="s">
        <v>64</v>
      </c>
      <c r="C21" s="212"/>
      <c r="D21" s="917">
        <f>IF(C20=0,0,(D20/C20-1)*100)</f>
        <v>0</v>
      </c>
      <c r="E21" s="918">
        <f>IF(D20=0,0,(E20/D20-1)*100)</f>
        <v>0</v>
      </c>
      <c r="F21" s="41"/>
      <c r="G21" s="44"/>
      <c r="H21" s="44"/>
      <c r="I21" s="45"/>
      <c r="J21" s="46"/>
      <c r="K21" s="208" t="s">
        <v>63</v>
      </c>
      <c r="L21" s="5"/>
      <c r="M21" s="705"/>
      <c r="N21" s="203"/>
      <c r="O21" s="15"/>
    </row>
    <row r="22" spans="1:18" x14ac:dyDescent="0.2">
      <c r="A22" s="12" t="s">
        <v>113</v>
      </c>
      <c r="C22" s="724"/>
      <c r="D22" s="725"/>
      <c r="E22" s="43"/>
      <c r="F22" s="42"/>
      <c r="G22" s="47"/>
      <c r="H22" s="47"/>
      <c r="I22" s="48"/>
      <c r="J22" s="49"/>
      <c r="K22" s="208" t="s">
        <v>63</v>
      </c>
      <c r="L22" s="5"/>
      <c r="M22" s="706"/>
      <c r="N22" s="204"/>
    </row>
    <row r="23" spans="1:18" s="4" customFormat="1" x14ac:dyDescent="0.2">
      <c r="A23" s="139" t="s">
        <v>112</v>
      </c>
      <c r="C23" s="741" t="e">
        <f>C22-(Finanzplan!C40*100)</f>
        <v>#DIV/0!</v>
      </c>
      <c r="D23" s="742" t="e">
        <f>D22-(Finanzplan!D40*100)</f>
        <v>#DIV/0!</v>
      </c>
      <c r="E23" s="743" t="e">
        <f>E22-(Finanzplan!E40*100)</f>
        <v>#DIV/0!</v>
      </c>
      <c r="F23" s="744" t="e">
        <f>F22-(Finanzplan!F40*100)</f>
        <v>#DIV/0!</v>
      </c>
      <c r="G23" s="741" t="e">
        <f>G22-(Finanzplan!G40*100)</f>
        <v>#DIV/0!</v>
      </c>
      <c r="H23" s="741" t="e">
        <f>H22-(Finanzplan!H40*100)</f>
        <v>#DIV/0!</v>
      </c>
      <c r="I23" s="745" t="e">
        <f>I22-(Finanzplan!I40*100)</f>
        <v>#DIV/0!</v>
      </c>
      <c r="J23" s="746" t="e">
        <f>J22-(Finanzplan!J40*100)</f>
        <v>#DIV/0!</v>
      </c>
      <c r="K23" s="208" t="s">
        <v>63</v>
      </c>
      <c r="L23" s="195"/>
      <c r="M23" s="707"/>
      <c r="N23" s="205"/>
    </row>
    <row r="24" spans="1:18" x14ac:dyDescent="0.2">
      <c r="A24" s="914" t="s">
        <v>577</v>
      </c>
      <c r="C24" s="212"/>
      <c r="D24" s="171"/>
      <c r="E24" s="172"/>
      <c r="F24" s="41"/>
      <c r="G24" s="44"/>
      <c r="H24" s="44"/>
      <c r="I24" s="45"/>
      <c r="J24" s="46"/>
      <c r="K24" s="208" t="s">
        <v>63</v>
      </c>
      <c r="L24" s="5"/>
      <c r="M24" s="705"/>
      <c r="N24" s="12"/>
      <c r="O24" s="15"/>
    </row>
    <row r="25" spans="1:18" x14ac:dyDescent="0.2">
      <c r="A25" s="914" t="s">
        <v>578</v>
      </c>
      <c r="C25" s="212"/>
      <c r="D25" s="171"/>
      <c r="E25" s="172"/>
      <c r="F25" s="41"/>
      <c r="G25" s="44"/>
      <c r="H25" s="44"/>
      <c r="I25" s="45"/>
      <c r="J25" s="46"/>
      <c r="K25" s="208" t="s">
        <v>63</v>
      </c>
      <c r="L25" s="5"/>
      <c r="M25" s="705"/>
      <c r="N25" s="12"/>
      <c r="O25" s="15"/>
    </row>
    <row r="26" spans="1:18" x14ac:dyDescent="0.2">
      <c r="A26" s="12" t="s">
        <v>66</v>
      </c>
      <c r="C26" s="212"/>
      <c r="D26" s="171"/>
      <c r="E26" s="172"/>
      <c r="F26" s="41"/>
      <c r="G26" s="44"/>
      <c r="H26" s="44"/>
      <c r="I26" s="45"/>
      <c r="J26" s="46"/>
      <c r="K26" s="208" t="s">
        <v>63</v>
      </c>
      <c r="L26" s="5"/>
      <c r="M26" s="705"/>
      <c r="N26" s="12"/>
    </row>
    <row r="27" spans="1:18" x14ac:dyDescent="0.2">
      <c r="A27" s="12" t="s">
        <v>171</v>
      </c>
      <c r="C27" s="212"/>
      <c r="D27" s="171"/>
      <c r="E27" s="172"/>
      <c r="F27" s="41"/>
      <c r="G27" s="44"/>
      <c r="H27" s="44"/>
      <c r="I27" s="45"/>
      <c r="J27" s="46"/>
      <c r="K27" s="208" t="s">
        <v>63</v>
      </c>
      <c r="L27" s="5"/>
      <c r="M27" s="705"/>
      <c r="N27" s="12"/>
    </row>
    <row r="28" spans="1:18" x14ac:dyDescent="0.2">
      <c r="A28" s="12" t="s">
        <v>110</v>
      </c>
      <c r="B28" s="210"/>
      <c r="C28" s="751">
        <f>Eingabeblatt!C32</f>
        <v>0</v>
      </c>
      <c r="D28" s="752">
        <f>Eingabeblatt!D32</f>
        <v>0</v>
      </c>
      <c r="E28" s="753">
        <f>Eingabeblatt!E32</f>
        <v>0</v>
      </c>
      <c r="F28" s="754">
        <f>Eingabeblatt!F32</f>
        <v>0</v>
      </c>
      <c r="G28" s="751">
        <f>Eingabeblatt!G32</f>
        <v>0</v>
      </c>
      <c r="H28" s="751">
        <f>Eingabeblatt!H32</f>
        <v>0</v>
      </c>
      <c r="I28" s="749">
        <f>Eingabeblatt!I32</f>
        <v>0</v>
      </c>
      <c r="J28" s="748">
        <f>Eingabeblatt!J32</f>
        <v>0</v>
      </c>
      <c r="K28" s="12"/>
      <c r="L28" s="5"/>
      <c r="M28" s="705"/>
      <c r="N28" s="12"/>
      <c r="O28" s="771">
        <f>F28-E28</f>
        <v>0</v>
      </c>
      <c r="P28" s="777" t="e">
        <f>O28/E28</f>
        <v>#DIV/0!</v>
      </c>
      <c r="Q28" s="773">
        <f>IF(Eingabeblatt!$G$6=3,H28-E28,IF(Eingabeblatt!$G$6=4,I28-E28,IF(Eingabeblatt!$G$6=5,J28-E28,"-")))</f>
        <v>0</v>
      </c>
      <c r="R28" s="772" t="e">
        <f>Q28/E28</f>
        <v>#DIV/0!</v>
      </c>
    </row>
    <row r="29" spans="1:18" ht="18.75" customHeight="1" x14ac:dyDescent="0.2">
      <c r="A29" s="126"/>
      <c r="B29" s="106"/>
      <c r="C29" s="98"/>
      <c r="D29" s="98"/>
      <c r="E29" s="6"/>
      <c r="F29" s="98"/>
      <c r="G29" s="98"/>
      <c r="H29" s="98"/>
      <c r="I29" s="98"/>
      <c r="J29" s="98"/>
    </row>
    <row r="30" spans="1:18" x14ac:dyDescent="0.2">
      <c r="A30" s="132" t="s">
        <v>23</v>
      </c>
      <c r="B30" s="133"/>
      <c r="C30" s="29">
        <f t="shared" ref="C30:J30" si="0">C38</f>
        <v>2023</v>
      </c>
      <c r="D30" s="29">
        <f t="shared" si="0"/>
        <v>2024</v>
      </c>
      <c r="E30" s="29">
        <f t="shared" si="0"/>
        <v>2025</v>
      </c>
      <c r="F30" s="29">
        <f t="shared" si="0"/>
        <v>2026</v>
      </c>
      <c r="G30" s="29">
        <f t="shared" si="0"/>
        <v>2027</v>
      </c>
      <c r="H30" s="29">
        <f t="shared" si="0"/>
        <v>2028</v>
      </c>
      <c r="I30" s="29">
        <f t="shared" si="0"/>
        <v>2029</v>
      </c>
      <c r="J30" s="35">
        <f t="shared" si="0"/>
        <v>2030</v>
      </c>
    </row>
    <row r="31" spans="1:18" s="12" customFormat="1" ht="6" customHeight="1" x14ac:dyDescent="0.2">
      <c r="A31" s="131"/>
      <c r="B31" s="28"/>
      <c r="C31" s="134"/>
      <c r="D31" s="134"/>
      <c r="E31" s="134"/>
      <c r="F31" s="134"/>
      <c r="G31" s="134"/>
      <c r="H31" s="134"/>
      <c r="I31" s="134"/>
      <c r="J31" s="134"/>
      <c r="M31" s="704"/>
    </row>
    <row r="32" spans="1:18" x14ac:dyDescent="0.2">
      <c r="A32" s="136" t="s">
        <v>108</v>
      </c>
      <c r="B32" s="135"/>
      <c r="C32" s="377">
        <f t="shared" ref="C32:J32" si="1">C33+C34-C35</f>
        <v>0</v>
      </c>
      <c r="D32" s="378">
        <f t="shared" si="1"/>
        <v>0</v>
      </c>
      <c r="E32" s="379">
        <f t="shared" si="1"/>
        <v>0</v>
      </c>
      <c r="F32" s="380">
        <f t="shared" si="1"/>
        <v>0</v>
      </c>
      <c r="G32" s="377">
        <f t="shared" si="1"/>
        <v>0</v>
      </c>
      <c r="H32" s="377">
        <f t="shared" si="1"/>
        <v>0</v>
      </c>
      <c r="I32" s="377">
        <f t="shared" si="1"/>
        <v>0</v>
      </c>
      <c r="J32" s="377">
        <f t="shared" si="1"/>
        <v>0</v>
      </c>
      <c r="K32" s="108" t="s">
        <v>109</v>
      </c>
      <c r="O32" s="771">
        <f>F32-E32</f>
        <v>0</v>
      </c>
      <c r="P32" s="777" t="e">
        <f>O32/E32</f>
        <v>#DIV/0!</v>
      </c>
      <c r="Q32" s="773">
        <f>IF(Eingabeblatt!$G$6=3,H32-E32,IF(Eingabeblatt!$G$6=4,I32-E32,IF(Eingabeblatt!$G$6=5,J32-E32,"-")))</f>
        <v>0</v>
      </c>
      <c r="R32" s="772" t="e">
        <f>Q32/E32</f>
        <v>#DIV/0!</v>
      </c>
    </row>
    <row r="33" spans="1:18" x14ac:dyDescent="0.2">
      <c r="A33" s="126"/>
      <c r="B33" s="142" t="s">
        <v>104</v>
      </c>
      <c r="C33" s="382">
        <f>(Beitragsleistungen!D22+Beitragsleistungen!E22)/2</f>
        <v>0</v>
      </c>
      <c r="D33" s="383">
        <f>(Beitragsleistungen!E22+Beitragsleistungen!F22)/2</f>
        <v>0</v>
      </c>
      <c r="E33" s="384">
        <f>(Beitragsleistungen!F22+Beitragsleistungen!G22)/2</f>
        <v>0</v>
      </c>
      <c r="F33" s="915">
        <f>(Beitragsleistungen!G22+Beitragsleistungen!H22)/2</f>
        <v>0</v>
      </c>
      <c r="G33" s="916">
        <f>(Beitragsleistungen!H22+Beitragsleistungen!I22)/2</f>
        <v>0</v>
      </c>
      <c r="H33" s="916">
        <f>(Beitragsleistungen!I22+Beitragsleistungen!J22)/2</f>
        <v>0</v>
      </c>
      <c r="I33" s="916">
        <f>(Beitragsleistungen!J22+Beitragsleistungen!K22)/2</f>
        <v>0</v>
      </c>
      <c r="J33" s="916">
        <f>(Beitragsleistungen!K22+Beitragsleistungen!L22)/2</f>
        <v>0</v>
      </c>
      <c r="K33" s="556" t="s">
        <v>281</v>
      </c>
      <c r="O33" s="771">
        <f>F33-E33</f>
        <v>0</v>
      </c>
      <c r="P33" s="777" t="e">
        <f>O33/E33</f>
        <v>#DIV/0!</v>
      </c>
      <c r="Q33" s="773">
        <f>IF(Eingabeblatt!$G$6=3,H33-E33,IF(Eingabeblatt!$G$6=4,I33-E33,IF(Eingabeblatt!$G$6=5,J33-E33,"-")))</f>
        <v>0</v>
      </c>
      <c r="R33" s="772" t="e">
        <f>Q33/E33</f>
        <v>#DIV/0!</v>
      </c>
    </row>
    <row r="34" spans="1:18" x14ac:dyDescent="0.2">
      <c r="A34" s="126"/>
      <c r="B34" s="143" t="s">
        <v>103</v>
      </c>
      <c r="C34" s="728"/>
      <c r="D34" s="827"/>
      <c r="E34" s="386"/>
      <c r="F34" s="387"/>
      <c r="G34" s="385"/>
      <c r="H34" s="385"/>
      <c r="I34" s="385"/>
      <c r="J34" s="385"/>
      <c r="K34" s="138" t="s">
        <v>105</v>
      </c>
      <c r="O34" s="771">
        <f>F34-E34</f>
        <v>0</v>
      </c>
      <c r="P34" s="777" t="e">
        <f>O34/E34</f>
        <v>#DIV/0!</v>
      </c>
      <c r="Q34" s="773">
        <f>IF(Eingabeblatt!$G$6=3,H34-E34,IF(Eingabeblatt!$G$6=4,I34-E34,IF(Eingabeblatt!$G$6=5,J34-E34,"-")))</f>
        <v>0</v>
      </c>
      <c r="R34" s="772" t="e">
        <f>Q34/E34</f>
        <v>#DIV/0!</v>
      </c>
    </row>
    <row r="35" spans="1:18" x14ac:dyDescent="0.2">
      <c r="A35" s="126"/>
      <c r="B35" s="143" t="s">
        <v>107</v>
      </c>
      <c r="C35" s="728"/>
      <c r="D35" s="827"/>
      <c r="E35" s="386"/>
      <c r="F35" s="387"/>
      <c r="G35" s="385"/>
      <c r="H35" s="385"/>
      <c r="I35" s="385"/>
      <c r="J35" s="385"/>
      <c r="K35" s="138" t="s">
        <v>106</v>
      </c>
      <c r="O35" s="771">
        <f>F35-E35</f>
        <v>0</v>
      </c>
      <c r="P35" s="777" t="e">
        <f>O35/E35</f>
        <v>#DIV/0!</v>
      </c>
      <c r="Q35" s="773">
        <f>IF(Eingabeblatt!$G$6=3,H35-E35,IF(Eingabeblatt!$G$6=4,I35-E35,IF(Eingabeblatt!$G$6=5,J35-E35,"-")))</f>
        <v>0</v>
      </c>
      <c r="R35" s="772" t="e">
        <f>Q35/E35</f>
        <v>#DIV/0!</v>
      </c>
    </row>
    <row r="36" spans="1:18" ht="18.75" customHeight="1" x14ac:dyDescent="0.2"/>
    <row r="37" spans="1:18" x14ac:dyDescent="0.2">
      <c r="A37" s="949" t="s">
        <v>260</v>
      </c>
      <c r="B37" s="950"/>
      <c r="C37" s="211" t="str">
        <f>Eingabeblatt!C18</f>
        <v>Rechnung</v>
      </c>
      <c r="D37" s="115" t="str">
        <f>Eingabeblatt!D18</f>
        <v>Rechnung</v>
      </c>
      <c r="E37" s="100" t="str">
        <f>Eingabeblatt!E18</f>
        <v>Budget</v>
      </c>
      <c r="F37" s="113" t="str">
        <f>Eingabeblatt!F18</f>
        <v>Finanzplan</v>
      </c>
      <c r="G37" s="119"/>
      <c r="H37" s="117"/>
      <c r="I37" s="117"/>
      <c r="J37" s="117"/>
      <c r="M37" s="793" t="s">
        <v>359</v>
      </c>
      <c r="O37" s="774" t="s">
        <v>417</v>
      </c>
      <c r="P37" s="775"/>
      <c r="Q37" s="776"/>
      <c r="R37" s="776"/>
    </row>
    <row r="38" spans="1:18" x14ac:dyDescent="0.2">
      <c r="A38" s="950"/>
      <c r="B38" s="950"/>
      <c r="C38" s="35">
        <f>Eingabeblatt!C19</f>
        <v>2023</v>
      </c>
      <c r="D38" s="114">
        <f>Eingabeblatt!D19</f>
        <v>2024</v>
      </c>
      <c r="E38" s="102">
        <f>Eingabeblatt!E19</f>
        <v>2025</v>
      </c>
      <c r="F38" s="34">
        <f>Eingabeblatt!F19</f>
        <v>2026</v>
      </c>
      <c r="G38" s="35">
        <f>Eingabeblatt!G19</f>
        <v>2027</v>
      </c>
      <c r="H38" s="35">
        <f>Eingabeblatt!H19</f>
        <v>2028</v>
      </c>
      <c r="I38" s="35">
        <f>Eingabeblatt!I19</f>
        <v>2029</v>
      </c>
      <c r="J38" s="35">
        <f>Eingabeblatt!J19</f>
        <v>2030</v>
      </c>
      <c r="M38" s="794" t="s">
        <v>358</v>
      </c>
      <c r="O38" s="786" t="str">
        <f>"FPL"&amp;F38&amp;" / "&amp;"BU"&amp;E38</f>
        <v>FPL2026 / BU2025</v>
      </c>
      <c r="P38" s="787"/>
      <c r="Q38" s="788" t="str">
        <f>"FPL"&amp;IF(Eingabeblatt!$G$6=3,Finanzplan!H11,IF(Eingabeblatt!$G$6=4,Finanzplan!I11,IF(Eingabeblatt!$G$6=5,Finanzplan!J11,"-")))&amp;" / "&amp;"BU"&amp;Finanzplan!E11</f>
        <v>FPL2030 / BU2025</v>
      </c>
      <c r="R38" s="786"/>
    </row>
    <row r="39" spans="1:18" s="5" customFormat="1" ht="6" customHeight="1" x14ac:dyDescent="0.2">
      <c r="A39" s="38"/>
      <c r="B39" s="38"/>
      <c r="C39" s="39"/>
      <c r="D39" s="39"/>
      <c r="E39" s="39"/>
      <c r="F39" s="39"/>
      <c r="G39" s="39"/>
      <c r="H39" s="39"/>
      <c r="I39" s="39"/>
      <c r="J39" s="39"/>
      <c r="K39" s="145"/>
      <c r="M39" s="705"/>
    </row>
    <row r="40" spans="1:18" x14ac:dyDescent="0.2">
      <c r="A40" s="135">
        <v>30</v>
      </c>
      <c r="B40" s="135" t="s">
        <v>57</v>
      </c>
      <c r="C40" s="726">
        <f>SUM(C41:C48)</f>
        <v>0</v>
      </c>
      <c r="D40" s="727">
        <f>SUM(D41:D48)</f>
        <v>0</v>
      </c>
      <c r="E40" s="388">
        <f t="shared" ref="E40:J40" si="2">SUM(E41:E48)</f>
        <v>0</v>
      </c>
      <c r="F40" s="380">
        <f t="shared" si="2"/>
        <v>0</v>
      </c>
      <c r="G40" s="377">
        <f t="shared" si="2"/>
        <v>0</v>
      </c>
      <c r="H40" s="377">
        <f t="shared" si="2"/>
        <v>0</v>
      </c>
      <c r="I40" s="377">
        <f t="shared" si="2"/>
        <v>0</v>
      </c>
      <c r="J40" s="377">
        <f t="shared" si="2"/>
        <v>0</v>
      </c>
      <c r="K40" s="138"/>
      <c r="M40" s="709">
        <v>30</v>
      </c>
      <c r="O40" s="789">
        <f t="shared" ref="O40:O47" si="3">F40-E40</f>
        <v>0</v>
      </c>
      <c r="P40" s="790" t="e">
        <f t="shared" ref="P40:P47" si="4">O40/E40</f>
        <v>#DIV/0!</v>
      </c>
      <c r="Q40" s="791">
        <f>IF(Eingabeblatt!$G$6=3,H40-E40,IF(Eingabeblatt!$G$6=4,I40-E40,IF(Eingabeblatt!$G$6=5,J40-E40,"-")))</f>
        <v>0</v>
      </c>
      <c r="R40" s="792" t="e">
        <f t="shared" ref="R40:R47" si="5">Q40/E40</f>
        <v>#DIV/0!</v>
      </c>
    </row>
    <row r="41" spans="1:18" x14ac:dyDescent="0.2">
      <c r="A41" s="2">
        <v>300</v>
      </c>
      <c r="B41" s="2" t="s">
        <v>151</v>
      </c>
      <c r="C41" s="389"/>
      <c r="D41" s="390"/>
      <c r="E41" s="386"/>
      <c r="F41" s="391">
        <f>E41*(100+Eingabeblatt!$F$24)/100</f>
        <v>0</v>
      </c>
      <c r="G41" s="392">
        <f>F41*(100+Eingabeblatt!$G$24)/100</f>
        <v>0</v>
      </c>
      <c r="H41" s="393">
        <f>G41*(100+Eingabeblatt!$H$24)/100</f>
        <v>0</v>
      </c>
      <c r="I41" s="393">
        <f>H41*(100+Eingabeblatt!$I$24)/100</f>
        <v>0</v>
      </c>
      <c r="J41" s="393">
        <f>I41*(100+Eingabeblatt!$J$24)/100</f>
        <v>0</v>
      </c>
      <c r="K41" s="138"/>
      <c r="O41" s="771">
        <f t="shared" si="3"/>
        <v>0</v>
      </c>
      <c r="P41" s="777" t="e">
        <f t="shared" si="4"/>
        <v>#DIV/0!</v>
      </c>
      <c r="Q41" s="773">
        <f>IF(Eingabeblatt!$G$6=3,H41-E41,IF(Eingabeblatt!$G$6=4,I41-E41,IF(Eingabeblatt!$G$6=5,J41-E41,"-")))</f>
        <v>0</v>
      </c>
      <c r="R41" s="772" t="e">
        <f t="shared" si="5"/>
        <v>#DIV/0!</v>
      </c>
    </row>
    <row r="42" spans="1:18" x14ac:dyDescent="0.2">
      <c r="A42" s="2">
        <v>301</v>
      </c>
      <c r="B42" s="2" t="s">
        <v>152</v>
      </c>
      <c r="C42" s="389"/>
      <c r="D42" s="390"/>
      <c r="E42" s="386"/>
      <c r="F42" s="391">
        <f>E42*(100+Eingabeblatt!$F$24)/100</f>
        <v>0</v>
      </c>
      <c r="G42" s="392">
        <f>F42*(100+Eingabeblatt!$G$24)/100</f>
        <v>0</v>
      </c>
      <c r="H42" s="393">
        <f>G42*(100+Eingabeblatt!$H$24)/100</f>
        <v>0</v>
      </c>
      <c r="I42" s="393">
        <f>H42*(100+Eingabeblatt!$I$24)/100</f>
        <v>0</v>
      </c>
      <c r="J42" s="393">
        <f>I42*(100+Eingabeblatt!$J$24)/100</f>
        <v>0</v>
      </c>
      <c r="K42" s="138"/>
      <c r="O42" s="771">
        <f t="shared" si="3"/>
        <v>0</v>
      </c>
      <c r="P42" s="777" t="e">
        <f t="shared" si="4"/>
        <v>#DIV/0!</v>
      </c>
      <c r="Q42" s="773">
        <f>IF(Eingabeblatt!$G$6=3,H42-E42,IF(Eingabeblatt!$G$6=4,I42-E42,IF(Eingabeblatt!$G$6=5,J42-E42,"-")))</f>
        <v>0</v>
      </c>
      <c r="R42" s="772" t="e">
        <f t="shared" si="5"/>
        <v>#DIV/0!</v>
      </c>
    </row>
    <row r="43" spans="1:18" x14ac:dyDescent="0.2">
      <c r="A43" s="2">
        <v>302</v>
      </c>
      <c r="B43" s="2" t="s">
        <v>153</v>
      </c>
      <c r="C43" s="389"/>
      <c r="D43" s="390"/>
      <c r="E43" s="386"/>
      <c r="F43" s="391">
        <f>E43*(100+Eingabeblatt!$F$25)/100</f>
        <v>0</v>
      </c>
      <c r="G43" s="392">
        <f>F43*(100+Eingabeblatt!$G$25)/100</f>
        <v>0</v>
      </c>
      <c r="H43" s="393">
        <f>G43*(100+Eingabeblatt!$H$25)/100</f>
        <v>0</v>
      </c>
      <c r="I43" s="393">
        <f>H43*(100+Eingabeblatt!$I$25)/100</f>
        <v>0</v>
      </c>
      <c r="J43" s="393">
        <f>I43*(100+Eingabeblatt!$J$25)/100</f>
        <v>0</v>
      </c>
      <c r="K43" s="138"/>
      <c r="O43" s="771">
        <f t="shared" si="3"/>
        <v>0</v>
      </c>
      <c r="P43" s="777" t="e">
        <f t="shared" si="4"/>
        <v>#DIV/0!</v>
      </c>
      <c r="Q43" s="773">
        <f>IF(Eingabeblatt!$G$6=3,H43-E43,IF(Eingabeblatt!$G$6=4,I43-E43,IF(Eingabeblatt!$G$6=5,J43-E43,"-")))</f>
        <v>0</v>
      </c>
      <c r="R43" s="772" t="e">
        <f t="shared" si="5"/>
        <v>#DIV/0!</v>
      </c>
    </row>
    <row r="44" spans="1:18" x14ac:dyDescent="0.2">
      <c r="A44" s="5">
        <v>304</v>
      </c>
      <c r="B44" s="146" t="s">
        <v>262</v>
      </c>
      <c r="C44" s="389"/>
      <c r="D44" s="390"/>
      <c r="E44" s="386"/>
      <c r="F44" s="391">
        <f>E44</f>
        <v>0</v>
      </c>
      <c r="G44" s="392">
        <f>F44</f>
        <v>0</v>
      </c>
      <c r="H44" s="393">
        <f>G44</f>
        <v>0</v>
      </c>
      <c r="I44" s="393">
        <f>H44</f>
        <v>0</v>
      </c>
      <c r="J44" s="393">
        <f>I44</f>
        <v>0</v>
      </c>
      <c r="K44" s="138"/>
      <c r="O44" s="771">
        <f t="shared" si="3"/>
        <v>0</v>
      </c>
      <c r="P44" s="777" t="e">
        <f t="shared" si="4"/>
        <v>#DIV/0!</v>
      </c>
      <c r="Q44" s="773">
        <f>IF(Eingabeblatt!$G$6=3,H44-E44,IF(Eingabeblatt!$G$6=4,I44-E44,IF(Eingabeblatt!$G$6=5,J44-E44,"-")))</f>
        <v>0</v>
      </c>
      <c r="R44" s="772" t="e">
        <f t="shared" si="5"/>
        <v>#DIV/0!</v>
      </c>
    </row>
    <row r="45" spans="1:18" x14ac:dyDescent="0.2">
      <c r="A45" s="2">
        <v>305</v>
      </c>
      <c r="B45" s="2" t="s">
        <v>154</v>
      </c>
      <c r="C45" s="389"/>
      <c r="D45" s="390"/>
      <c r="E45" s="386"/>
      <c r="F45" s="391">
        <f>E45*(100+Eingabeblatt!$F$25)/100</f>
        <v>0</v>
      </c>
      <c r="G45" s="392">
        <f>F45*(100+Eingabeblatt!$G$25)/100</f>
        <v>0</v>
      </c>
      <c r="H45" s="393">
        <f>G45*(100+Eingabeblatt!$H$25)/100</f>
        <v>0</v>
      </c>
      <c r="I45" s="393">
        <f>H45*(100+Eingabeblatt!$I$25)/100</f>
        <v>0</v>
      </c>
      <c r="J45" s="393">
        <f>I45*(100+Eingabeblatt!$J$25)/100</f>
        <v>0</v>
      </c>
      <c r="K45" s="138"/>
      <c r="O45" s="771">
        <f t="shared" si="3"/>
        <v>0</v>
      </c>
      <c r="P45" s="777" t="e">
        <f t="shared" si="4"/>
        <v>#DIV/0!</v>
      </c>
      <c r="Q45" s="773">
        <f>IF(Eingabeblatt!$G$6=3,H45-E45,IF(Eingabeblatt!$G$6=4,I45-E45,IF(Eingabeblatt!$G$6=5,J45-E45,"-")))</f>
        <v>0</v>
      </c>
      <c r="R45" s="772" t="e">
        <f t="shared" si="5"/>
        <v>#DIV/0!</v>
      </c>
    </row>
    <row r="46" spans="1:18" x14ac:dyDescent="0.2">
      <c r="A46" s="2">
        <v>306</v>
      </c>
      <c r="B46" s="2" t="s">
        <v>155</v>
      </c>
      <c r="C46" s="389"/>
      <c r="D46" s="390"/>
      <c r="E46" s="386"/>
      <c r="F46" s="391">
        <f>E46*(100+Eingabeblatt!$F$25)/100</f>
        <v>0</v>
      </c>
      <c r="G46" s="392">
        <f>F46*(100+Eingabeblatt!$G$25)/100</f>
        <v>0</v>
      </c>
      <c r="H46" s="393">
        <f>G46*(100+Eingabeblatt!$H$25)/100</f>
        <v>0</v>
      </c>
      <c r="I46" s="393">
        <f>H46*(100+Eingabeblatt!$I$25)/100</f>
        <v>0</v>
      </c>
      <c r="J46" s="393">
        <f>I46*(100+Eingabeblatt!$J$25)/100</f>
        <v>0</v>
      </c>
      <c r="K46" s="138"/>
      <c r="O46" s="771">
        <f t="shared" si="3"/>
        <v>0</v>
      </c>
      <c r="P46" s="777" t="e">
        <f t="shared" si="4"/>
        <v>#DIV/0!</v>
      </c>
      <c r="Q46" s="773">
        <f>IF(Eingabeblatt!$G$6=3,H46-E46,IF(Eingabeblatt!$G$6=4,I46-E46,IF(Eingabeblatt!$G$6=5,J46-E46,"-")))</f>
        <v>0</v>
      </c>
      <c r="R46" s="772" t="e">
        <f t="shared" si="5"/>
        <v>#DIV/0!</v>
      </c>
    </row>
    <row r="47" spans="1:18" x14ac:dyDescent="0.2">
      <c r="A47" s="2">
        <v>309</v>
      </c>
      <c r="B47" s="2" t="s">
        <v>156</v>
      </c>
      <c r="C47" s="389"/>
      <c r="D47" s="390"/>
      <c r="E47" s="386"/>
      <c r="F47" s="391">
        <f>E47*(100+Eingabeblatt!$F$24)/100</f>
        <v>0</v>
      </c>
      <c r="G47" s="392">
        <f>F47*(100+Eingabeblatt!$G$24)/100</f>
        <v>0</v>
      </c>
      <c r="H47" s="393">
        <f>G47*(100+Eingabeblatt!$H$24)/100</f>
        <v>0</v>
      </c>
      <c r="I47" s="393">
        <f>H47*(100+Eingabeblatt!$I$24)/100</f>
        <v>0</v>
      </c>
      <c r="J47" s="393">
        <f>I47*(100+Eingabeblatt!$J$24)/100</f>
        <v>0</v>
      </c>
      <c r="K47" s="138"/>
      <c r="O47" s="771">
        <f t="shared" si="3"/>
        <v>0</v>
      </c>
      <c r="P47" s="777" t="e">
        <f t="shared" si="4"/>
        <v>#DIV/0!</v>
      </c>
      <c r="Q47" s="773">
        <f>IF(Eingabeblatt!$G$6=3,H47-E47,IF(Eingabeblatt!$G$6=4,I47-E47,IF(Eingabeblatt!$G$6=5,J47-E47,"-")))</f>
        <v>0</v>
      </c>
      <c r="R47" s="772" t="e">
        <f t="shared" si="5"/>
        <v>#DIV/0!</v>
      </c>
    </row>
    <row r="48" spans="1:18" x14ac:dyDescent="0.2">
      <c r="A48" s="2"/>
      <c r="B48" s="170" t="s">
        <v>166</v>
      </c>
      <c r="C48" s="389"/>
      <c r="D48" s="390"/>
      <c r="E48" s="394"/>
      <c r="F48" s="513"/>
      <c r="G48" s="514"/>
      <c r="H48" s="515"/>
      <c r="I48" s="515"/>
      <c r="J48" s="515"/>
      <c r="K48" s="556" t="s">
        <v>471</v>
      </c>
      <c r="O48" s="771"/>
      <c r="P48" s="772"/>
      <c r="Q48" s="771"/>
      <c r="R48" s="772"/>
    </row>
    <row r="49" spans="1:18" s="5" customFormat="1" ht="6" customHeight="1" x14ac:dyDescent="0.2">
      <c r="A49" s="38"/>
      <c r="B49" s="38"/>
      <c r="C49" s="396"/>
      <c r="D49" s="396"/>
      <c r="E49" s="396"/>
      <c r="F49" s="396"/>
      <c r="G49" s="396"/>
      <c r="H49" s="396"/>
      <c r="I49" s="396"/>
      <c r="J49" s="396"/>
      <c r="K49" s="145"/>
      <c r="M49" s="705"/>
    </row>
    <row r="50" spans="1:18" x14ac:dyDescent="0.2">
      <c r="A50" s="135">
        <v>31</v>
      </c>
      <c r="B50" s="233" t="s">
        <v>58</v>
      </c>
      <c r="C50" s="726">
        <f>SUM(C51:C62)</f>
        <v>0</v>
      </c>
      <c r="D50" s="727">
        <f>SUM(D51:D62)</f>
        <v>0</v>
      </c>
      <c r="E50" s="397">
        <f t="shared" ref="E50:J50" si="6">SUM(E51:E62)</f>
        <v>0</v>
      </c>
      <c r="F50" s="398">
        <f t="shared" si="6"/>
        <v>0</v>
      </c>
      <c r="G50" s="399">
        <f t="shared" si="6"/>
        <v>0</v>
      </c>
      <c r="H50" s="399">
        <f t="shared" si="6"/>
        <v>0</v>
      </c>
      <c r="I50" s="399">
        <f t="shared" si="6"/>
        <v>0</v>
      </c>
      <c r="J50" s="399">
        <f t="shared" si="6"/>
        <v>0</v>
      </c>
      <c r="K50" s="675"/>
      <c r="M50" s="710" t="s">
        <v>367</v>
      </c>
      <c r="O50" s="789">
        <f t="shared" ref="O50:O61" si="7">F50-E50</f>
        <v>0</v>
      </c>
      <c r="P50" s="790" t="e">
        <f t="shared" ref="P50:P61" si="8">O50/E50</f>
        <v>#DIV/0!</v>
      </c>
      <c r="Q50" s="791">
        <f>IF(Eingabeblatt!$G$6=3,H50-E50,IF(Eingabeblatt!$G$6=4,I50-E50,IF(Eingabeblatt!$G$6=5,J50-E50,"-")))</f>
        <v>0</v>
      </c>
      <c r="R50" s="792" t="e">
        <f t="shared" ref="R50:R61" si="9">Q50/E50</f>
        <v>#DIV/0!</v>
      </c>
    </row>
    <row r="51" spans="1:18" x14ac:dyDescent="0.2">
      <c r="A51" s="2">
        <v>310</v>
      </c>
      <c r="B51" s="2" t="s">
        <v>157</v>
      </c>
      <c r="C51" s="436"/>
      <c r="D51" s="390"/>
      <c r="E51" s="400"/>
      <c r="F51" s="391">
        <f>E51*(100+Eingabeblatt!$F$26)/100</f>
        <v>0</v>
      </c>
      <c r="G51" s="392">
        <f>F51*(100+Eingabeblatt!$G$26)/100</f>
        <v>0</v>
      </c>
      <c r="H51" s="393">
        <f>G51*(100+Eingabeblatt!$H$26)/100</f>
        <v>0</v>
      </c>
      <c r="I51" s="393">
        <f>H51*(100+Eingabeblatt!$I$26)/100</f>
        <v>0</v>
      </c>
      <c r="J51" s="393">
        <f>I51*(100+Eingabeblatt!$J$26)/100</f>
        <v>0</v>
      </c>
      <c r="K51" s="138"/>
      <c r="O51" s="771">
        <f t="shared" si="7"/>
        <v>0</v>
      </c>
      <c r="P51" s="777" t="e">
        <f t="shared" si="8"/>
        <v>#DIV/0!</v>
      </c>
      <c r="Q51" s="773">
        <f>IF(Eingabeblatt!$G$6=3,H51-E51,IF(Eingabeblatt!$G$6=4,I51-E51,IF(Eingabeblatt!$G$6=5,J51-E51,"-")))</f>
        <v>0</v>
      </c>
      <c r="R51" s="772" t="e">
        <f t="shared" si="9"/>
        <v>#DIV/0!</v>
      </c>
    </row>
    <row r="52" spans="1:18" x14ac:dyDescent="0.2">
      <c r="A52" s="2">
        <v>311</v>
      </c>
      <c r="B52" s="5" t="s">
        <v>158</v>
      </c>
      <c r="C52" s="389"/>
      <c r="D52" s="390"/>
      <c r="E52" s="400"/>
      <c r="F52" s="391">
        <f>E52*(100+Eingabeblatt!$F$26)/100</f>
        <v>0</v>
      </c>
      <c r="G52" s="392">
        <f>F52*(100+Eingabeblatt!$G$26)/100</f>
        <v>0</v>
      </c>
      <c r="H52" s="393">
        <f>G52*(100+Eingabeblatt!$H$26)/100</f>
        <v>0</v>
      </c>
      <c r="I52" s="393">
        <f>H52*(100+Eingabeblatt!$I$26)/100</f>
        <v>0</v>
      </c>
      <c r="J52" s="393">
        <f>I52*(100+Eingabeblatt!$J$26)/100</f>
        <v>0</v>
      </c>
      <c r="K52" s="138"/>
      <c r="O52" s="771">
        <f t="shared" si="7"/>
        <v>0</v>
      </c>
      <c r="P52" s="777" t="e">
        <f t="shared" si="8"/>
        <v>#DIV/0!</v>
      </c>
      <c r="Q52" s="773">
        <f>IF(Eingabeblatt!$G$6=3,H52-E52,IF(Eingabeblatt!$G$6=4,I52-E52,IF(Eingabeblatt!$G$6=5,J52-E52,"-")))</f>
        <v>0</v>
      </c>
      <c r="R52" s="772" t="e">
        <f t="shared" si="9"/>
        <v>#DIV/0!</v>
      </c>
    </row>
    <row r="53" spans="1:18" x14ac:dyDescent="0.2">
      <c r="A53" s="2">
        <v>312</v>
      </c>
      <c r="B53" s="2" t="s">
        <v>159</v>
      </c>
      <c r="C53" s="389"/>
      <c r="D53" s="390"/>
      <c r="E53" s="400"/>
      <c r="F53" s="391">
        <f>E53*(100+Eingabeblatt!$F$26)/100</f>
        <v>0</v>
      </c>
      <c r="G53" s="392">
        <f>F53*(100+Eingabeblatt!$G$26)/100</f>
        <v>0</v>
      </c>
      <c r="H53" s="393">
        <f>G53*(100+Eingabeblatt!$H$26)/100</f>
        <v>0</v>
      </c>
      <c r="I53" s="393">
        <f>H53*(100+Eingabeblatt!$I$26)/100</f>
        <v>0</v>
      </c>
      <c r="J53" s="393">
        <f>I53*(100+Eingabeblatt!$J$26)/100</f>
        <v>0</v>
      </c>
      <c r="K53" s="138"/>
      <c r="O53" s="771">
        <f t="shared" si="7"/>
        <v>0</v>
      </c>
      <c r="P53" s="777" t="e">
        <f t="shared" si="8"/>
        <v>#DIV/0!</v>
      </c>
      <c r="Q53" s="773">
        <f>IF(Eingabeblatt!$G$6=3,H53-E53,IF(Eingabeblatt!$G$6=4,I53-E53,IF(Eingabeblatt!$G$6=5,J53-E53,"-")))</f>
        <v>0</v>
      </c>
      <c r="R53" s="772" t="e">
        <f t="shared" si="9"/>
        <v>#DIV/0!</v>
      </c>
    </row>
    <row r="54" spans="1:18" x14ac:dyDescent="0.2">
      <c r="A54" s="2">
        <v>313</v>
      </c>
      <c r="B54" s="2" t="s">
        <v>160</v>
      </c>
      <c r="C54" s="389"/>
      <c r="D54" s="390"/>
      <c r="E54" s="400"/>
      <c r="F54" s="391">
        <f>E54*(100+Eingabeblatt!$F$26)/100</f>
        <v>0</v>
      </c>
      <c r="G54" s="392">
        <f>F54*(100+Eingabeblatt!$G$26)/100</f>
        <v>0</v>
      </c>
      <c r="H54" s="393">
        <f>G54*(100+Eingabeblatt!$H$26)/100</f>
        <v>0</v>
      </c>
      <c r="I54" s="393">
        <f>H54*(100+Eingabeblatt!$I$26)/100</f>
        <v>0</v>
      </c>
      <c r="J54" s="393">
        <f>I54*(100+Eingabeblatt!$J$26)/100</f>
        <v>0</v>
      </c>
      <c r="K54" s="138"/>
      <c r="O54" s="771">
        <f t="shared" si="7"/>
        <v>0</v>
      </c>
      <c r="P54" s="777" t="e">
        <f t="shared" si="8"/>
        <v>#DIV/0!</v>
      </c>
      <c r="Q54" s="773">
        <f>IF(Eingabeblatt!$G$6=3,H54-E54,IF(Eingabeblatt!$G$6=4,I54-E54,IF(Eingabeblatt!$G$6=5,J54-E54,"-")))</f>
        <v>0</v>
      </c>
      <c r="R54" s="772" t="e">
        <f t="shared" si="9"/>
        <v>#DIV/0!</v>
      </c>
    </row>
    <row r="55" spans="1:18" x14ac:dyDescent="0.2">
      <c r="A55" s="5">
        <v>314</v>
      </c>
      <c r="B55" s="5" t="s">
        <v>161</v>
      </c>
      <c r="C55" s="389"/>
      <c r="D55" s="390"/>
      <c r="E55" s="400"/>
      <c r="F55" s="391">
        <f>E55*(100+Eingabeblatt!$F$26)/100</f>
        <v>0</v>
      </c>
      <c r="G55" s="392">
        <f>F55*(100+Eingabeblatt!$G$26)/100</f>
        <v>0</v>
      </c>
      <c r="H55" s="393">
        <f>G55*(100+Eingabeblatt!$H$26)/100</f>
        <v>0</v>
      </c>
      <c r="I55" s="393">
        <f>H55*(100+Eingabeblatt!$I$26)/100</f>
        <v>0</v>
      </c>
      <c r="J55" s="393">
        <f>I55*(100+Eingabeblatt!$J$26)/100</f>
        <v>0</v>
      </c>
      <c r="K55" s="138"/>
      <c r="O55" s="771">
        <f t="shared" si="7"/>
        <v>0</v>
      </c>
      <c r="P55" s="777" t="e">
        <f t="shared" si="8"/>
        <v>#DIV/0!</v>
      </c>
      <c r="Q55" s="773">
        <f>IF(Eingabeblatt!$G$6=3,H55-E55,IF(Eingabeblatt!$G$6=4,I55-E55,IF(Eingabeblatt!$G$6=5,J55-E55,"-")))</f>
        <v>0</v>
      </c>
      <c r="R55" s="772" t="e">
        <f t="shared" si="9"/>
        <v>#DIV/0!</v>
      </c>
    </row>
    <row r="56" spans="1:18" x14ac:dyDescent="0.2">
      <c r="A56" s="5">
        <v>315</v>
      </c>
      <c r="B56" s="5" t="s">
        <v>162</v>
      </c>
      <c r="C56" s="389"/>
      <c r="D56" s="390"/>
      <c r="E56" s="400"/>
      <c r="F56" s="391">
        <f>E56*(100+Eingabeblatt!$F$26)/100</f>
        <v>0</v>
      </c>
      <c r="G56" s="392">
        <f>F56*(100+Eingabeblatt!$G$26)/100</f>
        <v>0</v>
      </c>
      <c r="H56" s="393">
        <f>G56*(100+Eingabeblatt!$H$26)/100</f>
        <v>0</v>
      </c>
      <c r="I56" s="393">
        <f>H56*(100+Eingabeblatt!$I$26)/100</f>
        <v>0</v>
      </c>
      <c r="J56" s="393">
        <f>I56*(100+Eingabeblatt!$J$26)/100</f>
        <v>0</v>
      </c>
      <c r="K56" s="138"/>
      <c r="O56" s="771">
        <f t="shared" si="7"/>
        <v>0</v>
      </c>
      <c r="P56" s="777" t="e">
        <f t="shared" si="8"/>
        <v>#DIV/0!</v>
      </c>
      <c r="Q56" s="773">
        <f>IF(Eingabeblatt!$G$6=3,H56-E56,IF(Eingabeblatt!$G$6=4,I56-E56,IF(Eingabeblatt!$G$6=5,J56-E56,"-")))</f>
        <v>0</v>
      </c>
      <c r="R56" s="772" t="e">
        <f t="shared" si="9"/>
        <v>#DIV/0!</v>
      </c>
    </row>
    <row r="57" spans="1:18" x14ac:dyDescent="0.2">
      <c r="A57" s="5">
        <v>316</v>
      </c>
      <c r="B57" s="5" t="s">
        <v>163</v>
      </c>
      <c r="C57" s="389"/>
      <c r="D57" s="390"/>
      <c r="E57" s="400"/>
      <c r="F57" s="391">
        <f>E57*(100+Eingabeblatt!$F$26)/100</f>
        <v>0</v>
      </c>
      <c r="G57" s="392">
        <f>F57*(100+Eingabeblatt!$G$26)/100</f>
        <v>0</v>
      </c>
      <c r="H57" s="393">
        <f>G57*(100+Eingabeblatt!$H$26)/100</f>
        <v>0</v>
      </c>
      <c r="I57" s="393">
        <f>H57*(100+Eingabeblatt!$I$26)/100</f>
        <v>0</v>
      </c>
      <c r="J57" s="393">
        <f>I57*(100+Eingabeblatt!$J$26)/100</f>
        <v>0</v>
      </c>
      <c r="K57" s="138"/>
      <c r="O57" s="771">
        <f t="shared" si="7"/>
        <v>0</v>
      </c>
      <c r="P57" s="777" t="e">
        <f t="shared" si="8"/>
        <v>#DIV/0!</v>
      </c>
      <c r="Q57" s="773">
        <f>IF(Eingabeblatt!$G$6=3,H57-E57,IF(Eingabeblatt!$G$6=4,I57-E57,IF(Eingabeblatt!$G$6=5,J57-E57,"-")))</f>
        <v>0</v>
      </c>
      <c r="R57" s="772" t="e">
        <f t="shared" si="9"/>
        <v>#DIV/0!</v>
      </c>
    </row>
    <row r="58" spans="1:18" x14ac:dyDescent="0.2">
      <c r="A58" s="5">
        <v>317</v>
      </c>
      <c r="B58" s="5" t="s">
        <v>164</v>
      </c>
      <c r="C58" s="389"/>
      <c r="D58" s="390"/>
      <c r="E58" s="400"/>
      <c r="F58" s="391">
        <f>E58*(100+Eingabeblatt!$F$26)/100</f>
        <v>0</v>
      </c>
      <c r="G58" s="392">
        <f>F58*(100+Eingabeblatt!$G$26)/100</f>
        <v>0</v>
      </c>
      <c r="H58" s="393">
        <f>G58*(100+Eingabeblatt!$H$26)/100</f>
        <v>0</v>
      </c>
      <c r="I58" s="393">
        <f>H58*(100+Eingabeblatt!$I$26)/100</f>
        <v>0</v>
      </c>
      <c r="J58" s="393">
        <f>I58*(100+Eingabeblatt!$J$26)/100</f>
        <v>0</v>
      </c>
      <c r="K58" s="138"/>
      <c r="O58" s="771">
        <f t="shared" si="7"/>
        <v>0</v>
      </c>
      <c r="P58" s="777" t="e">
        <f t="shared" si="8"/>
        <v>#DIV/0!</v>
      </c>
      <c r="Q58" s="773">
        <f>IF(Eingabeblatt!$G$6=3,H58-E58,IF(Eingabeblatt!$G$6=4,I58-E58,IF(Eingabeblatt!$G$6=5,J58-E58,"-")))</f>
        <v>0</v>
      </c>
      <c r="R58" s="772" t="e">
        <f t="shared" si="9"/>
        <v>#DIV/0!</v>
      </c>
    </row>
    <row r="59" spans="1:18" x14ac:dyDescent="0.2">
      <c r="A59" s="5">
        <v>318</v>
      </c>
      <c r="B59" s="23" t="s">
        <v>328</v>
      </c>
      <c r="C59" s="561"/>
      <c r="D59" s="562"/>
      <c r="E59" s="400"/>
      <c r="F59" s="391">
        <f>E59*(100+Eingabeblatt!$F$26)/100</f>
        <v>0</v>
      </c>
      <c r="G59" s="392">
        <f>F59*(100+Eingabeblatt!$G$26)/100</f>
        <v>0</v>
      </c>
      <c r="H59" s="393">
        <f>G59*(100+Eingabeblatt!$H$26)/100</f>
        <v>0</v>
      </c>
      <c r="I59" s="393">
        <f>H59*(100+Eingabeblatt!$I$26)/100</f>
        <v>0</v>
      </c>
      <c r="J59" s="393">
        <f>I59*(100+Eingabeblatt!$J$26)/100</f>
        <v>0</v>
      </c>
      <c r="K59" s="675"/>
      <c r="M59" s="710">
        <v>900.33900000000006</v>
      </c>
      <c r="O59" s="771">
        <f t="shared" si="7"/>
        <v>0</v>
      </c>
      <c r="P59" s="777" t="e">
        <f t="shared" si="8"/>
        <v>#DIV/0!</v>
      </c>
      <c r="Q59" s="773">
        <f>IF(Eingabeblatt!$G$6=3,H59-E59,IF(Eingabeblatt!$G$6=4,I59-E59,IF(Eingabeblatt!$G$6=5,J59-E59,"-")))</f>
        <v>0</v>
      </c>
      <c r="R59" s="772" t="e">
        <f t="shared" si="9"/>
        <v>#DIV/0!</v>
      </c>
    </row>
    <row r="60" spans="1:18" x14ac:dyDescent="0.2">
      <c r="A60" s="5">
        <v>318</v>
      </c>
      <c r="B60" s="23" t="s">
        <v>326</v>
      </c>
      <c r="C60" s="561"/>
      <c r="D60" s="562"/>
      <c r="E60" s="400"/>
      <c r="F60" s="513"/>
      <c r="G60" s="514"/>
      <c r="H60" s="514"/>
      <c r="I60" s="514"/>
      <c r="J60" s="514"/>
      <c r="K60" s="556" t="s">
        <v>357</v>
      </c>
      <c r="M60" s="711" t="s">
        <v>368</v>
      </c>
      <c r="O60" s="771">
        <f t="shared" si="7"/>
        <v>0</v>
      </c>
      <c r="P60" s="777" t="e">
        <f t="shared" si="8"/>
        <v>#DIV/0!</v>
      </c>
      <c r="Q60" s="773">
        <f>IF(Eingabeblatt!$G$6=3,H60-E60,IF(Eingabeblatt!$G$6=4,I60-E60,IF(Eingabeblatt!$G$6=5,J60-E60,"-")))</f>
        <v>0</v>
      </c>
      <c r="R60" s="772" t="e">
        <f t="shared" si="9"/>
        <v>#DIV/0!</v>
      </c>
    </row>
    <row r="61" spans="1:18" x14ac:dyDescent="0.2">
      <c r="A61" s="2">
        <v>319</v>
      </c>
      <c r="B61" s="2" t="s">
        <v>165</v>
      </c>
      <c r="C61" s="389"/>
      <c r="D61" s="390"/>
      <c r="E61" s="400"/>
      <c r="F61" s="391">
        <f>E61*(100+Eingabeblatt!$F$26)/100</f>
        <v>0</v>
      </c>
      <c r="G61" s="392">
        <f>F61*(100+Eingabeblatt!$G$26)/100</f>
        <v>0</v>
      </c>
      <c r="H61" s="393">
        <f>G61*(100+Eingabeblatt!$H$26)/100</f>
        <v>0</v>
      </c>
      <c r="I61" s="393">
        <f>H61*(100+Eingabeblatt!$I$26)/100</f>
        <v>0</v>
      </c>
      <c r="J61" s="393">
        <f>I61*(100+Eingabeblatt!$J$26)/100</f>
        <v>0</v>
      </c>
      <c r="K61" s="138"/>
      <c r="O61" s="771">
        <f t="shared" si="7"/>
        <v>0</v>
      </c>
      <c r="P61" s="777" t="e">
        <f t="shared" si="8"/>
        <v>#DIV/0!</v>
      </c>
      <c r="Q61" s="773">
        <f>IF(Eingabeblatt!$G$6=3,H61-E61,IF(Eingabeblatt!$G$6=4,I61-E61,IF(Eingabeblatt!$G$6=5,J61-E61,"-")))</f>
        <v>0</v>
      </c>
      <c r="R61" s="772" t="e">
        <f t="shared" si="9"/>
        <v>#DIV/0!</v>
      </c>
    </row>
    <row r="62" spans="1:18" x14ac:dyDescent="0.2">
      <c r="A62" s="2"/>
      <c r="B62" s="170" t="s">
        <v>167</v>
      </c>
      <c r="C62" s="389"/>
      <c r="D62" s="390"/>
      <c r="E62" s="394"/>
      <c r="F62" s="513"/>
      <c r="G62" s="514"/>
      <c r="H62" s="514"/>
      <c r="I62" s="514"/>
      <c r="J62" s="514"/>
      <c r="K62" s="138"/>
    </row>
    <row r="63" spans="1:18" s="5" customFormat="1" ht="6" customHeight="1" x14ac:dyDescent="0.2">
      <c r="A63" s="38"/>
      <c r="B63" s="38"/>
      <c r="C63" s="396"/>
      <c r="D63" s="396"/>
      <c r="E63" s="396"/>
      <c r="F63" s="396"/>
      <c r="G63" s="396"/>
      <c r="H63" s="396"/>
      <c r="I63" s="396"/>
      <c r="J63" s="396"/>
      <c r="M63" s="705"/>
    </row>
    <row r="64" spans="1:18" x14ac:dyDescent="0.2">
      <c r="A64" s="135">
        <v>33</v>
      </c>
      <c r="B64" s="135" t="s">
        <v>215</v>
      </c>
      <c r="C64" s="377">
        <f t="shared" ref="C64:J64" si="10">SUM(C65:C69)</f>
        <v>0</v>
      </c>
      <c r="D64" s="381">
        <f t="shared" si="10"/>
        <v>0</v>
      </c>
      <c r="E64" s="379">
        <f t="shared" si="10"/>
        <v>0</v>
      </c>
      <c r="F64" s="637">
        <f t="shared" si="10"/>
        <v>0</v>
      </c>
      <c r="G64" s="377">
        <f t="shared" si="10"/>
        <v>0</v>
      </c>
      <c r="H64" s="377">
        <f t="shared" si="10"/>
        <v>0</v>
      </c>
      <c r="I64" s="377">
        <f t="shared" si="10"/>
        <v>0</v>
      </c>
      <c r="J64" s="377">
        <f t="shared" si="10"/>
        <v>0</v>
      </c>
      <c r="K64" s="675"/>
      <c r="M64" s="710">
        <v>331</v>
      </c>
      <c r="O64" s="789">
        <f t="shared" ref="O64:O68" si="11">F64-E64</f>
        <v>0</v>
      </c>
      <c r="P64" s="790" t="e">
        <f t="shared" ref="P64:P68" si="12">O64/E64</f>
        <v>#DIV/0!</v>
      </c>
      <c r="Q64" s="791">
        <f>IF(Eingabeblatt!$G$6=3,H64-E64,IF(Eingabeblatt!$G$6=4,I64-E64,IF(Eingabeblatt!$G$6=5,J64-E64,"-")))</f>
        <v>0</v>
      </c>
      <c r="R64" s="792" t="e">
        <f t="shared" ref="R64:R68" si="13">Q64/E64</f>
        <v>#DIV/0!</v>
      </c>
    </row>
    <row r="65" spans="1:18" x14ac:dyDescent="0.2">
      <c r="A65" s="2">
        <v>3300</v>
      </c>
      <c r="B65" s="2" t="s">
        <v>115</v>
      </c>
      <c r="C65" s="728"/>
      <c r="D65" s="797">
        <f>+'Abschreibung Überführung'!E12+'Abschreibung HRM2'!E13</f>
        <v>0</v>
      </c>
      <c r="E65" s="798">
        <f>+'Abschreibung Überführung'!F12+'Abschreibung HRM2'!F13</f>
        <v>0</v>
      </c>
      <c r="F65" s="402">
        <f>+'Abschreibung Überführung'!G12+'Abschreibung HRM2'!G13</f>
        <v>0</v>
      </c>
      <c r="G65" s="382">
        <f>+'Abschreibung Überführung'!H12+'Abschreibung HRM2'!H13</f>
        <v>0</v>
      </c>
      <c r="H65" s="382">
        <f>+'Abschreibung Überführung'!I12+'Abschreibung HRM2'!I13</f>
        <v>0</v>
      </c>
      <c r="I65" s="393">
        <f>+'Abschreibung Überführung'!J12+'Abschreibung HRM2'!J13</f>
        <v>0</v>
      </c>
      <c r="J65" s="393">
        <f>+'Abschreibung Überführung'!K12+'Abschreibung HRM2'!K13</f>
        <v>0</v>
      </c>
      <c r="K65" s="138"/>
      <c r="O65" s="771">
        <f t="shared" si="11"/>
        <v>0</v>
      </c>
      <c r="P65" s="777" t="e">
        <f t="shared" si="12"/>
        <v>#DIV/0!</v>
      </c>
      <c r="Q65" s="773">
        <f>IF(Eingabeblatt!$G$6=3,H65-E65,IF(Eingabeblatt!$G$6=4,I65-E65,IF(Eingabeblatt!$G$6=5,J65-E65,"-")))</f>
        <v>0</v>
      </c>
      <c r="R65" s="772" t="e">
        <f t="shared" si="13"/>
        <v>#DIV/0!</v>
      </c>
    </row>
    <row r="66" spans="1:18" x14ac:dyDescent="0.2">
      <c r="A66" s="2">
        <v>3301</v>
      </c>
      <c r="B66" s="2" t="s">
        <v>524</v>
      </c>
      <c r="C66" s="728"/>
      <c r="D66" s="874">
        <f>+'Abschreibung Überführung'!E13+'Abschreibung HRM2'!E16</f>
        <v>0</v>
      </c>
      <c r="E66" s="875">
        <f>+'Abschreibung Überführung'!F13+'Abschreibung HRM2'!F16</f>
        <v>0</v>
      </c>
      <c r="F66" s="402">
        <f>+'Abschreibung Überführung'!G13+'Abschreibung HRM2'!G16</f>
        <v>0</v>
      </c>
      <c r="G66" s="382">
        <f>+'Abschreibung Überführung'!H13+'Abschreibung HRM2'!H16</f>
        <v>0</v>
      </c>
      <c r="H66" s="382">
        <f>+'Abschreibung Überführung'!I13+'Abschreibung HRM2'!I16</f>
        <v>0</v>
      </c>
      <c r="I66" s="393">
        <f>+'Abschreibung Überführung'!J13+'Abschreibung HRM2'!J16</f>
        <v>0</v>
      </c>
      <c r="J66" s="393">
        <f>+'Abschreibung Überführung'!K13+'Abschreibung HRM2'!K16</f>
        <v>0</v>
      </c>
      <c r="K66" s="138"/>
      <c r="O66" s="771">
        <f t="shared" si="11"/>
        <v>0</v>
      </c>
      <c r="P66" s="777" t="e">
        <f t="shared" si="12"/>
        <v>#DIV/0!</v>
      </c>
      <c r="Q66" s="773">
        <f>IF(Eingabeblatt!$G$6=3,H66-E66,IF(Eingabeblatt!$G$6=4,I66-E66,IF(Eingabeblatt!$G$6=5,J66-E66,"-")))</f>
        <v>0</v>
      </c>
      <c r="R66" s="772" t="e">
        <f t="shared" si="13"/>
        <v>#DIV/0!</v>
      </c>
    </row>
    <row r="67" spans="1:18" x14ac:dyDescent="0.2">
      <c r="A67" s="2">
        <v>3320</v>
      </c>
      <c r="B67" s="2" t="s">
        <v>116</v>
      </c>
      <c r="C67" s="728"/>
      <c r="D67" s="797">
        <f>+'Abschreibung Überführung'!E14+'Abschreibung HRM2'!E14</f>
        <v>0</v>
      </c>
      <c r="E67" s="798">
        <f>+'Abschreibung Überführung'!F14+'Abschreibung HRM2'!F14</f>
        <v>0</v>
      </c>
      <c r="F67" s="402">
        <f>+'Abschreibung Überführung'!G14+'Abschreibung HRM2'!G14</f>
        <v>0</v>
      </c>
      <c r="G67" s="382">
        <f>+'Abschreibung Überführung'!H14+'Abschreibung HRM2'!H14</f>
        <v>0</v>
      </c>
      <c r="H67" s="382">
        <f>+'Abschreibung Überführung'!I14+'Abschreibung HRM2'!I14</f>
        <v>0</v>
      </c>
      <c r="I67" s="393">
        <f>+'Abschreibung Überführung'!J14+'Abschreibung HRM2'!J14</f>
        <v>0</v>
      </c>
      <c r="J67" s="393">
        <f>+'Abschreibung Überführung'!K14+'Abschreibung HRM2'!K14</f>
        <v>0</v>
      </c>
      <c r="K67" s="138"/>
      <c r="O67" s="771">
        <f t="shared" si="11"/>
        <v>0</v>
      </c>
      <c r="P67" s="777" t="e">
        <f t="shared" si="12"/>
        <v>#DIV/0!</v>
      </c>
      <c r="Q67" s="773">
        <f>IF(Eingabeblatt!$G$6=3,H67-E67,IF(Eingabeblatt!$G$6=4,I67-E67,IF(Eingabeblatt!$G$6=5,J67-E67,"-")))</f>
        <v>0</v>
      </c>
      <c r="R67" s="772" t="e">
        <f t="shared" si="13"/>
        <v>#DIV/0!</v>
      </c>
    </row>
    <row r="68" spans="1:18" x14ac:dyDescent="0.2">
      <c r="A68" s="2">
        <v>3321</v>
      </c>
      <c r="B68" s="2" t="s">
        <v>525</v>
      </c>
      <c r="C68" s="728"/>
      <c r="D68" s="874">
        <f>+'Abschreibung Überführung'!E15+'Abschreibung HRM2'!E17</f>
        <v>0</v>
      </c>
      <c r="E68" s="875">
        <f>+'Abschreibung Überführung'!F15+'Abschreibung HRM2'!F17</f>
        <v>0</v>
      </c>
      <c r="F68" s="402">
        <f>+'Abschreibung Überführung'!G15+'Abschreibung HRM2'!G17</f>
        <v>0</v>
      </c>
      <c r="G68" s="382">
        <f>+'Abschreibung Überführung'!H15+'Abschreibung HRM2'!H17</f>
        <v>0</v>
      </c>
      <c r="H68" s="382">
        <f>+'Abschreibung Überführung'!I15+'Abschreibung HRM2'!I17</f>
        <v>0</v>
      </c>
      <c r="I68" s="393">
        <f>+'Abschreibung Überführung'!J15+'Abschreibung HRM2'!J17</f>
        <v>0</v>
      </c>
      <c r="J68" s="393">
        <f>+'Abschreibung Überführung'!K15+'Abschreibung HRM2'!K17</f>
        <v>0</v>
      </c>
      <c r="K68" s="138"/>
      <c r="O68" s="771">
        <f t="shared" si="11"/>
        <v>0</v>
      </c>
      <c r="P68" s="777" t="e">
        <f t="shared" si="12"/>
        <v>#DIV/0!</v>
      </c>
      <c r="Q68" s="773">
        <f>IF(Eingabeblatt!$G$6=3,H68-E68,IF(Eingabeblatt!$G$6=4,I68-E68,IF(Eingabeblatt!$G$6=5,J68-E68,"-")))</f>
        <v>0</v>
      </c>
      <c r="R68" s="772" t="e">
        <f t="shared" si="13"/>
        <v>#DIV/0!</v>
      </c>
    </row>
    <row r="69" spans="1:18" x14ac:dyDescent="0.2">
      <c r="A69" s="2"/>
      <c r="B69" s="170" t="s">
        <v>571</v>
      </c>
      <c r="C69" s="389"/>
      <c r="D69" s="827"/>
      <c r="E69" s="798"/>
      <c r="F69" s="513"/>
      <c r="G69" s="514"/>
      <c r="H69" s="514"/>
      <c r="I69" s="514"/>
      <c r="J69" s="514"/>
      <c r="K69" s="138"/>
      <c r="O69" s="771"/>
      <c r="P69" s="772"/>
      <c r="Q69" s="773"/>
      <c r="R69" s="772"/>
    </row>
    <row r="70" spans="1:18" ht="6" customHeight="1" x14ac:dyDescent="0.2">
      <c r="C70" s="403"/>
      <c r="D70" s="403"/>
      <c r="E70" s="403"/>
      <c r="F70" s="403"/>
      <c r="G70" s="403"/>
      <c r="H70" s="403"/>
      <c r="I70" s="403"/>
      <c r="J70" s="403"/>
    </row>
    <row r="71" spans="1:18" x14ac:dyDescent="0.2">
      <c r="A71" s="135">
        <v>34</v>
      </c>
      <c r="B71" s="135" t="s">
        <v>117</v>
      </c>
      <c r="C71" s="726">
        <f>SUM(C72:C76)</f>
        <v>0</v>
      </c>
      <c r="D71" s="727">
        <f>SUM(D72:D76)</f>
        <v>0</v>
      </c>
      <c r="E71" s="388">
        <f t="shared" ref="E71:J71" si="14">SUM(E72:E76)</f>
        <v>0</v>
      </c>
      <c r="F71" s="380">
        <f t="shared" si="14"/>
        <v>0</v>
      </c>
      <c r="G71" s="377">
        <f t="shared" si="14"/>
        <v>0</v>
      </c>
      <c r="H71" s="377">
        <f t="shared" si="14"/>
        <v>0</v>
      </c>
      <c r="I71" s="377">
        <f t="shared" si="14"/>
        <v>0</v>
      </c>
      <c r="J71" s="377">
        <f t="shared" si="14"/>
        <v>0</v>
      </c>
      <c r="K71" s="675"/>
      <c r="M71" s="710">
        <v>32</v>
      </c>
      <c r="O71" s="789">
        <f t="shared" ref="O71:O76" si="15">F71-E71</f>
        <v>0</v>
      </c>
      <c r="P71" s="790" t="e">
        <f t="shared" ref="P71:P76" si="16">O71/E71</f>
        <v>#DIV/0!</v>
      </c>
      <c r="Q71" s="791">
        <f>IF(Eingabeblatt!$G$6=3,H71-E71,IF(Eingabeblatt!$G$6=4,I71-E71,IF(Eingabeblatt!$G$6=5,J71-E71,"-")))</f>
        <v>0</v>
      </c>
      <c r="R71" s="792" t="e">
        <f t="shared" ref="R71:R76" si="17">Q71/E71</f>
        <v>#DIV/0!</v>
      </c>
    </row>
    <row r="72" spans="1:18" x14ac:dyDescent="0.2">
      <c r="A72" s="2">
        <v>340</v>
      </c>
      <c r="B72" s="2" t="s">
        <v>118</v>
      </c>
      <c r="C72" s="561"/>
      <c r="D72" s="562"/>
      <c r="E72" s="386"/>
      <c r="F72" s="402">
        <f>(Finanzplan!E51*Eingabeblatt!F27)/100</f>
        <v>0</v>
      </c>
      <c r="G72" s="402">
        <f>(Finanzplan!F51*Eingabeblatt!G27)/100</f>
        <v>0</v>
      </c>
      <c r="H72" s="402">
        <f>(Finanzplan!G51*Eingabeblatt!H27)/100</f>
        <v>0</v>
      </c>
      <c r="I72" s="402">
        <f>(Finanzplan!H51*Eingabeblatt!I27)/100</f>
        <v>0</v>
      </c>
      <c r="J72" s="382">
        <f>(Finanzplan!I51*Eingabeblatt!J27)/100</f>
        <v>0</v>
      </c>
      <c r="K72" s="675"/>
      <c r="M72" s="710" t="s">
        <v>361</v>
      </c>
      <c r="O72" s="771">
        <f t="shared" si="15"/>
        <v>0</v>
      </c>
      <c r="P72" s="777" t="e">
        <f t="shared" si="16"/>
        <v>#DIV/0!</v>
      </c>
      <c r="Q72" s="773">
        <f>IF(Eingabeblatt!$G$6=3,H72-E72,IF(Eingabeblatt!$G$6=4,I72-E72,IF(Eingabeblatt!$G$6=5,J72-E72,"-")))</f>
        <v>0</v>
      </c>
      <c r="R72" s="772" t="e">
        <f t="shared" si="17"/>
        <v>#DIV/0!</v>
      </c>
    </row>
    <row r="73" spans="1:18" x14ac:dyDescent="0.2">
      <c r="A73" s="5">
        <v>341</v>
      </c>
      <c r="B73" s="5" t="s">
        <v>119</v>
      </c>
      <c r="C73" s="389"/>
      <c r="D73" s="390"/>
      <c r="E73" s="516"/>
      <c r="F73" s="517"/>
      <c r="G73" s="514"/>
      <c r="H73" s="514"/>
      <c r="I73" s="514"/>
      <c r="J73" s="514"/>
      <c r="K73" s="138"/>
      <c r="O73" s="771">
        <f t="shared" si="15"/>
        <v>0</v>
      </c>
      <c r="P73" s="777" t="e">
        <f t="shared" si="16"/>
        <v>#DIV/0!</v>
      </c>
      <c r="Q73" s="773">
        <f>IF(Eingabeblatt!$G$6=3,H73-E73,IF(Eingabeblatt!$G$6=4,I73-E73,IF(Eingabeblatt!$G$6=5,J73-E73,"-")))</f>
        <v>0</v>
      </c>
      <c r="R73" s="772" t="e">
        <f t="shared" si="17"/>
        <v>#DIV/0!</v>
      </c>
    </row>
    <row r="74" spans="1:18" x14ac:dyDescent="0.2">
      <c r="A74" s="5">
        <v>343</v>
      </c>
      <c r="B74" s="5" t="s">
        <v>120</v>
      </c>
      <c r="C74" s="389"/>
      <c r="D74" s="390"/>
      <c r="E74" s="516"/>
      <c r="F74" s="517"/>
      <c r="G74" s="514"/>
      <c r="H74" s="514"/>
      <c r="I74" s="514"/>
      <c r="J74" s="514"/>
      <c r="K74" s="138"/>
      <c r="O74" s="771">
        <f t="shared" si="15"/>
        <v>0</v>
      </c>
      <c r="P74" s="777" t="e">
        <f t="shared" si="16"/>
        <v>#DIV/0!</v>
      </c>
      <c r="Q74" s="773">
        <f>IF(Eingabeblatt!$G$6=3,H74-E74,IF(Eingabeblatt!$G$6=4,I74-E74,IF(Eingabeblatt!$G$6=5,J74-E74,"-")))</f>
        <v>0</v>
      </c>
      <c r="R74" s="772" t="e">
        <f t="shared" si="17"/>
        <v>#DIV/0!</v>
      </c>
    </row>
    <row r="75" spans="1:18" x14ac:dyDescent="0.2">
      <c r="A75" s="5">
        <v>344</v>
      </c>
      <c r="B75" s="5" t="s">
        <v>121</v>
      </c>
      <c r="C75" s="561"/>
      <c r="D75" s="562"/>
      <c r="E75" s="516"/>
      <c r="F75" s="517"/>
      <c r="G75" s="514"/>
      <c r="H75" s="514"/>
      <c r="I75" s="514"/>
      <c r="J75" s="514"/>
      <c r="K75" s="138"/>
      <c r="O75" s="771">
        <f t="shared" si="15"/>
        <v>0</v>
      </c>
      <c r="P75" s="777" t="e">
        <f t="shared" si="16"/>
        <v>#DIV/0!</v>
      </c>
      <c r="Q75" s="773">
        <f>IF(Eingabeblatt!$G$6=3,H75-E75,IF(Eingabeblatt!$G$6=4,I75-E75,IF(Eingabeblatt!$G$6=5,J75-E75,"-")))</f>
        <v>0</v>
      </c>
      <c r="R75" s="772" t="e">
        <f t="shared" si="17"/>
        <v>#DIV/0!</v>
      </c>
    </row>
    <row r="76" spans="1:18" x14ac:dyDescent="0.2">
      <c r="A76" s="2">
        <v>349</v>
      </c>
      <c r="B76" s="2" t="s">
        <v>122</v>
      </c>
      <c r="C76" s="389"/>
      <c r="D76" s="390"/>
      <c r="E76" s="516"/>
      <c r="F76" s="517"/>
      <c r="G76" s="514"/>
      <c r="H76" s="514"/>
      <c r="I76" s="514"/>
      <c r="J76" s="514"/>
      <c r="K76" s="138"/>
      <c r="O76" s="771">
        <f t="shared" si="15"/>
        <v>0</v>
      </c>
      <c r="P76" s="777" t="e">
        <f t="shared" si="16"/>
        <v>#DIV/0!</v>
      </c>
      <c r="Q76" s="773">
        <f>IF(Eingabeblatt!$G$6=3,H76-E76,IF(Eingabeblatt!$G$6=4,I76-E76,IF(Eingabeblatt!$G$6=5,J76-E76,"-")))</f>
        <v>0</v>
      </c>
      <c r="R76" s="772" t="e">
        <f t="shared" si="17"/>
        <v>#DIV/0!</v>
      </c>
    </row>
    <row r="77" spans="1:18" ht="6" customHeight="1" x14ac:dyDescent="0.2">
      <c r="C77" s="403"/>
      <c r="D77" s="403"/>
      <c r="E77" s="403"/>
      <c r="F77" s="403"/>
      <c r="G77" s="403"/>
      <c r="H77" s="403"/>
      <c r="I77" s="403"/>
      <c r="J77" s="403"/>
    </row>
    <row r="78" spans="1:18" x14ac:dyDescent="0.2">
      <c r="A78" s="135">
        <v>35</v>
      </c>
      <c r="B78" s="135" t="s">
        <v>400</v>
      </c>
      <c r="C78" s="726">
        <f t="shared" ref="C78:J78" si="18">C79</f>
        <v>0</v>
      </c>
      <c r="D78" s="727">
        <f>D79</f>
        <v>0</v>
      </c>
      <c r="E78" s="388">
        <f t="shared" si="18"/>
        <v>0</v>
      </c>
      <c r="F78" s="380">
        <f t="shared" si="18"/>
        <v>0</v>
      </c>
      <c r="G78" s="377">
        <f t="shared" si="18"/>
        <v>0</v>
      </c>
      <c r="H78" s="377">
        <f t="shared" si="18"/>
        <v>0</v>
      </c>
      <c r="I78" s="381">
        <f t="shared" si="18"/>
        <v>0</v>
      </c>
      <c r="J78" s="377">
        <f t="shared" si="18"/>
        <v>0</v>
      </c>
      <c r="K78" s="675"/>
      <c r="M78" s="767" t="s">
        <v>409</v>
      </c>
      <c r="O78" s="789">
        <f t="shared" ref="O78:O79" si="19">F78-E78</f>
        <v>0</v>
      </c>
      <c r="P78" s="790" t="e">
        <f t="shared" ref="P78:P79" si="20">O78/E78</f>
        <v>#DIV/0!</v>
      </c>
      <c r="Q78" s="791">
        <f>IF(Eingabeblatt!$G$6=3,H78-E78,IF(Eingabeblatt!$G$6=4,I78-E78,IF(Eingabeblatt!$G$6=5,J78-E78,"-")))</f>
        <v>0</v>
      </c>
      <c r="R78" s="792" t="e">
        <f t="shared" ref="R78:R79" si="21">Q78/E78</f>
        <v>#DIV/0!</v>
      </c>
    </row>
    <row r="79" spans="1:18" x14ac:dyDescent="0.2">
      <c r="A79" s="2">
        <v>351</v>
      </c>
      <c r="B79" s="13" t="s">
        <v>401</v>
      </c>
      <c r="C79" s="436"/>
      <c r="D79" s="437"/>
      <c r="E79" s="400"/>
      <c r="F79" s="404"/>
      <c r="G79" s="395"/>
      <c r="H79" s="395"/>
      <c r="I79" s="405"/>
      <c r="J79" s="395"/>
      <c r="K79" s="138" t="s">
        <v>405</v>
      </c>
      <c r="O79" s="771">
        <f t="shared" si="19"/>
        <v>0</v>
      </c>
      <c r="P79" s="777" t="e">
        <f t="shared" si="20"/>
        <v>#DIV/0!</v>
      </c>
      <c r="Q79" s="773">
        <f>IF(Eingabeblatt!$G$6=3,H79-E79,IF(Eingabeblatt!$G$6=4,I79-E79,IF(Eingabeblatt!$G$6=5,J79-E79,"-")))</f>
        <v>0</v>
      </c>
      <c r="R79" s="772" t="e">
        <f t="shared" si="21"/>
        <v>#DIV/0!</v>
      </c>
    </row>
    <row r="80" spans="1:18" ht="6" customHeight="1" x14ac:dyDescent="0.2">
      <c r="C80" s="403"/>
      <c r="D80" s="403"/>
      <c r="E80" s="403"/>
      <c r="F80" s="403"/>
      <c r="G80" s="403"/>
      <c r="H80" s="403"/>
      <c r="I80" s="403"/>
      <c r="J80" s="403"/>
    </row>
    <row r="81" spans="1:18" x14ac:dyDescent="0.2">
      <c r="A81" s="135">
        <v>36</v>
      </c>
      <c r="B81" s="135" t="s">
        <v>123</v>
      </c>
      <c r="C81" s="726">
        <f>SUM(C82:C84)</f>
        <v>0</v>
      </c>
      <c r="D81" s="727">
        <f>SUM(D82:D84)</f>
        <v>0</v>
      </c>
      <c r="E81" s="388">
        <f t="shared" ref="E81:J81" si="22">SUM(E82:E84)</f>
        <v>0</v>
      </c>
      <c r="F81" s="380">
        <f t="shared" si="22"/>
        <v>0</v>
      </c>
      <c r="G81" s="377">
        <f t="shared" si="22"/>
        <v>0</v>
      </c>
      <c r="H81" s="377">
        <f t="shared" si="22"/>
        <v>0</v>
      </c>
      <c r="I81" s="381">
        <f t="shared" si="22"/>
        <v>0</v>
      </c>
      <c r="J81" s="377">
        <f t="shared" si="22"/>
        <v>0</v>
      </c>
      <c r="K81" s="675"/>
      <c r="M81" s="711" t="s">
        <v>369</v>
      </c>
      <c r="O81" s="789">
        <f t="shared" ref="O81:O84" si="23">F81-E81</f>
        <v>0</v>
      </c>
      <c r="P81" s="790" t="e">
        <f t="shared" ref="P81:P84" si="24">O81/E81</f>
        <v>#DIV/0!</v>
      </c>
      <c r="Q81" s="791">
        <f>IF(Eingabeblatt!$G$6=3,H81-E81,IF(Eingabeblatt!$G$6=4,I81-E81,IF(Eingabeblatt!$G$6=5,J81-E81,"-")))</f>
        <v>0</v>
      </c>
      <c r="R81" s="792" t="e">
        <f t="shared" ref="R81:R84" si="25">Q81/E81</f>
        <v>#DIV/0!</v>
      </c>
    </row>
    <row r="82" spans="1:18" x14ac:dyDescent="0.2">
      <c r="A82" s="2">
        <v>361</v>
      </c>
      <c r="B82" s="2" t="s">
        <v>124</v>
      </c>
      <c r="C82" s="436"/>
      <c r="D82" s="437"/>
      <c r="E82" s="400"/>
      <c r="F82" s="404"/>
      <c r="G82" s="395"/>
      <c r="H82" s="395"/>
      <c r="I82" s="405"/>
      <c r="J82" s="395"/>
      <c r="K82" s="138" t="s">
        <v>125</v>
      </c>
      <c r="O82" s="771">
        <f t="shared" si="23"/>
        <v>0</v>
      </c>
      <c r="P82" s="777" t="e">
        <f t="shared" si="24"/>
        <v>#DIV/0!</v>
      </c>
      <c r="Q82" s="773">
        <f>IF(Eingabeblatt!$G$6=3,H82-E82,IF(Eingabeblatt!$G$6=4,I82-E82,IF(Eingabeblatt!$G$6=5,J82-E82,"-")))</f>
        <v>0</v>
      </c>
      <c r="R82" s="772" t="e">
        <f t="shared" si="25"/>
        <v>#DIV/0!</v>
      </c>
    </row>
    <row r="83" spans="1:18" x14ac:dyDescent="0.2">
      <c r="A83" s="2">
        <v>362</v>
      </c>
      <c r="B83" s="13" t="s">
        <v>318</v>
      </c>
      <c r="C83" s="561"/>
      <c r="D83" s="562"/>
      <c r="E83" s="386"/>
      <c r="F83" s="402">
        <f>IF(Beitragsleistungen!D147&lt;0,-Beitragsleistungen!D147,0)</f>
        <v>0</v>
      </c>
      <c r="G83" s="402">
        <f>IF(Beitragsleistungen!E147&lt;0,-Beitragsleistungen!E147,0)</f>
        <v>0</v>
      </c>
      <c r="H83" s="402">
        <f>IF(Beitragsleistungen!F147&lt;0,-Beitragsleistungen!F147,0)</f>
        <v>0</v>
      </c>
      <c r="I83" s="578">
        <f>IF(Beitragsleistungen!G147&lt;0,-Beitragsleistungen!G147,0)</f>
        <v>0</v>
      </c>
      <c r="J83" s="382">
        <f>IF(Beitragsleistungen!H147&lt;0,-Beitragsleistungen!H147,0)</f>
        <v>0</v>
      </c>
      <c r="K83" s="556" t="s">
        <v>360</v>
      </c>
      <c r="M83" s="711">
        <v>922.351</v>
      </c>
      <c r="O83" s="771">
        <f t="shared" si="23"/>
        <v>0</v>
      </c>
      <c r="P83" s="777" t="e">
        <f t="shared" si="24"/>
        <v>#DIV/0!</v>
      </c>
      <c r="Q83" s="773">
        <f>IF(Eingabeblatt!$G$6=3,H83-E83,IF(Eingabeblatt!$G$6=4,I83-E83,IF(Eingabeblatt!$G$6=5,J83-E83,"-")))</f>
        <v>0</v>
      </c>
      <c r="R83" s="772" t="e">
        <f t="shared" si="25"/>
        <v>#DIV/0!</v>
      </c>
    </row>
    <row r="84" spans="1:18" x14ac:dyDescent="0.2">
      <c r="A84" s="5">
        <v>363</v>
      </c>
      <c r="B84" s="5" t="s">
        <v>127</v>
      </c>
      <c r="C84" s="389"/>
      <c r="D84" s="390"/>
      <c r="E84" s="400"/>
      <c r="F84" s="404"/>
      <c r="G84" s="395"/>
      <c r="H84" s="395"/>
      <c r="I84" s="419"/>
      <c r="J84" s="395"/>
      <c r="K84" s="138"/>
      <c r="O84" s="771">
        <f t="shared" si="23"/>
        <v>0</v>
      </c>
      <c r="P84" s="777" t="e">
        <f t="shared" si="24"/>
        <v>#DIV/0!</v>
      </c>
      <c r="Q84" s="773">
        <f>IF(Eingabeblatt!$G$6=3,H84-E84,IF(Eingabeblatt!$G$6=4,I84-E84,IF(Eingabeblatt!$G$6=5,J84-E84,"-")))</f>
        <v>0</v>
      </c>
      <c r="R84" s="772" t="e">
        <f t="shared" si="25"/>
        <v>#DIV/0!</v>
      </c>
    </row>
    <row r="85" spans="1:18" ht="6" customHeight="1" x14ac:dyDescent="0.2">
      <c r="C85" s="403"/>
      <c r="D85" s="403"/>
      <c r="E85" s="403"/>
      <c r="F85" s="403"/>
      <c r="G85" s="403"/>
      <c r="H85" s="403"/>
      <c r="I85" s="403"/>
      <c r="J85" s="403"/>
    </row>
    <row r="86" spans="1:18" x14ac:dyDescent="0.2">
      <c r="A86" s="135">
        <v>38</v>
      </c>
      <c r="B86" s="135" t="s">
        <v>128</v>
      </c>
      <c r="C86" s="377">
        <f t="shared" ref="C86:J86" si="26">SUM(C87:C90)</f>
        <v>0</v>
      </c>
      <c r="D86" s="378">
        <f t="shared" si="26"/>
        <v>0</v>
      </c>
      <c r="E86" s="379">
        <f t="shared" si="26"/>
        <v>0</v>
      </c>
      <c r="F86" s="406">
        <f t="shared" si="26"/>
        <v>0</v>
      </c>
      <c r="G86" s="407">
        <f t="shared" si="26"/>
        <v>0</v>
      </c>
      <c r="H86" s="407">
        <f t="shared" si="26"/>
        <v>0</v>
      </c>
      <c r="I86" s="407">
        <f t="shared" si="26"/>
        <v>0</v>
      </c>
      <c r="J86" s="407">
        <f t="shared" si="26"/>
        <v>0</v>
      </c>
      <c r="K86" s="675"/>
      <c r="M86" s="711" t="s">
        <v>371</v>
      </c>
      <c r="O86" s="789">
        <f t="shared" ref="O86:O90" si="27">F86-E86</f>
        <v>0</v>
      </c>
      <c r="P86" s="790" t="e">
        <f t="shared" ref="P86:P90" si="28">O86/E86</f>
        <v>#DIV/0!</v>
      </c>
      <c r="Q86" s="791">
        <f>IF(Eingabeblatt!$G$6=3,H86-E86,IF(Eingabeblatt!$G$6=4,I86-E86,IF(Eingabeblatt!$G$6=5,J86-E86,"-")))</f>
        <v>0</v>
      </c>
      <c r="R86" s="792" t="e">
        <f t="shared" ref="R86:R90" si="29">Q86/E86</f>
        <v>#DIV/0!</v>
      </c>
    </row>
    <row r="87" spans="1:18" x14ac:dyDescent="0.2">
      <c r="A87" s="2">
        <v>381</v>
      </c>
      <c r="B87" s="13" t="s">
        <v>289</v>
      </c>
      <c r="C87" s="732"/>
      <c r="D87" s="733"/>
      <c r="E87" s="512"/>
      <c r="F87" s="517"/>
      <c r="G87" s="514"/>
      <c r="H87" s="514"/>
      <c r="I87" s="514"/>
      <c r="J87" s="514"/>
      <c r="K87" s="138"/>
      <c r="O87" s="771">
        <f t="shared" si="27"/>
        <v>0</v>
      </c>
      <c r="P87" s="777" t="e">
        <f t="shared" si="28"/>
        <v>#DIV/0!</v>
      </c>
      <c r="Q87" s="773">
        <f>IF(Eingabeblatt!$G$6=3,H87-E87,IF(Eingabeblatt!$G$6=4,I87-E87,IF(Eingabeblatt!$G$6=5,J87-E87,"-")))</f>
        <v>0</v>
      </c>
      <c r="R87" s="772" t="e">
        <f t="shared" si="29"/>
        <v>#DIV/0!</v>
      </c>
    </row>
    <row r="88" spans="1:18" x14ac:dyDescent="0.2">
      <c r="A88" s="2">
        <v>383</v>
      </c>
      <c r="B88" s="2" t="s">
        <v>129</v>
      </c>
      <c r="C88" s="728"/>
      <c r="D88" s="874">
        <f>+'Abschreibung Überführung'!E16+'Abschreibung HRM2'!E15</f>
        <v>0</v>
      </c>
      <c r="E88" s="875">
        <f>+'Abschreibung Überführung'!F16+'Abschreibung HRM2'!F15</f>
        <v>0</v>
      </c>
      <c r="F88" s="402">
        <f>+'Abschreibung Überführung'!G16+'Abschreibung HRM2'!G15</f>
        <v>0</v>
      </c>
      <c r="G88" s="382">
        <f>+'Abschreibung Überführung'!H16+'Abschreibung HRM2'!H15</f>
        <v>0</v>
      </c>
      <c r="H88" s="382">
        <f>+'Abschreibung Überführung'!I16+'Abschreibung HRM2'!I15</f>
        <v>0</v>
      </c>
      <c r="I88" s="393">
        <f>+'Abschreibung Überführung'!J16+'Abschreibung HRM2'!J15</f>
        <v>0</v>
      </c>
      <c r="J88" s="393">
        <f>+'Abschreibung Überführung'!K16+'Abschreibung HRM2'!K15</f>
        <v>0</v>
      </c>
      <c r="K88" s="675"/>
      <c r="M88" s="711">
        <v>332</v>
      </c>
      <c r="O88" s="771">
        <f t="shared" si="27"/>
        <v>0</v>
      </c>
      <c r="P88" s="777" t="e">
        <f t="shared" si="28"/>
        <v>#DIV/0!</v>
      </c>
      <c r="Q88" s="773">
        <f>IF(Eingabeblatt!$G$6=3,H88-E88,IF(Eingabeblatt!$G$6=4,I88-E88,IF(Eingabeblatt!$G$6=5,J88-E88,"-")))</f>
        <v>0</v>
      </c>
      <c r="R88" s="772" t="e">
        <f t="shared" si="29"/>
        <v>#DIV/0!</v>
      </c>
    </row>
    <row r="89" spans="1:18" x14ac:dyDescent="0.2">
      <c r="A89" s="5">
        <v>3892</v>
      </c>
      <c r="B89" s="5" t="s">
        <v>469</v>
      </c>
      <c r="C89" s="732"/>
      <c r="D89" s="733"/>
      <c r="E89" s="512"/>
      <c r="F89" s="517"/>
      <c r="G89" s="514"/>
      <c r="H89" s="514"/>
      <c r="I89" s="514"/>
      <c r="J89" s="514"/>
      <c r="K89" s="556"/>
      <c r="M89" s="711"/>
      <c r="O89" s="771">
        <f t="shared" ref="O89" si="30">F89-E89</f>
        <v>0</v>
      </c>
      <c r="P89" s="777" t="e">
        <f t="shared" ref="P89" si="31">O89/E89</f>
        <v>#DIV/0!</v>
      </c>
      <c r="Q89" s="773">
        <f>IF(Eingabeblatt!$G$6=3,H89-E89,IF(Eingabeblatt!$G$6=4,I89-E89,IF(Eingabeblatt!$G$6=5,J89-E89,"-")))</f>
        <v>0</v>
      </c>
      <c r="R89" s="772" t="e">
        <f t="shared" ref="R89" si="32">Q89/E89</f>
        <v>#DIV/0!</v>
      </c>
    </row>
    <row r="90" spans="1:18" x14ac:dyDescent="0.2">
      <c r="A90" s="5">
        <v>3893</v>
      </c>
      <c r="B90" s="5" t="s">
        <v>193</v>
      </c>
      <c r="C90" s="732"/>
      <c r="D90" s="733"/>
      <c r="E90" s="512"/>
      <c r="F90" s="517"/>
      <c r="G90" s="514"/>
      <c r="H90" s="514"/>
      <c r="I90" s="514"/>
      <c r="J90" s="514"/>
      <c r="K90" s="556"/>
      <c r="M90" s="711">
        <v>382</v>
      </c>
      <c r="O90" s="771">
        <f t="shared" si="27"/>
        <v>0</v>
      </c>
      <c r="P90" s="777" t="e">
        <f t="shared" si="28"/>
        <v>#DIV/0!</v>
      </c>
      <c r="Q90" s="773">
        <f>IF(Eingabeblatt!$G$6=3,H90-E90,IF(Eingabeblatt!$G$6=4,I90-E90,IF(Eingabeblatt!$G$6=5,J90-E90,"-")))</f>
        <v>0</v>
      </c>
      <c r="R90" s="772" t="e">
        <f t="shared" si="29"/>
        <v>#DIV/0!</v>
      </c>
    </row>
    <row r="91" spans="1:18" ht="6" customHeight="1" x14ac:dyDescent="0.2">
      <c r="C91" s="403"/>
      <c r="D91" s="403"/>
      <c r="E91" s="403"/>
      <c r="F91" s="403"/>
      <c r="G91" s="403"/>
      <c r="H91" s="403"/>
      <c r="I91" s="403"/>
      <c r="J91" s="403"/>
    </row>
    <row r="92" spans="1:18" x14ac:dyDescent="0.2">
      <c r="A92" s="135">
        <v>384</v>
      </c>
      <c r="B92" s="135" t="s">
        <v>214</v>
      </c>
      <c r="C92" s="726">
        <f t="shared" ref="C92:J92" si="33">C93</f>
        <v>0</v>
      </c>
      <c r="D92" s="727">
        <f t="shared" si="33"/>
        <v>0</v>
      </c>
      <c r="E92" s="397">
        <f t="shared" si="33"/>
        <v>0</v>
      </c>
      <c r="F92" s="398">
        <f t="shared" si="33"/>
        <v>0</v>
      </c>
      <c r="G92" s="399">
        <f t="shared" si="33"/>
        <v>0</v>
      </c>
      <c r="H92" s="399">
        <f t="shared" si="33"/>
        <v>0</v>
      </c>
      <c r="I92" s="399">
        <f t="shared" si="33"/>
        <v>0</v>
      </c>
      <c r="J92" s="399">
        <f t="shared" si="33"/>
        <v>0</v>
      </c>
      <c r="K92" s="556" t="s">
        <v>282</v>
      </c>
      <c r="M92" s="711">
        <v>333</v>
      </c>
      <c r="O92" s="789">
        <f t="shared" ref="O92:O93" si="34">F92-E92</f>
        <v>0</v>
      </c>
      <c r="P92" s="790" t="e">
        <f t="shared" ref="P92:P93" si="35">O92/E92</f>
        <v>#DIV/0!</v>
      </c>
      <c r="Q92" s="791">
        <f>IF(Eingabeblatt!$G$6=3,H92-E92,IF(Eingabeblatt!$G$6=4,I92-E92,IF(Eingabeblatt!$G$6=5,J92-E92,"-")))</f>
        <v>0</v>
      </c>
      <c r="R92" s="792" t="e">
        <f t="shared" ref="R92:R93" si="36">Q92/E92</f>
        <v>#DIV/0!</v>
      </c>
    </row>
    <row r="93" spans="1:18" x14ac:dyDescent="0.2">
      <c r="A93" s="2">
        <v>384</v>
      </c>
      <c r="B93" s="2" t="s">
        <v>114</v>
      </c>
      <c r="C93" s="436"/>
      <c r="D93" s="437"/>
      <c r="E93" s="386"/>
      <c r="F93" s="402">
        <f>IF(E174&lt;0,-E174/5,0)</f>
        <v>0</v>
      </c>
      <c r="G93" s="402">
        <f>IF(F174&lt;0,-F174/5,0)</f>
        <v>0</v>
      </c>
      <c r="H93" s="402">
        <f>IF(G174&lt;0,-G174/5,0)</f>
        <v>0</v>
      </c>
      <c r="I93" s="402">
        <f>IF(H174&lt;0,-H174/5,0)</f>
        <v>0</v>
      </c>
      <c r="J93" s="382">
        <f>IF(I174&lt;0,-I174/5,0)</f>
        <v>0</v>
      </c>
      <c r="K93" s="138"/>
      <c r="O93" s="771">
        <f t="shared" si="34"/>
        <v>0</v>
      </c>
      <c r="P93" s="777" t="e">
        <f t="shared" si="35"/>
        <v>#DIV/0!</v>
      </c>
      <c r="Q93" s="773">
        <f>IF(Eingabeblatt!$G$6=3,H93-E93,IF(Eingabeblatt!$G$6=4,I93-E93,IF(Eingabeblatt!$G$6=5,J93-E93,"-")))</f>
        <v>0</v>
      </c>
      <c r="R93" s="772" t="e">
        <f t="shared" si="36"/>
        <v>#DIV/0!</v>
      </c>
    </row>
    <row r="94" spans="1:18" s="2" customFormat="1" ht="6" customHeight="1" x14ac:dyDescent="0.2">
      <c r="A94" s="5"/>
      <c r="B94" s="30"/>
      <c r="C94" s="408"/>
      <c r="D94" s="409"/>
      <c r="E94" s="410"/>
      <c r="F94" s="408"/>
      <c r="G94" s="410"/>
      <c r="H94" s="409"/>
      <c r="I94" s="409"/>
      <c r="J94" s="409"/>
      <c r="K94" s="145"/>
      <c r="M94" s="705"/>
    </row>
    <row r="95" spans="1:18" x14ac:dyDescent="0.2">
      <c r="A95" s="135">
        <v>39</v>
      </c>
      <c r="B95" s="135" t="s">
        <v>210</v>
      </c>
      <c r="C95" s="726">
        <f>SUM(C96:C97)</f>
        <v>0</v>
      </c>
      <c r="D95" s="727">
        <f>SUM(D96:D97)</f>
        <v>0</v>
      </c>
      <c r="E95" s="379">
        <f t="shared" ref="E95:J95" si="37">SUM(E96:E97)</f>
        <v>0</v>
      </c>
      <c r="F95" s="406">
        <f t="shared" si="37"/>
        <v>0</v>
      </c>
      <c r="G95" s="407">
        <f t="shared" si="37"/>
        <v>0</v>
      </c>
      <c r="H95" s="407">
        <f t="shared" si="37"/>
        <v>0</v>
      </c>
      <c r="I95" s="407">
        <f t="shared" si="37"/>
        <v>0</v>
      </c>
      <c r="J95" s="407">
        <f t="shared" si="37"/>
        <v>0</v>
      </c>
      <c r="K95" s="138"/>
      <c r="M95" s="711">
        <v>39</v>
      </c>
      <c r="O95" s="789">
        <f t="shared" ref="O95:O97" si="38">F95-E95</f>
        <v>0</v>
      </c>
      <c r="P95" s="790" t="e">
        <f t="shared" ref="P95:P97" si="39">O95/E95</f>
        <v>#DIV/0!</v>
      </c>
      <c r="Q95" s="791">
        <f>IF(Eingabeblatt!$G$6=3,H95-E95,IF(Eingabeblatt!$G$6=4,I95-E95,IF(Eingabeblatt!$G$6=5,J95-E95,"-")))</f>
        <v>0</v>
      </c>
      <c r="R95" s="792" t="e">
        <f t="shared" ref="R95:R97" si="40">Q95/E95</f>
        <v>#DIV/0!</v>
      </c>
    </row>
    <row r="96" spans="1:18" x14ac:dyDescent="0.2">
      <c r="A96" s="2">
        <v>390</v>
      </c>
      <c r="B96" s="13" t="s">
        <v>58</v>
      </c>
      <c r="C96" s="436"/>
      <c r="D96" s="437"/>
      <c r="E96" s="512"/>
      <c r="F96" s="517"/>
      <c r="G96" s="514"/>
      <c r="H96" s="514"/>
      <c r="I96" s="514"/>
      <c r="J96" s="514"/>
      <c r="K96" s="138"/>
      <c r="O96" s="771">
        <f t="shared" si="38"/>
        <v>0</v>
      </c>
      <c r="P96" s="777" t="e">
        <f t="shared" si="39"/>
        <v>#DIV/0!</v>
      </c>
      <c r="Q96" s="773">
        <f>IF(Eingabeblatt!$G$6=3,H96-E96,IF(Eingabeblatt!$G$6=4,I96-E96,IF(Eingabeblatt!$G$6=5,J96-E96,"-")))</f>
        <v>0</v>
      </c>
      <c r="R96" s="772" t="e">
        <f t="shared" si="40"/>
        <v>#DIV/0!</v>
      </c>
    </row>
    <row r="97" spans="1:18" x14ac:dyDescent="0.2">
      <c r="A97" s="5">
        <v>391</v>
      </c>
      <c r="B97" s="23" t="s">
        <v>57</v>
      </c>
      <c r="C97" s="389"/>
      <c r="D97" s="390"/>
      <c r="E97" s="512"/>
      <c r="F97" s="517"/>
      <c r="G97" s="514"/>
      <c r="H97" s="514"/>
      <c r="I97" s="514"/>
      <c r="J97" s="514"/>
      <c r="K97" s="138"/>
      <c r="O97" s="771">
        <f t="shared" si="38"/>
        <v>0</v>
      </c>
      <c r="P97" s="777" t="e">
        <f t="shared" si="39"/>
        <v>#DIV/0!</v>
      </c>
      <c r="Q97" s="773">
        <f>IF(Eingabeblatt!$G$6=3,H97-E97,IF(Eingabeblatt!$G$6=4,I97-E97,IF(Eingabeblatt!$G$6=5,J97-E97,"-")))</f>
        <v>0</v>
      </c>
      <c r="R97" s="772" t="e">
        <f t="shared" si="40"/>
        <v>#DIV/0!</v>
      </c>
    </row>
    <row r="98" spans="1:18" s="2" customFormat="1" ht="6" customHeight="1" x14ac:dyDescent="0.2">
      <c r="A98" s="5"/>
      <c r="B98" s="30"/>
      <c r="C98" s="408"/>
      <c r="D98" s="409"/>
      <c r="E98" s="410"/>
      <c r="F98" s="408"/>
      <c r="G98" s="410"/>
      <c r="H98" s="409"/>
      <c r="I98" s="409"/>
      <c r="J98" s="409"/>
      <c r="K98" s="145"/>
      <c r="M98" s="705"/>
    </row>
    <row r="99" spans="1:18" x14ac:dyDescent="0.2">
      <c r="A99" s="135">
        <v>40</v>
      </c>
      <c r="B99" s="135" t="s">
        <v>131</v>
      </c>
      <c r="C99" s="726">
        <f t="shared" ref="C99:J99" si="41">SUM(C100:C102)</f>
        <v>0</v>
      </c>
      <c r="D99" s="727">
        <f t="shared" si="41"/>
        <v>0</v>
      </c>
      <c r="E99" s="411">
        <f t="shared" si="41"/>
        <v>0</v>
      </c>
      <c r="F99" s="412">
        <f t="shared" si="41"/>
        <v>0</v>
      </c>
      <c r="G99" s="407">
        <f t="shared" si="41"/>
        <v>0</v>
      </c>
      <c r="H99" s="407">
        <f t="shared" si="41"/>
        <v>0</v>
      </c>
      <c r="I99" s="407">
        <f t="shared" si="41"/>
        <v>0</v>
      </c>
      <c r="J99" s="407">
        <f t="shared" si="41"/>
        <v>0</v>
      </c>
      <c r="K99" s="556"/>
      <c r="M99" s="711">
        <v>40</v>
      </c>
      <c r="O99" s="789">
        <f t="shared" ref="O99:O101" si="42">F99-E99</f>
        <v>0</v>
      </c>
      <c r="P99" s="790" t="e">
        <f t="shared" ref="P99:P101" si="43">O99/E99</f>
        <v>#DIV/0!</v>
      </c>
      <c r="Q99" s="791">
        <f>IF(Eingabeblatt!$G$6=3,H99-E99,IF(Eingabeblatt!$G$6=4,I99-E99,IF(Eingabeblatt!$G$6=5,J99-E99,"-")))</f>
        <v>0</v>
      </c>
      <c r="R99" s="792" t="e">
        <f t="shared" ref="R99:R101" si="44">Q99/E99</f>
        <v>#DIV/0!</v>
      </c>
    </row>
    <row r="100" spans="1:18" s="16" customFormat="1" x14ac:dyDescent="0.2">
      <c r="A100" s="146">
        <v>400</v>
      </c>
      <c r="B100" s="7" t="s">
        <v>132</v>
      </c>
      <c r="C100" s="389"/>
      <c r="D100" s="390"/>
      <c r="E100" s="516"/>
      <c r="F100" s="952">
        <f>Eingabeblatt!F20*Eingabeblatt!F22/100+F59</f>
        <v>0</v>
      </c>
      <c r="G100" s="951">
        <f>Eingabeblatt!G20*Eingabeblatt!G22/100+G59</f>
        <v>0</v>
      </c>
      <c r="H100" s="951">
        <f>Eingabeblatt!H20*Eingabeblatt!H22/100+H59</f>
        <v>0</v>
      </c>
      <c r="I100" s="951">
        <f>Eingabeblatt!I20*Eingabeblatt!I22/100+I59</f>
        <v>0</v>
      </c>
      <c r="J100" s="951">
        <f>Eingabeblatt!J20*Eingabeblatt!J22/100+J59</f>
        <v>0</v>
      </c>
      <c r="K100" s="556" t="s">
        <v>329</v>
      </c>
      <c r="M100" s="708"/>
      <c r="O100" s="771">
        <f t="shared" si="42"/>
        <v>0</v>
      </c>
      <c r="P100" s="777" t="e">
        <f t="shared" si="43"/>
        <v>#DIV/0!</v>
      </c>
      <c r="Q100" s="773">
        <f>IF(Eingabeblatt!$G$6=3,H100-E100,IF(Eingabeblatt!$G$6=4,I100-E100,IF(Eingabeblatt!$G$6=5,J100-E100,"-")))</f>
        <v>0</v>
      </c>
      <c r="R100" s="772" t="e">
        <f t="shared" si="44"/>
        <v>#DIV/0!</v>
      </c>
    </row>
    <row r="101" spans="1:18" x14ac:dyDescent="0.2">
      <c r="A101" s="5">
        <v>401</v>
      </c>
      <c r="B101" s="7" t="s">
        <v>130</v>
      </c>
      <c r="C101" s="389"/>
      <c r="D101" s="390"/>
      <c r="E101" s="400"/>
      <c r="F101" s="952"/>
      <c r="G101" s="951"/>
      <c r="H101" s="951"/>
      <c r="I101" s="951"/>
      <c r="J101" s="951"/>
      <c r="K101" s="138"/>
      <c r="O101" s="771">
        <f t="shared" si="42"/>
        <v>0</v>
      </c>
      <c r="P101" s="777" t="e">
        <f t="shared" si="43"/>
        <v>#DIV/0!</v>
      </c>
      <c r="Q101" s="773">
        <f>IF(Eingabeblatt!$G$6=3,H101-E101,IF(Eingabeblatt!$G$6=4,I101-E101,IF(Eingabeblatt!$G$6=5,J101-E101,"-")))</f>
        <v>0</v>
      </c>
      <c r="R101" s="772" t="e">
        <f t="shared" si="44"/>
        <v>#DIV/0!</v>
      </c>
    </row>
    <row r="102" spans="1:18" x14ac:dyDescent="0.2">
      <c r="A102" s="5"/>
      <c r="B102" s="170" t="s">
        <v>572</v>
      </c>
      <c r="C102" s="389"/>
      <c r="D102" s="390"/>
      <c r="E102" s="394"/>
      <c r="F102" s="513"/>
      <c r="G102" s="514"/>
      <c r="H102" s="514"/>
      <c r="I102" s="514"/>
      <c r="J102" s="514"/>
      <c r="K102" s="138"/>
      <c r="O102" s="771"/>
      <c r="P102" s="772"/>
      <c r="Q102" s="773"/>
      <c r="R102" s="772"/>
    </row>
    <row r="103" spans="1:18" ht="6" customHeight="1" x14ac:dyDescent="0.2">
      <c r="A103" s="5"/>
      <c r="B103" s="7"/>
      <c r="C103" s="410"/>
      <c r="D103" s="410"/>
      <c r="E103" s="413"/>
      <c r="F103" s="410"/>
      <c r="G103" s="410"/>
      <c r="H103" s="410"/>
      <c r="I103" s="410"/>
      <c r="J103" s="410"/>
      <c r="K103" s="145"/>
    </row>
    <row r="104" spans="1:18" x14ac:dyDescent="0.2">
      <c r="A104" s="135">
        <v>42</v>
      </c>
      <c r="B104" s="135" t="s">
        <v>135</v>
      </c>
      <c r="C104" s="726">
        <f>SUM(C105:C108)</f>
        <v>0</v>
      </c>
      <c r="D104" s="727">
        <f>SUM(D105:D108)</f>
        <v>0</v>
      </c>
      <c r="E104" s="411">
        <f t="shared" ref="E104:J104" si="45">SUM(E105:E108)</f>
        <v>0</v>
      </c>
      <c r="F104" s="412">
        <f t="shared" si="45"/>
        <v>0</v>
      </c>
      <c r="G104" s="407">
        <f t="shared" si="45"/>
        <v>0</v>
      </c>
      <c r="H104" s="407">
        <f t="shared" si="45"/>
        <v>0</v>
      </c>
      <c r="I104" s="407">
        <f t="shared" si="45"/>
        <v>0</v>
      </c>
      <c r="J104" s="407">
        <f t="shared" si="45"/>
        <v>0</v>
      </c>
      <c r="K104" s="138"/>
      <c r="M104" s="711">
        <v>43</v>
      </c>
      <c r="O104" s="789">
        <f t="shared" ref="O104:O108" si="46">F104-E104</f>
        <v>0</v>
      </c>
      <c r="P104" s="790" t="e">
        <f t="shared" ref="P104:P108" si="47">O104/E104</f>
        <v>#DIV/0!</v>
      </c>
      <c r="Q104" s="791">
        <f>IF(Eingabeblatt!$G$6=3,H104-E104,IF(Eingabeblatt!$G$6=4,I104-E104,IF(Eingabeblatt!$G$6=5,J104-E104,"-")))</f>
        <v>0</v>
      </c>
      <c r="R104" s="792" t="e">
        <f t="shared" ref="R104:R108" si="48">Q104/E104</f>
        <v>#DIV/0!</v>
      </c>
    </row>
    <row r="105" spans="1:18" x14ac:dyDescent="0.2">
      <c r="A105" s="5">
        <v>423</v>
      </c>
      <c r="B105" s="7" t="s">
        <v>136</v>
      </c>
      <c r="C105" s="389"/>
      <c r="D105" s="390"/>
      <c r="E105" s="401"/>
      <c r="F105" s="387"/>
      <c r="G105" s="395"/>
      <c r="H105" s="591"/>
      <c r="I105" s="395"/>
      <c r="J105" s="395"/>
      <c r="K105" s="138"/>
      <c r="O105" s="771">
        <f t="shared" si="46"/>
        <v>0</v>
      </c>
      <c r="P105" s="777" t="e">
        <f t="shared" si="47"/>
        <v>#DIV/0!</v>
      </c>
      <c r="Q105" s="773">
        <f>IF(Eingabeblatt!$G$6=3,H105-E105,IF(Eingabeblatt!$G$6=4,I105-E105,IF(Eingabeblatt!$G$6=5,J105-E105,"-")))</f>
        <v>0</v>
      </c>
      <c r="R105" s="772" t="e">
        <f t="shared" si="48"/>
        <v>#DIV/0!</v>
      </c>
    </row>
    <row r="106" spans="1:18" x14ac:dyDescent="0.2">
      <c r="A106" s="5">
        <v>424</v>
      </c>
      <c r="B106" s="7" t="s">
        <v>137</v>
      </c>
      <c r="C106" s="389"/>
      <c r="D106" s="390"/>
      <c r="E106" s="401"/>
      <c r="F106" s="387"/>
      <c r="G106" s="395"/>
      <c r="H106" s="395"/>
      <c r="I106" s="395"/>
      <c r="J106" s="395"/>
      <c r="K106" s="138"/>
      <c r="L106" s="2"/>
      <c r="O106" s="771">
        <f t="shared" si="46"/>
        <v>0</v>
      </c>
      <c r="P106" s="777" t="e">
        <f t="shared" si="47"/>
        <v>#DIV/0!</v>
      </c>
      <c r="Q106" s="773">
        <f>IF(Eingabeblatt!$G$6=3,H106-E106,IF(Eingabeblatt!$G$6=4,I106-E106,IF(Eingabeblatt!$G$6=5,J106-E106,"-")))</f>
        <v>0</v>
      </c>
      <c r="R106" s="772" t="e">
        <f t="shared" si="48"/>
        <v>#DIV/0!</v>
      </c>
    </row>
    <row r="107" spans="1:18" x14ac:dyDescent="0.2">
      <c r="A107" s="5">
        <v>425</v>
      </c>
      <c r="B107" s="23" t="s">
        <v>263</v>
      </c>
      <c r="C107" s="389"/>
      <c r="D107" s="390"/>
      <c r="E107" s="401"/>
      <c r="F107" s="387"/>
      <c r="G107" s="395"/>
      <c r="H107" s="395"/>
      <c r="I107" s="395"/>
      <c r="J107" s="395"/>
      <c r="K107" s="138"/>
      <c r="O107" s="771">
        <f t="shared" si="46"/>
        <v>0</v>
      </c>
      <c r="P107" s="777" t="e">
        <f t="shared" si="47"/>
        <v>#DIV/0!</v>
      </c>
      <c r="Q107" s="773">
        <f>IF(Eingabeblatt!$G$6=3,H107-E107,IF(Eingabeblatt!$G$6=4,I107-E107,IF(Eingabeblatt!$G$6=5,J107-E107,"-")))</f>
        <v>0</v>
      </c>
      <c r="R107" s="772" t="e">
        <f t="shared" si="48"/>
        <v>#DIV/0!</v>
      </c>
    </row>
    <row r="108" spans="1:18" x14ac:dyDescent="0.2">
      <c r="A108" s="5">
        <v>426</v>
      </c>
      <c r="B108" s="7" t="s">
        <v>138</v>
      </c>
      <c r="C108" s="389"/>
      <c r="D108" s="390"/>
      <c r="E108" s="401"/>
      <c r="F108" s="404"/>
      <c r="G108" s="395"/>
      <c r="H108" s="395"/>
      <c r="I108" s="395"/>
      <c r="J108" s="395"/>
      <c r="K108" s="138"/>
      <c r="O108" s="771">
        <f t="shared" si="46"/>
        <v>0</v>
      </c>
      <c r="P108" s="777" t="e">
        <f t="shared" si="47"/>
        <v>#DIV/0!</v>
      </c>
      <c r="Q108" s="773">
        <f>IF(Eingabeblatt!$G$6=3,H108-E108,IF(Eingabeblatt!$G$6=4,I108-E108,IF(Eingabeblatt!$G$6=5,J108-E108,"-")))</f>
        <v>0</v>
      </c>
      <c r="R108" s="772" t="e">
        <f t="shared" si="48"/>
        <v>#DIV/0!</v>
      </c>
    </row>
    <row r="109" spans="1:18" ht="6" customHeight="1" x14ac:dyDescent="0.2">
      <c r="A109" s="5"/>
      <c r="B109" s="7"/>
      <c r="C109" s="410"/>
      <c r="D109" s="410"/>
      <c r="E109" s="413"/>
      <c r="F109" s="410"/>
      <c r="G109" s="410"/>
      <c r="H109" s="410"/>
      <c r="I109" s="410"/>
      <c r="J109" s="410"/>
      <c r="K109" s="145"/>
    </row>
    <row r="110" spans="1:18" x14ac:dyDescent="0.2">
      <c r="A110" s="135">
        <v>43</v>
      </c>
      <c r="B110" s="135" t="s">
        <v>133</v>
      </c>
      <c r="C110" s="726">
        <f t="shared" ref="C110:J110" si="49">C111</f>
        <v>0</v>
      </c>
      <c r="D110" s="727">
        <f>D111</f>
        <v>0</v>
      </c>
      <c r="E110" s="411">
        <f t="shared" si="49"/>
        <v>0</v>
      </c>
      <c r="F110" s="412">
        <f t="shared" si="49"/>
        <v>0</v>
      </c>
      <c r="G110" s="407">
        <f t="shared" si="49"/>
        <v>0</v>
      </c>
      <c r="H110" s="407">
        <f t="shared" si="49"/>
        <v>0</v>
      </c>
      <c r="I110" s="407">
        <f t="shared" si="49"/>
        <v>0</v>
      </c>
      <c r="J110" s="407">
        <f t="shared" si="49"/>
        <v>0</v>
      </c>
      <c r="K110" s="138"/>
      <c r="M110" s="711"/>
      <c r="O110" s="789">
        <f t="shared" ref="O110:O111" si="50">F110-E110</f>
        <v>0</v>
      </c>
      <c r="P110" s="790" t="e">
        <f t="shared" ref="P110:P111" si="51">O110/E110</f>
        <v>#DIV/0!</v>
      </c>
      <c r="Q110" s="791">
        <f>IF(Eingabeblatt!$G$6=3,H110-E110,IF(Eingabeblatt!$G$6=4,I110-E110,IF(Eingabeblatt!$G$6=5,J110-E110,"-")))</f>
        <v>0</v>
      </c>
      <c r="R110" s="792" t="e">
        <f t="shared" ref="R110:R111" si="52">Q110/E110</f>
        <v>#DIV/0!</v>
      </c>
    </row>
    <row r="111" spans="1:18" x14ac:dyDescent="0.2">
      <c r="A111" s="5">
        <v>439</v>
      </c>
      <c r="B111" s="7" t="s">
        <v>134</v>
      </c>
      <c r="C111" s="389"/>
      <c r="D111" s="390"/>
      <c r="E111" s="401"/>
      <c r="F111" s="414"/>
      <c r="G111" s="415"/>
      <c r="H111" s="415"/>
      <c r="I111" s="415"/>
      <c r="J111" s="415"/>
      <c r="K111" s="138"/>
      <c r="O111" s="771">
        <f t="shared" si="50"/>
        <v>0</v>
      </c>
      <c r="P111" s="777" t="e">
        <f t="shared" si="51"/>
        <v>#DIV/0!</v>
      </c>
      <c r="Q111" s="773">
        <f>IF(Eingabeblatt!$G$6=3,H111-E111,IF(Eingabeblatt!$G$6=4,I111-E111,IF(Eingabeblatt!$G$6=5,J111-E111,"-")))</f>
        <v>0</v>
      </c>
      <c r="R111" s="772" t="e">
        <f t="shared" si="52"/>
        <v>#DIV/0!</v>
      </c>
    </row>
    <row r="112" spans="1:18" ht="6" customHeight="1" x14ac:dyDescent="0.2">
      <c r="A112" s="5"/>
      <c r="B112" s="7"/>
      <c r="C112" s="410"/>
      <c r="D112" s="410"/>
      <c r="E112" s="413"/>
      <c r="F112" s="410"/>
      <c r="G112" s="410"/>
      <c r="H112" s="410"/>
      <c r="I112" s="410"/>
      <c r="J112" s="410"/>
      <c r="K112" s="145"/>
    </row>
    <row r="113" spans="1:18" x14ac:dyDescent="0.2">
      <c r="A113" s="135">
        <v>44</v>
      </c>
      <c r="B113" s="135" t="s">
        <v>140</v>
      </c>
      <c r="C113" s="726">
        <f>SUM(C114:C118)</f>
        <v>0</v>
      </c>
      <c r="D113" s="727">
        <f>SUM(D114:D118)</f>
        <v>0</v>
      </c>
      <c r="E113" s="411">
        <f t="shared" ref="E113:J113" si="53">SUM(E114:E118)</f>
        <v>0</v>
      </c>
      <c r="F113" s="412">
        <f t="shared" si="53"/>
        <v>0</v>
      </c>
      <c r="G113" s="407">
        <f t="shared" si="53"/>
        <v>0</v>
      </c>
      <c r="H113" s="407">
        <f t="shared" si="53"/>
        <v>0</v>
      </c>
      <c r="I113" s="407">
        <f t="shared" si="53"/>
        <v>0</v>
      </c>
      <c r="J113" s="407">
        <f t="shared" si="53"/>
        <v>0</v>
      </c>
      <c r="K113" s="675"/>
      <c r="M113" s="711">
        <v>42</v>
      </c>
      <c r="O113" s="789">
        <f t="shared" ref="O113:O118" si="54">F113-E113</f>
        <v>0</v>
      </c>
      <c r="P113" s="790" t="e">
        <f t="shared" ref="P113:P118" si="55">O113/E113</f>
        <v>#DIV/0!</v>
      </c>
      <c r="Q113" s="791">
        <f>IF(Eingabeblatt!$G$6=3,H113-E113,IF(Eingabeblatt!$G$6=4,I113-E113,IF(Eingabeblatt!$G$6=5,J113-E113,"-")))</f>
        <v>0</v>
      </c>
      <c r="R113" s="792" t="e">
        <f t="shared" ref="R113:R118" si="56">Q113/E113</f>
        <v>#DIV/0!</v>
      </c>
    </row>
    <row r="114" spans="1:18" x14ac:dyDescent="0.2">
      <c r="A114" s="5">
        <v>440</v>
      </c>
      <c r="B114" s="7" t="s">
        <v>141</v>
      </c>
      <c r="C114" s="565"/>
      <c r="D114" s="566"/>
      <c r="E114" s="440"/>
      <c r="F114" s="438"/>
      <c r="G114" s="439"/>
      <c r="H114" s="439"/>
      <c r="I114" s="441"/>
      <c r="J114" s="441"/>
      <c r="K114" s="675"/>
      <c r="M114" s="711" t="s">
        <v>362</v>
      </c>
      <c r="O114" s="771">
        <f t="shared" si="54"/>
        <v>0</v>
      </c>
      <c r="P114" s="777" t="e">
        <f t="shared" si="55"/>
        <v>#DIV/0!</v>
      </c>
      <c r="Q114" s="773">
        <f>IF(Eingabeblatt!$G$6=3,H114-E114,IF(Eingabeblatt!$G$6=4,I114-E114,IF(Eingabeblatt!$G$6=5,J114-E114,"-")))</f>
        <v>0</v>
      </c>
      <c r="R114" s="772" t="e">
        <f t="shared" si="56"/>
        <v>#DIV/0!</v>
      </c>
    </row>
    <row r="115" spans="1:18" x14ac:dyDescent="0.2">
      <c r="A115" s="5">
        <v>441</v>
      </c>
      <c r="B115" s="7" t="s">
        <v>142</v>
      </c>
      <c r="C115" s="389"/>
      <c r="D115" s="390"/>
      <c r="E115" s="401"/>
      <c r="F115" s="414"/>
      <c r="G115" s="415"/>
      <c r="H115" s="415"/>
      <c r="I115" s="415"/>
      <c r="J115" s="415"/>
      <c r="K115" s="138"/>
      <c r="O115" s="771">
        <f t="shared" si="54"/>
        <v>0</v>
      </c>
      <c r="P115" s="777" t="e">
        <f t="shared" si="55"/>
        <v>#DIV/0!</v>
      </c>
      <c r="Q115" s="773">
        <f>IF(Eingabeblatt!$G$6=3,H115-E115,IF(Eingabeblatt!$G$6=4,I115-E115,IF(Eingabeblatt!$G$6=5,J115-E115,"-")))</f>
        <v>0</v>
      </c>
      <c r="R115" s="772" t="e">
        <f t="shared" si="56"/>
        <v>#DIV/0!</v>
      </c>
    </row>
    <row r="116" spans="1:18" x14ac:dyDescent="0.2">
      <c r="A116" s="5">
        <v>443</v>
      </c>
      <c r="B116" s="7" t="s">
        <v>144</v>
      </c>
      <c r="C116" s="416"/>
      <c r="D116" s="417"/>
      <c r="E116" s="418"/>
      <c r="F116" s="414"/>
      <c r="G116" s="415"/>
      <c r="H116" s="415"/>
      <c r="I116" s="415"/>
      <c r="J116" s="415"/>
      <c r="K116" s="138"/>
      <c r="O116" s="771">
        <f t="shared" si="54"/>
        <v>0</v>
      </c>
      <c r="P116" s="777" t="e">
        <f t="shared" si="55"/>
        <v>#DIV/0!</v>
      </c>
      <c r="Q116" s="773">
        <f>IF(Eingabeblatt!$G$6=3,H116-E116,IF(Eingabeblatt!$G$6=4,I116-E116,IF(Eingabeblatt!$G$6=5,J116-E116,"-")))</f>
        <v>0</v>
      </c>
      <c r="R116" s="772" t="e">
        <f t="shared" si="56"/>
        <v>#DIV/0!</v>
      </c>
    </row>
    <row r="117" spans="1:18" x14ac:dyDescent="0.2">
      <c r="A117" s="5">
        <v>444</v>
      </c>
      <c r="B117" s="7" t="s">
        <v>121</v>
      </c>
      <c r="C117" s="561"/>
      <c r="D117" s="562"/>
      <c r="E117" s="401"/>
      <c r="F117" s="414"/>
      <c r="G117" s="415"/>
      <c r="H117" s="415"/>
      <c r="I117" s="415"/>
      <c r="J117" s="415"/>
      <c r="K117" s="138"/>
      <c r="O117" s="771">
        <f t="shared" si="54"/>
        <v>0</v>
      </c>
      <c r="P117" s="777" t="e">
        <f t="shared" si="55"/>
        <v>#DIV/0!</v>
      </c>
      <c r="Q117" s="773">
        <f>IF(Eingabeblatt!$G$6=3,H117-E117,IF(Eingabeblatt!$G$6=4,I117-E117,IF(Eingabeblatt!$G$6=5,J117-E117,"-")))</f>
        <v>0</v>
      </c>
      <c r="R117" s="772" t="e">
        <f t="shared" si="56"/>
        <v>#DIV/0!</v>
      </c>
    </row>
    <row r="118" spans="1:18" x14ac:dyDescent="0.2">
      <c r="A118" s="5">
        <v>447</v>
      </c>
      <c r="B118" s="7" t="s">
        <v>143</v>
      </c>
      <c r="C118" s="389"/>
      <c r="D118" s="390"/>
      <c r="E118" s="401"/>
      <c r="F118" s="414"/>
      <c r="G118" s="415"/>
      <c r="H118" s="415"/>
      <c r="I118" s="415"/>
      <c r="J118" s="415"/>
      <c r="K118" s="138"/>
      <c r="O118" s="771">
        <f t="shared" si="54"/>
        <v>0</v>
      </c>
      <c r="P118" s="777" t="e">
        <f t="shared" si="55"/>
        <v>#DIV/0!</v>
      </c>
      <c r="Q118" s="773">
        <f>IF(Eingabeblatt!$G$6=3,H118-E118,IF(Eingabeblatt!$G$6=4,I118-E118,IF(Eingabeblatt!$G$6=5,J118-E118,"-")))</f>
        <v>0</v>
      </c>
      <c r="R118" s="772" t="e">
        <f t="shared" si="56"/>
        <v>#DIV/0!</v>
      </c>
    </row>
    <row r="119" spans="1:18" ht="6" customHeight="1" x14ac:dyDescent="0.2">
      <c r="C119" s="403"/>
      <c r="D119" s="403"/>
      <c r="E119" s="403"/>
      <c r="F119" s="403"/>
      <c r="G119" s="403"/>
      <c r="H119" s="403"/>
      <c r="I119" s="403"/>
      <c r="J119" s="403"/>
    </row>
    <row r="120" spans="1:18" x14ac:dyDescent="0.2">
      <c r="A120" s="135">
        <v>45</v>
      </c>
      <c r="B120" s="135" t="s">
        <v>402</v>
      </c>
      <c r="C120" s="726">
        <f t="shared" ref="C120:J120" si="57">C121</f>
        <v>0</v>
      </c>
      <c r="D120" s="727">
        <f t="shared" si="57"/>
        <v>0</v>
      </c>
      <c r="E120" s="388">
        <f t="shared" si="57"/>
        <v>0</v>
      </c>
      <c r="F120" s="380">
        <f t="shared" si="57"/>
        <v>0</v>
      </c>
      <c r="G120" s="377">
        <f t="shared" si="57"/>
        <v>0</v>
      </c>
      <c r="H120" s="377">
        <f t="shared" si="57"/>
        <v>0</v>
      </c>
      <c r="I120" s="381">
        <f t="shared" si="57"/>
        <v>0</v>
      </c>
      <c r="J120" s="377">
        <f t="shared" si="57"/>
        <v>0</v>
      </c>
      <c r="K120" s="138"/>
      <c r="M120" s="767" t="s">
        <v>410</v>
      </c>
      <c r="O120" s="789">
        <f t="shared" ref="O120:O121" si="58">F120-E120</f>
        <v>0</v>
      </c>
      <c r="P120" s="790" t="e">
        <f t="shared" ref="P120:P121" si="59">O120/E120</f>
        <v>#DIV/0!</v>
      </c>
      <c r="Q120" s="791">
        <f>IF(Eingabeblatt!$G$6=3,H120-E120,IF(Eingabeblatt!$G$6=4,I120-E120,IF(Eingabeblatt!$G$6=5,J120-E120,"-")))</f>
        <v>0</v>
      </c>
      <c r="R120" s="792" t="e">
        <f t="shared" ref="R120:R121" si="60">Q120/E120</f>
        <v>#DIV/0!</v>
      </c>
    </row>
    <row r="121" spans="1:18" x14ac:dyDescent="0.2">
      <c r="A121" s="2">
        <v>451</v>
      </c>
      <c r="B121" s="13" t="s">
        <v>403</v>
      </c>
      <c r="C121" s="436"/>
      <c r="D121" s="437"/>
      <c r="E121" s="400"/>
      <c r="F121" s="404"/>
      <c r="G121" s="395"/>
      <c r="H121" s="395"/>
      <c r="I121" s="405"/>
      <c r="J121" s="395"/>
      <c r="K121" s="556"/>
      <c r="O121" s="771">
        <f t="shared" si="58"/>
        <v>0</v>
      </c>
      <c r="P121" s="777" t="e">
        <f t="shared" si="59"/>
        <v>#DIV/0!</v>
      </c>
      <c r="Q121" s="773">
        <f>IF(Eingabeblatt!$G$6=3,H121-E121,IF(Eingabeblatt!$G$6=4,I121-E121,IF(Eingabeblatt!$G$6=5,J121-E121,"-")))</f>
        <v>0</v>
      </c>
      <c r="R121" s="772" t="e">
        <f t="shared" si="60"/>
        <v>#DIV/0!</v>
      </c>
    </row>
    <row r="122" spans="1:18" ht="6" customHeight="1" x14ac:dyDescent="0.2">
      <c r="A122" s="5"/>
      <c r="B122" s="7"/>
      <c r="C122" s="410"/>
      <c r="D122" s="410"/>
      <c r="E122" s="413"/>
      <c r="F122" s="410"/>
      <c r="G122" s="410"/>
      <c r="H122" s="410"/>
      <c r="I122" s="410"/>
      <c r="J122" s="410"/>
      <c r="K122" s="145"/>
    </row>
    <row r="123" spans="1:18" x14ac:dyDescent="0.2">
      <c r="A123" s="135">
        <v>46</v>
      </c>
      <c r="B123" s="135" t="s">
        <v>139</v>
      </c>
      <c r="C123" s="726">
        <f>SUM(C124:C130)</f>
        <v>0</v>
      </c>
      <c r="D123" s="727">
        <f>SUM(D124:D130)</f>
        <v>0</v>
      </c>
      <c r="E123" s="411">
        <f t="shared" ref="E123:H123" si="61">SUM(E124:E130)</f>
        <v>0</v>
      </c>
      <c r="F123" s="412">
        <f t="shared" si="61"/>
        <v>0</v>
      </c>
      <c r="G123" s="407">
        <f t="shared" si="61"/>
        <v>0</v>
      </c>
      <c r="H123" s="407">
        <f t="shared" si="61"/>
        <v>0</v>
      </c>
      <c r="I123" s="407">
        <f>SUM(I124:I130)</f>
        <v>0</v>
      </c>
      <c r="J123" s="407">
        <f>SUM(J124:J130)</f>
        <v>0</v>
      </c>
      <c r="K123" s="675"/>
      <c r="M123" s="711" t="s">
        <v>372</v>
      </c>
      <c r="O123" s="789">
        <f t="shared" ref="O123:O130" si="62">F123-E123</f>
        <v>0</v>
      </c>
      <c r="P123" s="790" t="e">
        <f t="shared" ref="P123:P130" si="63">O123/E123</f>
        <v>#DIV/0!</v>
      </c>
      <c r="Q123" s="791">
        <f>IF(Eingabeblatt!$G$6=3,H123-E123,IF(Eingabeblatt!$G$6=4,I123-E123,IF(Eingabeblatt!$G$6=5,J123-E123,"-")))</f>
        <v>0</v>
      </c>
      <c r="R123" s="792" t="e">
        <f t="shared" ref="R123:R130" si="64">Q123/E123</f>
        <v>#DIV/0!</v>
      </c>
    </row>
    <row r="124" spans="1:18" x14ac:dyDescent="0.2">
      <c r="A124" s="5">
        <v>4601</v>
      </c>
      <c r="B124" s="7" t="s">
        <v>74</v>
      </c>
      <c r="C124" s="389"/>
      <c r="D124" s="390"/>
      <c r="E124" s="400"/>
      <c r="F124" s="404"/>
      <c r="G124" s="395"/>
      <c r="H124" s="395"/>
      <c r="I124" s="514"/>
      <c r="J124" s="514"/>
      <c r="K124" s="138"/>
      <c r="M124" s="711"/>
      <c r="O124" s="771">
        <f t="shared" si="62"/>
        <v>0</v>
      </c>
      <c r="P124" s="777" t="e">
        <f t="shared" si="63"/>
        <v>#DIV/0!</v>
      </c>
      <c r="Q124" s="773">
        <f>IF(Eingabeblatt!$G$6=3,H124-E124,IF(Eingabeblatt!$G$6=4,I124-E124,IF(Eingabeblatt!$G$6=5,J124-E124,"-")))</f>
        <v>0</v>
      </c>
      <c r="R124" s="772" t="e">
        <f t="shared" si="64"/>
        <v>#DIV/0!</v>
      </c>
    </row>
    <row r="125" spans="1:18" x14ac:dyDescent="0.2">
      <c r="A125" s="5">
        <v>4610</v>
      </c>
      <c r="B125" s="7" t="s">
        <v>76</v>
      </c>
      <c r="C125" s="389"/>
      <c r="D125" s="390"/>
      <c r="E125" s="401"/>
      <c r="F125" s="414"/>
      <c r="G125" s="415"/>
      <c r="H125" s="415"/>
      <c r="I125" s="415"/>
      <c r="J125" s="415"/>
      <c r="K125" s="40" t="s">
        <v>146</v>
      </c>
      <c r="O125" s="771">
        <f t="shared" si="62"/>
        <v>0</v>
      </c>
      <c r="P125" s="777" t="e">
        <f t="shared" si="63"/>
        <v>#DIV/0!</v>
      </c>
      <c r="Q125" s="773">
        <f>IF(Eingabeblatt!$G$6=3,H125-E125,IF(Eingabeblatt!$G$6=4,I125-E125,IF(Eingabeblatt!$G$6=5,J125-E125,"-")))</f>
        <v>0</v>
      </c>
      <c r="R125" s="772" t="e">
        <f t="shared" si="64"/>
        <v>#DIV/0!</v>
      </c>
    </row>
    <row r="126" spans="1:18" x14ac:dyDescent="0.2">
      <c r="A126" s="5">
        <v>4611</v>
      </c>
      <c r="B126" s="7" t="s">
        <v>72</v>
      </c>
      <c r="C126" s="389"/>
      <c r="D126" s="390"/>
      <c r="E126" s="401"/>
      <c r="F126" s="387"/>
      <c r="G126" s="395"/>
      <c r="H126" s="395"/>
      <c r="I126" s="395"/>
      <c r="J126" s="395"/>
      <c r="K126" s="40" t="s">
        <v>147</v>
      </c>
      <c r="L126" s="2"/>
      <c r="O126" s="771">
        <f t="shared" si="62"/>
        <v>0</v>
      </c>
      <c r="P126" s="777" t="e">
        <f t="shared" si="63"/>
        <v>#DIV/0!</v>
      </c>
      <c r="Q126" s="773">
        <f>IF(Eingabeblatt!$G$6=3,H126-E126,IF(Eingabeblatt!$G$6=4,I126-E126,IF(Eingabeblatt!$G$6=5,J126-E126,"-")))</f>
        <v>0</v>
      </c>
      <c r="R126" s="772" t="e">
        <f t="shared" si="64"/>
        <v>#DIV/0!</v>
      </c>
    </row>
    <row r="127" spans="1:18" x14ac:dyDescent="0.2">
      <c r="A127" s="5">
        <v>4612</v>
      </c>
      <c r="B127" s="7" t="s">
        <v>73</v>
      </c>
      <c r="C127" s="389"/>
      <c r="D127" s="390"/>
      <c r="E127" s="401"/>
      <c r="F127" s="387"/>
      <c r="G127" s="395"/>
      <c r="H127" s="395"/>
      <c r="I127" s="395"/>
      <c r="J127" s="395"/>
      <c r="K127" s="40" t="s">
        <v>148</v>
      </c>
      <c r="O127" s="771">
        <f t="shared" si="62"/>
        <v>0</v>
      </c>
      <c r="P127" s="777" t="e">
        <f t="shared" si="63"/>
        <v>#DIV/0!</v>
      </c>
      <c r="Q127" s="773">
        <f>IF(Eingabeblatt!$G$6=3,H127-E127,IF(Eingabeblatt!$G$6=4,I127-E127,IF(Eingabeblatt!$G$6=5,J127-E127,"-")))</f>
        <v>0</v>
      </c>
      <c r="R127" s="772" t="e">
        <f t="shared" si="64"/>
        <v>#DIV/0!</v>
      </c>
    </row>
    <row r="128" spans="1:18" x14ac:dyDescent="0.2">
      <c r="A128" s="5">
        <v>4621.5</v>
      </c>
      <c r="B128" s="7" t="s">
        <v>126</v>
      </c>
      <c r="C128" s="561"/>
      <c r="D128" s="562"/>
      <c r="E128" s="401"/>
      <c r="F128" s="402" t="str">
        <f>IF(Beitragsleistungen!D147&gt;0,Beitragsleistungen!D147,0)</f>
        <v>???</v>
      </c>
      <c r="G128" s="402" t="str">
        <f>IF(Beitragsleistungen!E147&gt;0,Beitragsleistungen!E147,0)</f>
        <v>???</v>
      </c>
      <c r="H128" s="402" t="str">
        <f>IF(Beitragsleistungen!F147&gt;0,Beitragsleistungen!F147,0)</f>
        <v>???</v>
      </c>
      <c r="I128" s="402" t="str">
        <f>IF(Beitragsleistungen!G147&gt;0,Beitragsleistungen!G147,0)</f>
        <v>???</v>
      </c>
      <c r="J128" s="382" t="str">
        <f>IF(Beitragsleistungen!H147&gt;0,Beitragsleistungen!H147,0)</f>
        <v>???</v>
      </c>
      <c r="K128" s="676" t="s">
        <v>360</v>
      </c>
      <c r="M128" s="711">
        <v>921.46100000000001</v>
      </c>
      <c r="O128" s="771" t="e">
        <f t="shared" si="62"/>
        <v>#VALUE!</v>
      </c>
      <c r="P128" s="777" t="e">
        <f t="shared" si="63"/>
        <v>#VALUE!</v>
      </c>
      <c r="Q128" s="773" t="e">
        <f>IF(Eingabeblatt!$G$6=3,H128-E128,IF(Eingabeblatt!$G$6=4,I128-E128,IF(Eingabeblatt!$G$6=5,J128-E128,"-")))</f>
        <v>#VALUE!</v>
      </c>
      <c r="R128" s="772" t="e">
        <f t="shared" si="64"/>
        <v>#VALUE!</v>
      </c>
    </row>
    <row r="129" spans="1:18" x14ac:dyDescent="0.2">
      <c r="A129" s="5">
        <v>4621.6000000000004</v>
      </c>
      <c r="B129" s="7" t="s">
        <v>145</v>
      </c>
      <c r="C129" s="389"/>
      <c r="D129" s="390"/>
      <c r="E129" s="440"/>
      <c r="F129" s="517"/>
      <c r="G129" s="514"/>
      <c r="H129" s="514"/>
      <c r="I129" s="514"/>
      <c r="J129" s="514"/>
      <c r="K129" s="40" t="s">
        <v>595</v>
      </c>
      <c r="O129" s="771">
        <f t="shared" si="62"/>
        <v>0</v>
      </c>
      <c r="P129" s="777" t="e">
        <f t="shared" si="63"/>
        <v>#DIV/0!</v>
      </c>
      <c r="Q129" s="773">
        <f>IF(Eingabeblatt!$G$6=3,H129-E129,IF(Eingabeblatt!$G$6=4,I129-E129,IF(Eingabeblatt!$G$6=5,J129-E129,"-")))</f>
        <v>0</v>
      </c>
      <c r="R129" s="772" t="e">
        <f t="shared" si="64"/>
        <v>#DIV/0!</v>
      </c>
    </row>
    <row r="130" spans="1:18" x14ac:dyDescent="0.2">
      <c r="A130" s="5">
        <v>4699</v>
      </c>
      <c r="B130" s="7" t="s">
        <v>149</v>
      </c>
      <c r="C130" s="389"/>
      <c r="D130" s="390"/>
      <c r="E130" s="440"/>
      <c r="F130" s="517"/>
      <c r="G130" s="514"/>
      <c r="H130" s="514"/>
      <c r="I130" s="514"/>
      <c r="J130" s="514"/>
      <c r="K130" s="40" t="s">
        <v>150</v>
      </c>
      <c r="O130" s="771">
        <f t="shared" si="62"/>
        <v>0</v>
      </c>
      <c r="P130" s="777" t="e">
        <f t="shared" si="63"/>
        <v>#DIV/0!</v>
      </c>
      <c r="Q130" s="773">
        <f>IF(Eingabeblatt!$G$6=3,H130-E130,IF(Eingabeblatt!$G$6=4,I130-E130,IF(Eingabeblatt!$G$6=5,J130-E130,"-")))</f>
        <v>0</v>
      </c>
      <c r="R130" s="772" t="e">
        <f t="shared" si="64"/>
        <v>#DIV/0!</v>
      </c>
    </row>
    <row r="131" spans="1:18" ht="6" customHeight="1" x14ac:dyDescent="0.2">
      <c r="A131" s="5"/>
      <c r="B131" s="7"/>
      <c r="C131" s="410"/>
      <c r="D131" s="410"/>
      <c r="E131" s="413"/>
      <c r="F131" s="410"/>
      <c r="G131" s="410"/>
      <c r="H131" s="410"/>
      <c r="I131" s="410"/>
      <c r="J131" s="410"/>
    </row>
    <row r="132" spans="1:18" x14ac:dyDescent="0.2">
      <c r="A132" s="135">
        <v>48</v>
      </c>
      <c r="B132" s="135" t="s">
        <v>204</v>
      </c>
      <c r="C132" s="377">
        <f>SUM(C133:C137)</f>
        <v>0</v>
      </c>
      <c r="D132" s="381">
        <f t="shared" ref="D132:J132" si="65">SUM(D133:D137)</f>
        <v>0</v>
      </c>
      <c r="E132" s="379">
        <f t="shared" si="65"/>
        <v>0</v>
      </c>
      <c r="F132" s="637">
        <f t="shared" si="65"/>
        <v>0</v>
      </c>
      <c r="G132" s="377">
        <f t="shared" si="65"/>
        <v>0</v>
      </c>
      <c r="H132" s="377">
        <f t="shared" si="65"/>
        <v>0</v>
      </c>
      <c r="I132" s="377">
        <f t="shared" si="65"/>
        <v>0</v>
      </c>
      <c r="J132" s="377">
        <f t="shared" si="65"/>
        <v>0</v>
      </c>
      <c r="K132" s="138"/>
      <c r="M132" s="711">
        <v>482</v>
      </c>
      <c r="O132" s="789">
        <f t="shared" ref="O132:O136" si="66">F132-E132</f>
        <v>0</v>
      </c>
      <c r="P132" s="790" t="e">
        <f t="shared" ref="P132:P136" si="67">O132/E132</f>
        <v>#DIV/0!</v>
      </c>
      <c r="Q132" s="791">
        <f>IF(Eingabeblatt!$G$6=3,H132-E132,IF(Eingabeblatt!$G$6=4,I132-E132,IF(Eingabeblatt!$G$6=5,J132-E132,"-")))</f>
        <v>0</v>
      </c>
      <c r="R132" s="792" t="e">
        <f t="shared" ref="R132:R136" si="68">Q132/E132</f>
        <v>#DIV/0!</v>
      </c>
    </row>
    <row r="133" spans="1:18" x14ac:dyDescent="0.2">
      <c r="A133" s="5">
        <v>4830</v>
      </c>
      <c r="B133" s="23" t="s">
        <v>288</v>
      </c>
      <c r="C133" s="732"/>
      <c r="D133" s="733"/>
      <c r="E133" s="440"/>
      <c r="F133" s="438"/>
      <c r="G133" s="439"/>
      <c r="H133" s="439"/>
      <c r="I133" s="439"/>
      <c r="J133" s="439"/>
      <c r="K133" s="40"/>
      <c r="O133" s="771">
        <f t="shared" si="66"/>
        <v>0</v>
      </c>
      <c r="P133" s="777" t="e">
        <f t="shared" si="67"/>
        <v>#DIV/0!</v>
      </c>
      <c r="Q133" s="773">
        <f>IF(Eingabeblatt!$G$6=3,H133-E133,IF(Eingabeblatt!$G$6=4,I133-E133,IF(Eingabeblatt!$G$6=5,J133-E133,"-")))</f>
        <v>0</v>
      </c>
      <c r="R133" s="772" t="e">
        <f t="shared" si="68"/>
        <v>#DIV/0!</v>
      </c>
    </row>
    <row r="134" spans="1:18" x14ac:dyDescent="0.2">
      <c r="A134" s="5">
        <v>4831</v>
      </c>
      <c r="B134" s="23" t="s">
        <v>462</v>
      </c>
      <c r="C134" s="732"/>
      <c r="D134" s="733">
        <f>'Abschreibung Überführung'!E19+'Abschreibung HRM2'!E20</f>
        <v>0</v>
      </c>
      <c r="E134" s="440">
        <f>'Abschreibung Überführung'!F19+'Abschreibung HRM2'!F20</f>
        <v>0</v>
      </c>
      <c r="F134" s="880">
        <f>'Abschreibung Überführung'!G19+'Abschreibung HRM2'!G20</f>
        <v>0</v>
      </c>
      <c r="G134" s="881">
        <f>'Abschreibung Überführung'!H19+'Abschreibung HRM2'!H20</f>
        <v>0</v>
      </c>
      <c r="H134" s="881">
        <f>'Abschreibung Überführung'!I19+'Abschreibung HRM2'!I20</f>
        <v>0</v>
      </c>
      <c r="I134" s="393">
        <f>'Abschreibung Überführung'!J19+'Abschreibung HRM2'!J20</f>
        <v>0</v>
      </c>
      <c r="J134" s="393">
        <f>'Abschreibung Überführung'!K19+'Abschreibung HRM2'!K20</f>
        <v>0</v>
      </c>
      <c r="K134" s="40"/>
      <c r="O134" s="771">
        <f t="shared" ref="O134:O135" si="69">F134-E134</f>
        <v>0</v>
      </c>
      <c r="P134" s="777" t="e">
        <f t="shared" ref="P134:P135" si="70">O134/E134</f>
        <v>#DIV/0!</v>
      </c>
      <c r="Q134" s="773">
        <f>IF(Eingabeblatt!$G$6=3,H134-E134,IF(Eingabeblatt!$G$6=4,I134-E134,IF(Eingabeblatt!$G$6=5,J134-E134,"-")))</f>
        <v>0</v>
      </c>
      <c r="R134" s="772" t="e">
        <f t="shared" ref="R134:R135" si="71">Q134/E134</f>
        <v>#DIV/0!</v>
      </c>
    </row>
    <row r="135" spans="1:18" x14ac:dyDescent="0.2">
      <c r="A135" s="5">
        <v>4892</v>
      </c>
      <c r="B135" s="23" t="s">
        <v>467</v>
      </c>
      <c r="C135" s="732"/>
      <c r="D135" s="733"/>
      <c r="E135" s="440"/>
      <c r="F135" s="438"/>
      <c r="G135" s="439"/>
      <c r="H135" s="439"/>
      <c r="I135" s="439"/>
      <c r="J135" s="439"/>
      <c r="K135" s="40"/>
      <c r="O135" s="771">
        <f t="shared" si="69"/>
        <v>0</v>
      </c>
      <c r="P135" s="777" t="e">
        <f t="shared" si="70"/>
        <v>#DIV/0!</v>
      </c>
      <c r="Q135" s="773">
        <f>IF(Eingabeblatt!$G$6=3,H135-E135,IF(Eingabeblatt!$G$6=4,I135-E135,IF(Eingabeblatt!$G$6=5,J135-E135,"-")))</f>
        <v>0</v>
      </c>
      <c r="R135" s="772" t="e">
        <f t="shared" si="71"/>
        <v>#DIV/0!</v>
      </c>
    </row>
    <row r="136" spans="1:18" x14ac:dyDescent="0.2">
      <c r="A136" s="5">
        <v>4893</v>
      </c>
      <c r="B136" s="23" t="s">
        <v>468</v>
      </c>
      <c r="C136" s="732"/>
      <c r="D136" s="733"/>
      <c r="E136" s="440"/>
      <c r="F136" s="438"/>
      <c r="G136" s="439"/>
      <c r="H136" s="439"/>
      <c r="I136" s="439"/>
      <c r="J136" s="439"/>
      <c r="K136" s="676" t="s">
        <v>461</v>
      </c>
      <c r="M136" s="711">
        <v>482</v>
      </c>
      <c r="O136" s="771">
        <f t="shared" si="66"/>
        <v>0</v>
      </c>
      <c r="P136" s="777" t="e">
        <f t="shared" si="67"/>
        <v>#DIV/0!</v>
      </c>
      <c r="Q136" s="773">
        <f>IF(Eingabeblatt!$G$6=3,H136-E136,IF(Eingabeblatt!$G$6=4,I136-E136,IF(Eingabeblatt!$G$6=5,J136-E136,"-")))</f>
        <v>0</v>
      </c>
      <c r="R136" s="772" t="e">
        <f t="shared" si="68"/>
        <v>#DIV/0!</v>
      </c>
    </row>
    <row r="137" spans="1:18" x14ac:dyDescent="0.2">
      <c r="A137" s="5">
        <v>4896</v>
      </c>
      <c r="B137" s="7" t="s">
        <v>466</v>
      </c>
      <c r="C137" s="732"/>
      <c r="D137" s="733"/>
      <c r="E137" s="440"/>
      <c r="F137" s="438"/>
      <c r="G137" s="439"/>
      <c r="H137" s="439"/>
      <c r="I137" s="439"/>
      <c r="J137" s="439"/>
      <c r="K137" s="676"/>
      <c r="M137" s="711"/>
      <c r="O137" s="771">
        <f t="shared" ref="O137" si="72">F137-E137</f>
        <v>0</v>
      </c>
      <c r="P137" s="777" t="e">
        <f t="shared" ref="P137" si="73">O137/E137</f>
        <v>#DIV/0!</v>
      </c>
      <c r="Q137" s="773">
        <f>IF(Eingabeblatt!$G$6=3,H137-E137,IF(Eingabeblatt!$G$6=4,I137-E137,IF(Eingabeblatt!$G$6=5,J137-E137,"-")))</f>
        <v>0</v>
      </c>
      <c r="R137" s="772" t="e">
        <f t="shared" ref="R137" si="74">Q137/E137</f>
        <v>#DIV/0!</v>
      </c>
    </row>
    <row r="138" spans="1:18" ht="6" customHeight="1" x14ac:dyDescent="0.2">
      <c r="A138" s="12"/>
      <c r="B138" s="12"/>
      <c r="C138" s="420"/>
      <c r="D138" s="403"/>
      <c r="E138" s="421"/>
      <c r="F138" s="420"/>
      <c r="G138" s="420"/>
      <c r="H138" s="403"/>
      <c r="I138" s="403"/>
      <c r="J138" s="403"/>
      <c r="K138" s="570"/>
    </row>
    <row r="139" spans="1:18" x14ac:dyDescent="0.2">
      <c r="A139" s="135">
        <v>49</v>
      </c>
      <c r="B139" s="135" t="s">
        <v>210</v>
      </c>
      <c r="C139" s="726">
        <f>SUM(C140:C141)</f>
        <v>0</v>
      </c>
      <c r="D139" s="727">
        <f>SUM(D140:D141)</f>
        <v>0</v>
      </c>
      <c r="E139" s="379">
        <f t="shared" ref="E139:J139" si="75">SUM(E140:E141)</f>
        <v>0</v>
      </c>
      <c r="F139" s="406">
        <f>SUM(F140:F141)</f>
        <v>0</v>
      </c>
      <c r="G139" s="407">
        <f t="shared" si="75"/>
        <v>0</v>
      </c>
      <c r="H139" s="407">
        <f t="shared" si="75"/>
        <v>0</v>
      </c>
      <c r="I139" s="407">
        <f t="shared" si="75"/>
        <v>0</v>
      </c>
      <c r="J139" s="407">
        <f t="shared" si="75"/>
        <v>0</v>
      </c>
      <c r="K139" s="138"/>
      <c r="M139" s="711">
        <v>49</v>
      </c>
      <c r="O139" s="789">
        <f t="shared" ref="O139:O141" si="76">F139-E139</f>
        <v>0</v>
      </c>
      <c r="P139" s="790" t="e">
        <f t="shared" ref="P139:P141" si="77">O139/E139</f>
        <v>#DIV/0!</v>
      </c>
      <c r="Q139" s="791">
        <f>IF(Eingabeblatt!$G$6=3,H139-E139,IF(Eingabeblatt!$G$6=4,I139-E139,IF(Eingabeblatt!$G$6=5,J139-E139,"-")))</f>
        <v>0</v>
      </c>
      <c r="R139" s="792" t="e">
        <f t="shared" ref="R139:R141" si="78">Q139/E139</f>
        <v>#DIV/0!</v>
      </c>
    </row>
    <row r="140" spans="1:18" x14ac:dyDescent="0.2">
      <c r="A140" s="2">
        <v>490</v>
      </c>
      <c r="B140" s="13" t="s">
        <v>58</v>
      </c>
      <c r="C140" s="436"/>
      <c r="D140" s="437"/>
      <c r="E140" s="512"/>
      <c r="F140" s="517"/>
      <c r="G140" s="514"/>
      <c r="H140" s="514"/>
      <c r="I140" s="514"/>
      <c r="J140" s="514"/>
      <c r="K140" s="138"/>
      <c r="O140" s="771">
        <f t="shared" si="76"/>
        <v>0</v>
      </c>
      <c r="P140" s="777" t="e">
        <f t="shared" si="77"/>
        <v>#DIV/0!</v>
      </c>
      <c r="Q140" s="773">
        <f>IF(Eingabeblatt!$G$6=3,H140-E140,IF(Eingabeblatt!$G$6=4,I140-E140,IF(Eingabeblatt!$G$6=5,J140-E140,"-")))</f>
        <v>0</v>
      </c>
      <c r="R140" s="772" t="e">
        <f t="shared" si="78"/>
        <v>#DIV/0!</v>
      </c>
    </row>
    <row r="141" spans="1:18" x14ac:dyDescent="0.2">
      <c r="A141" s="5">
        <v>491</v>
      </c>
      <c r="B141" s="23" t="s">
        <v>57</v>
      </c>
      <c r="C141" s="389"/>
      <c r="D141" s="390"/>
      <c r="E141" s="512"/>
      <c r="F141" s="517"/>
      <c r="G141" s="514"/>
      <c r="H141" s="514"/>
      <c r="I141" s="514"/>
      <c r="J141" s="514"/>
      <c r="K141" s="138"/>
      <c r="O141" s="771">
        <f t="shared" si="76"/>
        <v>0</v>
      </c>
      <c r="P141" s="777" t="e">
        <f t="shared" si="77"/>
        <v>#DIV/0!</v>
      </c>
      <c r="Q141" s="773">
        <f>IF(Eingabeblatt!$G$6=3,H141-E141,IF(Eingabeblatt!$G$6=4,I141-E141,IF(Eingabeblatt!$G$6=5,J141-E141,"-")))</f>
        <v>0</v>
      </c>
      <c r="R141" s="772" t="e">
        <f t="shared" si="78"/>
        <v>#DIV/0!</v>
      </c>
    </row>
    <row r="142" spans="1:18" ht="6" customHeight="1" x14ac:dyDescent="0.2">
      <c r="A142" s="12"/>
      <c r="B142" s="12"/>
      <c r="C142" s="56"/>
      <c r="D142" s="56"/>
      <c r="E142" s="125"/>
      <c r="F142" s="125"/>
      <c r="G142" s="125"/>
      <c r="H142" s="125"/>
      <c r="I142" s="125"/>
      <c r="J142" s="54"/>
      <c r="K142" s="12"/>
    </row>
    <row r="143" spans="1:18" s="206" customFormat="1" x14ac:dyDescent="0.2">
      <c r="A143" s="135"/>
      <c r="B143" s="135" t="s">
        <v>201</v>
      </c>
      <c r="C143" s="828">
        <f>Finanzplan!C39</f>
        <v>0</v>
      </c>
      <c r="D143" s="829">
        <f>Finanzplan!D39</f>
        <v>0</v>
      </c>
      <c r="E143" s="830">
        <f>Finanzplan!E39</f>
        <v>0</v>
      </c>
      <c r="F143" s="831">
        <f>Finanzplan!F39</f>
        <v>0</v>
      </c>
      <c r="G143" s="828">
        <f>Finanzplan!G39</f>
        <v>0</v>
      </c>
      <c r="H143" s="828">
        <f>Finanzplan!H39</f>
        <v>0</v>
      </c>
      <c r="I143" s="832">
        <f>Finanzplan!I39</f>
        <v>0</v>
      </c>
      <c r="J143" s="832">
        <f>Finanzplan!J39</f>
        <v>0</v>
      </c>
      <c r="K143" s="138"/>
      <c r="M143" s="825"/>
      <c r="O143" s="789">
        <f t="shared" ref="O143" si="79">F143-E143</f>
        <v>0</v>
      </c>
      <c r="P143" s="790" t="e">
        <f t="shared" ref="P143" si="80">O143/E143</f>
        <v>#DIV/0!</v>
      </c>
      <c r="Q143" s="791">
        <f>IF(Eingabeblatt!$G$6=3,H143-E143,IF(Eingabeblatt!$G$6=4,I143-E143,IF(Eingabeblatt!$G$6=5,J143-E143,"-")))</f>
        <v>0</v>
      </c>
      <c r="R143" s="792" t="e">
        <f t="shared" ref="R143" si="81">Q143/E143</f>
        <v>#DIV/0!</v>
      </c>
    </row>
    <row r="144" spans="1:18" ht="18.75" customHeight="1" x14ac:dyDescent="0.2">
      <c r="A144" s="12"/>
      <c r="B144" s="12"/>
      <c r="C144" s="56"/>
      <c r="D144" s="56"/>
      <c r="E144" s="125"/>
      <c r="F144" s="125"/>
      <c r="G144" s="125"/>
      <c r="H144" s="125"/>
      <c r="I144" s="125"/>
      <c r="J144" s="54"/>
      <c r="K144" s="12"/>
    </row>
    <row r="145" spans="1:18" x14ac:dyDescent="0.2">
      <c r="A145" s="949" t="s">
        <v>261</v>
      </c>
      <c r="B145" s="950"/>
      <c r="C145" s="761" t="str">
        <f t="shared" ref="C145:F146" si="82">C37</f>
        <v>Rechnung</v>
      </c>
      <c r="D145" s="123" t="str">
        <f t="shared" si="82"/>
        <v>Rechnung</v>
      </c>
      <c r="E145" s="120" t="str">
        <f t="shared" si="82"/>
        <v>Budget</v>
      </c>
      <c r="F145" s="121" t="str">
        <f t="shared" si="82"/>
        <v>Finanzplan</v>
      </c>
      <c r="G145" s="118"/>
      <c r="H145" s="118"/>
      <c r="I145" s="118"/>
      <c r="J145" s="118"/>
      <c r="K145" s="12"/>
      <c r="O145" s="774" t="s">
        <v>417</v>
      </c>
      <c r="P145" s="775"/>
      <c r="Q145" s="776"/>
      <c r="R145" s="776"/>
    </row>
    <row r="146" spans="1:18" x14ac:dyDescent="0.2">
      <c r="A146" s="950"/>
      <c r="B146" s="950"/>
      <c r="C146" s="59">
        <f t="shared" si="82"/>
        <v>2023</v>
      </c>
      <c r="D146" s="124">
        <f t="shared" si="82"/>
        <v>2024</v>
      </c>
      <c r="E146" s="122">
        <f t="shared" si="82"/>
        <v>2025</v>
      </c>
      <c r="F146" s="58">
        <f t="shared" si="82"/>
        <v>2026</v>
      </c>
      <c r="G146" s="59">
        <f>G38</f>
        <v>2027</v>
      </c>
      <c r="H146" s="59">
        <f>H38</f>
        <v>2028</v>
      </c>
      <c r="I146" s="59">
        <f>I38</f>
        <v>2029</v>
      </c>
      <c r="J146" s="59">
        <f>J38</f>
        <v>2030</v>
      </c>
      <c r="K146" s="135" t="s">
        <v>75</v>
      </c>
      <c r="O146" s="786" t="str">
        <f>"FPL"&amp;F146&amp;" / "&amp;"BU"&amp;E146</f>
        <v>FPL2026 / BU2025</v>
      </c>
      <c r="P146" s="787"/>
      <c r="Q146" s="788" t="str">
        <f>"FPL"&amp;IF(Eingabeblatt!$G$6=3,Finanzplan!H11,IF(Eingabeblatt!$G$6=4,Finanzplan!I11,IF(Eingabeblatt!$G$6=5,Finanzplan!J11,"-")))&amp;" / "&amp;"BU"&amp;Finanzplan!E11</f>
        <v>FPL2030 / BU2025</v>
      </c>
      <c r="R146" s="786"/>
    </row>
    <row r="147" spans="1:18" ht="6" customHeight="1" x14ac:dyDescent="0.2">
      <c r="A147" s="38"/>
      <c r="B147" s="38"/>
      <c r="C147" s="57"/>
      <c r="D147" s="57"/>
      <c r="E147" s="57"/>
      <c r="F147" s="57"/>
      <c r="G147" s="57"/>
      <c r="H147" s="57"/>
      <c r="I147" s="57"/>
      <c r="J147" s="57"/>
      <c r="K147" s="12"/>
    </row>
    <row r="148" spans="1:18" x14ac:dyDescent="0.2">
      <c r="A148" s="740">
        <v>5</v>
      </c>
      <c r="B148" s="740" t="s">
        <v>60</v>
      </c>
      <c r="C148" s="730">
        <f t="shared" ref="C148:J148" si="83">SUM(C149:C152)</f>
        <v>0</v>
      </c>
      <c r="D148" s="731">
        <f>SUM(D149:D152)</f>
        <v>0</v>
      </c>
      <c r="E148" s="737">
        <f t="shared" si="83"/>
        <v>0</v>
      </c>
      <c r="F148" s="738">
        <f t="shared" si="83"/>
        <v>0</v>
      </c>
      <c r="G148" s="739">
        <f t="shared" si="83"/>
        <v>0</v>
      </c>
      <c r="H148" s="739">
        <f t="shared" si="83"/>
        <v>0</v>
      </c>
      <c r="I148" s="739">
        <f t="shared" si="83"/>
        <v>0</v>
      </c>
      <c r="J148" s="739">
        <f t="shared" si="83"/>
        <v>0</v>
      </c>
      <c r="K148" s="138"/>
      <c r="M148" s="711">
        <v>50</v>
      </c>
      <c r="O148" s="789">
        <f t="shared" ref="O148:O152" si="84">F148-E148</f>
        <v>0</v>
      </c>
      <c r="P148" s="790" t="e">
        <f t="shared" ref="P148:P152" si="85">O148/E148</f>
        <v>#DIV/0!</v>
      </c>
      <c r="Q148" s="791">
        <f>IF(Eingabeblatt!$G$6=3,H148-E148,IF(Eingabeblatt!$G$6=4,I148-E148,IF(Eingabeblatt!$G$6=5,J148-E148,"-")))</f>
        <v>0</v>
      </c>
      <c r="R148" s="792" t="e">
        <f t="shared" ref="R148:R152" si="86">Q148/E148</f>
        <v>#DIV/0!</v>
      </c>
    </row>
    <row r="149" spans="1:18" x14ac:dyDescent="0.2">
      <c r="A149" s="2">
        <v>500</v>
      </c>
      <c r="B149" s="2" t="s">
        <v>169</v>
      </c>
      <c r="C149" s="505"/>
      <c r="D149" s="506"/>
      <c r="E149" s="507"/>
      <c r="F149" s="508"/>
      <c r="G149" s="509"/>
      <c r="H149" s="509"/>
      <c r="I149" s="509"/>
      <c r="J149" s="509"/>
      <c r="K149" s="138"/>
      <c r="O149" s="771">
        <f t="shared" si="84"/>
        <v>0</v>
      </c>
      <c r="P149" s="777" t="e">
        <f t="shared" si="85"/>
        <v>#DIV/0!</v>
      </c>
      <c r="Q149" s="773">
        <f>IF(Eingabeblatt!$G$6=3,H149-E149,IF(Eingabeblatt!$G$6=4,I149-E149,IF(Eingabeblatt!$G$6=5,J149-E149,"-")))</f>
        <v>0</v>
      </c>
      <c r="R149" s="772" t="e">
        <f t="shared" si="86"/>
        <v>#DIV/0!</v>
      </c>
    </row>
    <row r="150" spans="1:18" x14ac:dyDescent="0.2">
      <c r="A150" s="2">
        <v>504</v>
      </c>
      <c r="B150" s="2" t="s">
        <v>69</v>
      </c>
      <c r="C150" s="505"/>
      <c r="D150" s="506"/>
      <c r="E150" s="507"/>
      <c r="F150" s="508"/>
      <c r="G150" s="509"/>
      <c r="H150" s="509"/>
      <c r="I150" s="509"/>
      <c r="J150" s="509"/>
      <c r="K150" s="138"/>
      <c r="O150" s="771">
        <f t="shared" si="84"/>
        <v>0</v>
      </c>
      <c r="P150" s="777" t="e">
        <f t="shared" si="85"/>
        <v>#DIV/0!</v>
      </c>
      <c r="Q150" s="773">
        <f>IF(Eingabeblatt!$G$6=3,H150-E150,IF(Eingabeblatt!$G$6=4,I150-E150,IF(Eingabeblatt!$G$6=5,J150-E150,"-")))</f>
        <v>0</v>
      </c>
      <c r="R150" s="772" t="e">
        <f t="shared" si="86"/>
        <v>#DIV/0!</v>
      </c>
    </row>
    <row r="151" spans="1:18" x14ac:dyDescent="0.2">
      <c r="A151" s="2">
        <v>506</v>
      </c>
      <c r="B151" s="5" t="s">
        <v>599</v>
      </c>
      <c r="C151" s="505"/>
      <c r="D151" s="506"/>
      <c r="E151" s="507"/>
      <c r="F151" s="508"/>
      <c r="G151" s="509"/>
      <c r="H151" s="509"/>
      <c r="I151" s="509"/>
      <c r="J151" s="509"/>
      <c r="K151" s="138"/>
      <c r="O151" s="771">
        <f t="shared" si="84"/>
        <v>0</v>
      </c>
      <c r="P151" s="777" t="e">
        <f t="shared" si="85"/>
        <v>#DIV/0!</v>
      </c>
      <c r="Q151" s="773">
        <f>IF(Eingabeblatt!$G$6=3,H151-E151,IF(Eingabeblatt!$G$6=4,I151-E151,IF(Eingabeblatt!$G$6=5,J151-E151,"-")))</f>
        <v>0</v>
      </c>
      <c r="R151" s="772" t="e">
        <f t="shared" si="86"/>
        <v>#DIV/0!</v>
      </c>
    </row>
    <row r="152" spans="1:18" x14ac:dyDescent="0.2">
      <c r="A152" s="5">
        <v>520</v>
      </c>
      <c r="B152" s="5" t="s">
        <v>70</v>
      </c>
      <c r="C152" s="505"/>
      <c r="D152" s="506"/>
      <c r="E152" s="507"/>
      <c r="F152" s="508"/>
      <c r="G152" s="509"/>
      <c r="H152" s="509"/>
      <c r="I152" s="509"/>
      <c r="J152" s="509"/>
      <c r="K152" s="138"/>
      <c r="O152" s="771">
        <f t="shared" si="84"/>
        <v>0</v>
      </c>
      <c r="P152" s="777" t="e">
        <f t="shared" si="85"/>
        <v>#DIV/0!</v>
      </c>
      <c r="Q152" s="773">
        <f>IF(Eingabeblatt!$G$6=3,H152-E152,IF(Eingabeblatt!$G$6=4,I152-E152,IF(Eingabeblatt!$G$6=5,J152-E152,"-")))</f>
        <v>0</v>
      </c>
      <c r="R152" s="772" t="e">
        <f t="shared" si="86"/>
        <v>#DIV/0!</v>
      </c>
    </row>
    <row r="153" spans="1:18" ht="6" customHeight="1" x14ac:dyDescent="0.2">
      <c r="A153" s="2"/>
      <c r="B153" s="2"/>
      <c r="C153" s="510"/>
      <c r="D153" s="510"/>
      <c r="E153" s="510"/>
      <c r="F153" s="511"/>
      <c r="G153" s="511"/>
      <c r="H153" s="511"/>
      <c r="I153" s="511"/>
      <c r="J153" s="511"/>
      <c r="K153" s="12"/>
    </row>
    <row r="154" spans="1:18" x14ac:dyDescent="0.2">
      <c r="A154" s="740">
        <v>6</v>
      </c>
      <c r="B154" s="740" t="s">
        <v>61</v>
      </c>
      <c r="C154" s="730">
        <f t="shared" ref="C154:J154" si="87">SUM(C155:C159)</f>
        <v>0</v>
      </c>
      <c r="D154" s="731">
        <f>SUM(D155:D159)</f>
        <v>0</v>
      </c>
      <c r="E154" s="737">
        <f t="shared" si="87"/>
        <v>0</v>
      </c>
      <c r="F154" s="738">
        <f t="shared" si="87"/>
        <v>0</v>
      </c>
      <c r="G154" s="739">
        <f t="shared" si="87"/>
        <v>0</v>
      </c>
      <c r="H154" s="739">
        <f t="shared" si="87"/>
        <v>0</v>
      </c>
      <c r="I154" s="739">
        <f t="shared" si="87"/>
        <v>0</v>
      </c>
      <c r="J154" s="739">
        <f t="shared" si="87"/>
        <v>0</v>
      </c>
      <c r="K154" s="138"/>
      <c r="M154" s="711" t="s">
        <v>370</v>
      </c>
      <c r="O154" s="789">
        <f t="shared" ref="O154:O159" si="88">F154-E154</f>
        <v>0</v>
      </c>
      <c r="P154" s="790" t="e">
        <f t="shared" ref="P154:P159" si="89">O154/E154</f>
        <v>#DIV/0!</v>
      </c>
      <c r="Q154" s="791">
        <f>IF(Eingabeblatt!$G$6=3,H154-E154,IF(Eingabeblatt!$G$6=4,I154-E154,IF(Eingabeblatt!$G$6=5,J154-E154,"-")))</f>
        <v>0</v>
      </c>
      <c r="R154" s="792" t="e">
        <f t="shared" ref="R154:R159" si="90">Q154/E154</f>
        <v>#DIV/0!</v>
      </c>
    </row>
    <row r="155" spans="1:18" x14ac:dyDescent="0.2">
      <c r="A155" s="5">
        <v>600</v>
      </c>
      <c r="B155" s="2" t="s">
        <v>169</v>
      </c>
      <c r="C155" s="505"/>
      <c r="D155" s="506"/>
      <c r="E155" s="507"/>
      <c r="F155" s="508"/>
      <c r="G155" s="509"/>
      <c r="H155" s="509"/>
      <c r="I155" s="509"/>
      <c r="J155" s="509"/>
      <c r="K155" s="138"/>
      <c r="O155" s="771">
        <f t="shared" si="88"/>
        <v>0</v>
      </c>
      <c r="P155" s="777" t="e">
        <f t="shared" si="89"/>
        <v>#DIV/0!</v>
      </c>
      <c r="Q155" s="773">
        <f>IF(Eingabeblatt!$G$6=3,H155-E155,IF(Eingabeblatt!$G$6=4,I155-E155,IF(Eingabeblatt!$G$6=5,J155-E155,"-")))</f>
        <v>0</v>
      </c>
      <c r="R155" s="772" t="e">
        <f t="shared" si="90"/>
        <v>#DIV/0!</v>
      </c>
    </row>
    <row r="156" spans="1:18" x14ac:dyDescent="0.2">
      <c r="A156" s="5">
        <v>604</v>
      </c>
      <c r="B156" s="2" t="s">
        <v>69</v>
      </c>
      <c r="C156" s="505"/>
      <c r="D156" s="506"/>
      <c r="E156" s="507"/>
      <c r="F156" s="508"/>
      <c r="G156" s="509"/>
      <c r="H156" s="509"/>
      <c r="I156" s="509"/>
      <c r="J156" s="509"/>
      <c r="K156" s="138"/>
      <c r="O156" s="771">
        <f t="shared" si="88"/>
        <v>0</v>
      </c>
      <c r="P156" s="777" t="e">
        <f t="shared" si="89"/>
        <v>#DIV/0!</v>
      </c>
      <c r="Q156" s="773">
        <f>IF(Eingabeblatt!$G$6=3,H156-E156,IF(Eingabeblatt!$G$6=4,I156-E156,IF(Eingabeblatt!$G$6=5,J156-E156,"-")))</f>
        <v>0</v>
      </c>
      <c r="R156" s="772" t="e">
        <f t="shared" si="90"/>
        <v>#DIV/0!</v>
      </c>
    </row>
    <row r="157" spans="1:18" x14ac:dyDescent="0.2">
      <c r="A157" s="5">
        <v>606</v>
      </c>
      <c r="B157" s="5" t="s">
        <v>599</v>
      </c>
      <c r="C157" s="505"/>
      <c r="D157" s="506"/>
      <c r="E157" s="507"/>
      <c r="F157" s="508"/>
      <c r="G157" s="509"/>
      <c r="H157" s="509"/>
      <c r="I157" s="509"/>
      <c r="J157" s="509"/>
      <c r="K157" s="138"/>
      <c r="O157" s="771">
        <f t="shared" si="88"/>
        <v>0</v>
      </c>
      <c r="P157" s="777" t="e">
        <f t="shared" si="89"/>
        <v>#DIV/0!</v>
      </c>
      <c r="Q157" s="773">
        <f>IF(Eingabeblatt!$G$6=3,H157-E157,IF(Eingabeblatt!$G$6=4,I157-E157,IF(Eingabeblatt!$G$6=5,J157-E157,"-")))</f>
        <v>0</v>
      </c>
      <c r="R157" s="772" t="e">
        <f t="shared" si="90"/>
        <v>#DIV/0!</v>
      </c>
    </row>
    <row r="158" spans="1:18" x14ac:dyDescent="0.2">
      <c r="A158" s="5">
        <v>620</v>
      </c>
      <c r="B158" s="5" t="s">
        <v>70</v>
      </c>
      <c r="C158" s="505"/>
      <c r="D158" s="506"/>
      <c r="E158" s="507"/>
      <c r="F158" s="508"/>
      <c r="G158" s="509"/>
      <c r="H158" s="509"/>
      <c r="I158" s="509"/>
      <c r="J158" s="509"/>
      <c r="K158" s="138"/>
      <c r="O158" s="771">
        <f t="shared" si="88"/>
        <v>0</v>
      </c>
      <c r="P158" s="777" t="e">
        <f t="shared" si="89"/>
        <v>#DIV/0!</v>
      </c>
      <c r="Q158" s="773">
        <f>IF(Eingabeblatt!$G$6=3,H158-E158,IF(Eingabeblatt!$G$6=4,I158-E158,IF(Eingabeblatt!$G$6=5,J158-E158,"-")))</f>
        <v>0</v>
      </c>
      <c r="R158" s="772" t="e">
        <f t="shared" si="90"/>
        <v>#DIV/0!</v>
      </c>
    </row>
    <row r="159" spans="1:18" x14ac:dyDescent="0.2">
      <c r="A159" s="5">
        <v>683</v>
      </c>
      <c r="B159" s="23" t="s">
        <v>456</v>
      </c>
      <c r="C159" s="505"/>
      <c r="D159" s="729"/>
      <c r="E159" s="507"/>
      <c r="F159" s="508"/>
      <c r="G159" s="509"/>
      <c r="H159" s="509"/>
      <c r="I159" s="509"/>
      <c r="J159" s="509"/>
      <c r="K159" s="138"/>
      <c r="O159" s="771">
        <f t="shared" si="88"/>
        <v>0</v>
      </c>
      <c r="P159" s="777" t="e">
        <f t="shared" si="89"/>
        <v>#DIV/0!</v>
      </c>
      <c r="Q159" s="773">
        <f>IF(Eingabeblatt!$G$6=3,H159-E159,IF(Eingabeblatt!$G$6=4,I159-E159,IF(Eingabeblatt!$G$6=5,J159-E159,"-")))</f>
        <v>0</v>
      </c>
      <c r="R159" s="772" t="e">
        <f t="shared" si="90"/>
        <v>#DIV/0!</v>
      </c>
    </row>
    <row r="160" spans="1:18" ht="18.75" customHeight="1" x14ac:dyDescent="0.2">
      <c r="A160" s="12"/>
      <c r="B160" s="12"/>
      <c r="C160" s="56"/>
      <c r="D160" s="56"/>
      <c r="E160" s="125"/>
      <c r="F160" s="125"/>
      <c r="G160" s="125"/>
      <c r="H160" s="125"/>
      <c r="I160" s="125"/>
      <c r="J160" s="54"/>
      <c r="K160" s="7"/>
    </row>
    <row r="161" spans="1:18" x14ac:dyDescent="0.2">
      <c r="A161" s="949" t="s">
        <v>350</v>
      </c>
      <c r="B161" s="950"/>
      <c r="C161" s="211" t="str">
        <f t="shared" ref="C161:F162" si="91">C37</f>
        <v>Rechnung</v>
      </c>
      <c r="D161" s="115" t="str">
        <f t="shared" si="91"/>
        <v>Rechnung</v>
      </c>
      <c r="E161" s="100" t="str">
        <f t="shared" si="91"/>
        <v>Budget</v>
      </c>
      <c r="F161" s="113" t="str">
        <f t="shared" si="91"/>
        <v>Finanzplan</v>
      </c>
      <c r="G161" s="119"/>
      <c r="H161" s="117"/>
      <c r="I161" s="117"/>
      <c r="J161" s="117"/>
      <c r="K161" s="12"/>
      <c r="O161" s="774" t="s">
        <v>417</v>
      </c>
      <c r="P161" s="775"/>
      <c r="Q161" s="776"/>
      <c r="R161" s="776"/>
    </row>
    <row r="162" spans="1:18" x14ac:dyDescent="0.2">
      <c r="A162" s="950"/>
      <c r="B162" s="950"/>
      <c r="C162" s="35">
        <f t="shared" si="91"/>
        <v>2023</v>
      </c>
      <c r="D162" s="114">
        <f t="shared" si="91"/>
        <v>2024</v>
      </c>
      <c r="E162" s="102">
        <f t="shared" si="91"/>
        <v>2025</v>
      </c>
      <c r="F162" s="34">
        <f t="shared" si="91"/>
        <v>2026</v>
      </c>
      <c r="G162" s="35">
        <f>G38</f>
        <v>2027</v>
      </c>
      <c r="H162" s="35">
        <f>H38</f>
        <v>2028</v>
      </c>
      <c r="I162" s="35">
        <f>I38</f>
        <v>2029</v>
      </c>
      <c r="J162" s="35">
        <f>J38</f>
        <v>2030</v>
      </c>
      <c r="K162" s="135" t="s">
        <v>75</v>
      </c>
      <c r="O162" s="786" t="str">
        <f>"FPL"&amp;F162&amp;" / "&amp;"BU"&amp;E162</f>
        <v>FPL2026 / BU2025</v>
      </c>
      <c r="P162" s="787"/>
      <c r="Q162" s="788" t="str">
        <f>"FPL"&amp;IF(Eingabeblatt!$G$6=3,Finanzplan!H11,IF(Eingabeblatt!$G$6=4,Finanzplan!I11,IF(Eingabeblatt!$G$6=5,Finanzplan!J11,"-")))&amp;" / "&amp;"BU"&amp;Finanzplan!E11</f>
        <v>FPL2030 / BU2025</v>
      </c>
      <c r="R162" s="786"/>
    </row>
    <row r="163" spans="1:18" ht="6" customHeight="1" x14ac:dyDescent="0.2">
      <c r="A163" s="12"/>
      <c r="B163" s="12"/>
      <c r="C163" s="56"/>
      <c r="D163" s="56"/>
      <c r="E163" s="125"/>
      <c r="F163" s="125"/>
      <c r="G163" s="125"/>
      <c r="H163" s="125"/>
      <c r="I163" s="125"/>
      <c r="J163" s="54"/>
      <c r="K163" s="7"/>
    </row>
    <row r="164" spans="1:18" x14ac:dyDescent="0.2">
      <c r="A164" s="740" t="s">
        <v>207</v>
      </c>
      <c r="B164" s="740"/>
      <c r="C164" s="730"/>
      <c r="D164" s="736">
        <f t="shared" ref="D164:J164" si="92">C164+D148-D154-D88-D64+D134</f>
        <v>0</v>
      </c>
      <c r="E164" s="737">
        <f t="shared" si="92"/>
        <v>0</v>
      </c>
      <c r="F164" s="738">
        <f t="shared" si="92"/>
        <v>0</v>
      </c>
      <c r="G164" s="739">
        <f t="shared" si="92"/>
        <v>0</v>
      </c>
      <c r="H164" s="739">
        <f t="shared" si="92"/>
        <v>0</v>
      </c>
      <c r="I164" s="739">
        <f t="shared" si="92"/>
        <v>0</v>
      </c>
      <c r="J164" s="739">
        <f t="shared" si="92"/>
        <v>0</v>
      </c>
      <c r="K164" s="138"/>
      <c r="M164" s="711">
        <v>11</v>
      </c>
      <c r="O164" s="789">
        <f t="shared" ref="O164" si="93">F164-E164</f>
        <v>0</v>
      </c>
      <c r="P164" s="790" t="e">
        <f t="shared" ref="P164" si="94">O164/E164</f>
        <v>#DIV/0!</v>
      </c>
      <c r="Q164" s="791">
        <f>IF(Eingabeblatt!$G$6=3,H164-E164,IF(Eingabeblatt!$G$6=4,I164-E164,IF(Eingabeblatt!$G$6=5,J164-E164,"-")))</f>
        <v>0</v>
      </c>
      <c r="R164" s="792" t="e">
        <f t="shared" ref="R164" si="95">Q164/E164</f>
        <v>#DIV/0!</v>
      </c>
    </row>
    <row r="165" spans="1:18" ht="6" customHeight="1" x14ac:dyDescent="0.2">
      <c r="A165" s="12"/>
      <c r="B165" s="12"/>
      <c r="C165" s="420"/>
      <c r="D165" s="420"/>
      <c r="E165" s="423"/>
      <c r="F165" s="423"/>
      <c r="G165" s="423"/>
      <c r="H165" s="423"/>
      <c r="I165" s="423"/>
      <c r="J165" s="403"/>
      <c r="K165" s="7"/>
    </row>
    <row r="166" spans="1:18" x14ac:dyDescent="0.2">
      <c r="A166" s="135" t="s">
        <v>472</v>
      </c>
      <c r="B166" s="137"/>
      <c r="C166" s="813"/>
      <c r="D166" s="734"/>
      <c r="E166" s="422">
        <f t="shared" ref="E166:J166" si="96">D166-E167+E168</f>
        <v>0</v>
      </c>
      <c r="F166" s="412">
        <f t="shared" si="96"/>
        <v>0</v>
      </c>
      <c r="G166" s="407">
        <f t="shared" si="96"/>
        <v>0</v>
      </c>
      <c r="H166" s="407">
        <f t="shared" si="96"/>
        <v>0</v>
      </c>
      <c r="I166" s="739">
        <f t="shared" si="96"/>
        <v>0</v>
      </c>
      <c r="J166" s="739">
        <f t="shared" si="96"/>
        <v>0</v>
      </c>
      <c r="K166" s="138"/>
      <c r="O166" s="789">
        <f t="shared" ref="O166:O168" si="97">F166-E166</f>
        <v>0</v>
      </c>
      <c r="P166" s="790" t="e">
        <f t="shared" ref="P166:P168" si="98">O166/E166</f>
        <v>#DIV/0!</v>
      </c>
      <c r="Q166" s="791">
        <f>IF(Eingabeblatt!$G$6=3,H166-E166,IF(Eingabeblatt!$G$6=4,I166-E166,IF(Eingabeblatt!$G$6=5,J166-E166,"-")))</f>
        <v>0</v>
      </c>
      <c r="R166" s="792" t="e">
        <f t="shared" ref="R166:R168" si="99">Q166/E166</f>
        <v>#DIV/0!</v>
      </c>
    </row>
    <row r="167" spans="1:18" s="12" customFormat="1" x14ac:dyDescent="0.2">
      <c r="A167" s="30"/>
      <c r="B167" s="23" t="s">
        <v>450</v>
      </c>
      <c r="C167" s="814"/>
      <c r="D167" s="815"/>
      <c r="E167" s="401"/>
      <c r="F167" s="387"/>
      <c r="G167" s="395"/>
      <c r="H167" s="395"/>
      <c r="I167" s="395"/>
      <c r="J167" s="395"/>
      <c r="K167" s="556" t="s">
        <v>455</v>
      </c>
      <c r="M167" s="704"/>
      <c r="O167" s="771">
        <f t="shared" ref="O167" si="100">F167-E167</f>
        <v>0</v>
      </c>
      <c r="P167" s="777" t="e">
        <f t="shared" ref="P167" si="101">O167/E167</f>
        <v>#DIV/0!</v>
      </c>
      <c r="Q167" s="773">
        <f>IF(Eingabeblatt!$G$6=3,H167-E167,IF(Eingabeblatt!$G$6=4,I167-E167,IF(Eingabeblatt!$G$6=5,J167-E167,"-")))</f>
        <v>0</v>
      </c>
      <c r="R167" s="772" t="e">
        <f t="shared" ref="R167" si="102">Q167/E167</f>
        <v>#DIV/0!</v>
      </c>
    </row>
    <row r="168" spans="1:18" s="12" customFormat="1" x14ac:dyDescent="0.2">
      <c r="A168" s="30"/>
      <c r="B168" s="23" t="s">
        <v>451</v>
      </c>
      <c r="C168" s="814"/>
      <c r="D168" s="815"/>
      <c r="E168" s="401"/>
      <c r="F168" s="387"/>
      <c r="G168" s="395"/>
      <c r="H168" s="395"/>
      <c r="I168" s="395"/>
      <c r="J168" s="395"/>
      <c r="K168" s="138"/>
      <c r="M168" s="704"/>
      <c r="O168" s="771">
        <f t="shared" si="97"/>
        <v>0</v>
      </c>
      <c r="P168" s="777" t="e">
        <f t="shared" si="98"/>
        <v>#DIV/0!</v>
      </c>
      <c r="Q168" s="773">
        <f>IF(Eingabeblatt!$G$6=3,H168-E168,IF(Eingabeblatt!$G$6=4,I168-E168,IF(Eingabeblatt!$G$6=5,J168-E168,"-")))</f>
        <v>0</v>
      </c>
      <c r="R168" s="772" t="e">
        <f t="shared" si="99"/>
        <v>#DIV/0!</v>
      </c>
    </row>
    <row r="169" spans="1:18" s="12" customFormat="1" ht="6" customHeight="1" x14ac:dyDescent="0.2">
      <c r="A169" s="30"/>
      <c r="B169" s="30"/>
      <c r="C169" s="420"/>
      <c r="D169" s="420"/>
      <c r="E169" s="420"/>
      <c r="F169" s="420"/>
      <c r="G169" s="420"/>
      <c r="H169" s="420"/>
      <c r="I169" s="420"/>
      <c r="J169" s="420"/>
      <c r="K169" s="7"/>
      <c r="M169" s="704"/>
    </row>
    <row r="170" spans="1:18" x14ac:dyDescent="0.2">
      <c r="A170" s="135" t="s">
        <v>365</v>
      </c>
      <c r="B170" s="137"/>
      <c r="C170" s="735"/>
      <c r="D170" s="518">
        <f t="shared" ref="D170" si="103">C170+D171-D172</f>
        <v>0</v>
      </c>
      <c r="E170" s="569">
        <f t="shared" ref="E170:J170" si="104">D170+E171-E172</f>
        <v>0</v>
      </c>
      <c r="F170" s="768">
        <f t="shared" si="104"/>
        <v>0</v>
      </c>
      <c r="G170" s="568">
        <f t="shared" si="104"/>
        <v>0</v>
      </c>
      <c r="H170" s="568">
        <f t="shared" si="104"/>
        <v>0</v>
      </c>
      <c r="I170" s="568">
        <f t="shared" si="104"/>
        <v>0</v>
      </c>
      <c r="J170" s="568">
        <f t="shared" si="104"/>
        <v>0</v>
      </c>
      <c r="K170" s="675"/>
      <c r="M170" s="711">
        <v>22</v>
      </c>
      <c r="O170" s="789">
        <f t="shared" ref="O170:O172" si="105">F170-E170</f>
        <v>0</v>
      </c>
      <c r="P170" s="790" t="e">
        <f t="shared" ref="P170:P172" si="106">O170/E170</f>
        <v>#DIV/0!</v>
      </c>
      <c r="Q170" s="791">
        <f>IF(Eingabeblatt!$G$6=3,H170-E170,IF(Eingabeblatt!$G$6=4,I170-E170,IF(Eingabeblatt!$G$6=5,J170-E170,"-")))</f>
        <v>0</v>
      </c>
      <c r="R170" s="792" t="e">
        <f t="shared" ref="R170:R172" si="107">Q170/E170</f>
        <v>#DIV/0!</v>
      </c>
    </row>
    <row r="171" spans="1:18" x14ac:dyDescent="0.2">
      <c r="A171" s="7"/>
      <c r="B171" s="23" t="s">
        <v>404</v>
      </c>
      <c r="C171" s="424"/>
      <c r="D171" s="910">
        <f t="shared" ref="D171:J171" si="108">D90+D78</f>
        <v>0</v>
      </c>
      <c r="E171" s="910">
        <f t="shared" si="108"/>
        <v>0</v>
      </c>
      <c r="F171" s="911">
        <f t="shared" si="108"/>
        <v>0</v>
      </c>
      <c r="G171" s="912">
        <f t="shared" si="108"/>
        <v>0</v>
      </c>
      <c r="H171" s="912">
        <f t="shared" si="108"/>
        <v>0</v>
      </c>
      <c r="I171" s="913">
        <f t="shared" si="108"/>
        <v>0</v>
      </c>
      <c r="J171" s="913">
        <f t="shared" si="108"/>
        <v>0</v>
      </c>
      <c r="K171" s="138"/>
      <c r="O171" s="771">
        <f t="shared" si="105"/>
        <v>0</v>
      </c>
      <c r="P171" s="777" t="e">
        <f t="shared" si="106"/>
        <v>#DIV/0!</v>
      </c>
      <c r="Q171" s="773">
        <f>IF(Eingabeblatt!$G$6=3,H171-E171,IF(Eingabeblatt!$G$6=4,I171-E171,IF(Eingabeblatt!$G$6=5,J171-E171,"-")))</f>
        <v>0</v>
      </c>
      <c r="R171" s="772" t="e">
        <f t="shared" si="107"/>
        <v>#DIV/0!</v>
      </c>
    </row>
    <row r="172" spans="1:18" x14ac:dyDescent="0.2">
      <c r="A172" s="5"/>
      <c r="B172" s="23" t="s">
        <v>411</v>
      </c>
      <c r="C172" s="424"/>
      <c r="D172" s="910">
        <f t="shared" ref="D172:J172" si="109">D136+D159+D120</f>
        <v>0</v>
      </c>
      <c r="E172" s="910">
        <f t="shared" si="109"/>
        <v>0</v>
      </c>
      <c r="F172" s="911">
        <f t="shared" si="109"/>
        <v>0</v>
      </c>
      <c r="G172" s="912">
        <f t="shared" si="109"/>
        <v>0</v>
      </c>
      <c r="H172" s="912">
        <f t="shared" si="109"/>
        <v>0</v>
      </c>
      <c r="I172" s="913">
        <f t="shared" si="109"/>
        <v>0</v>
      </c>
      <c r="J172" s="913">
        <f t="shared" si="109"/>
        <v>0</v>
      </c>
      <c r="K172" s="138"/>
      <c r="O172" s="771">
        <f t="shared" si="105"/>
        <v>0</v>
      </c>
      <c r="P172" s="777" t="e">
        <f t="shared" si="106"/>
        <v>#DIV/0!</v>
      </c>
      <c r="Q172" s="773">
        <f>IF(Eingabeblatt!$G$6=3,H172-E172,IF(Eingabeblatt!$G$6=4,I172-E172,IF(Eingabeblatt!$G$6=5,J172-E172,"-")))</f>
        <v>0</v>
      </c>
      <c r="R172" s="772" t="e">
        <f t="shared" si="107"/>
        <v>#DIV/0!</v>
      </c>
    </row>
    <row r="173" spans="1:18" s="12" customFormat="1" ht="6" customHeight="1" x14ac:dyDescent="0.2">
      <c r="A173" s="30"/>
      <c r="B173" s="30"/>
      <c r="C173" s="420"/>
      <c r="D173" s="420"/>
      <c r="E173" s="420"/>
      <c r="F173" s="420"/>
      <c r="G173" s="420"/>
      <c r="H173" s="420"/>
      <c r="I173" s="420"/>
      <c r="J173" s="420"/>
      <c r="K173" s="7"/>
      <c r="M173" s="704"/>
    </row>
    <row r="174" spans="1:18" x14ac:dyDescent="0.2">
      <c r="A174" s="135" t="s">
        <v>473</v>
      </c>
      <c r="B174" s="137"/>
      <c r="C174" s="726"/>
      <c r="D174" s="518">
        <f>C174+Finanzplan!D39+Finanzplan!D36+D171-D172-D137-D135+D89</f>
        <v>0</v>
      </c>
      <c r="E174" s="569">
        <f>D174+Finanzplan!E39+Finanzplan!E36+E171-E172-E137-E135+E89</f>
        <v>0</v>
      </c>
      <c r="F174" s="768">
        <f>E174+Finanzplan!F39+Finanzplan!F36+F171-F172-F137-F135+F89</f>
        <v>0</v>
      </c>
      <c r="G174" s="568">
        <f>F174+Finanzplan!G39+Finanzplan!G36+G171-G172-G137-G135+G89</f>
        <v>0</v>
      </c>
      <c r="H174" s="568">
        <f>G174+Finanzplan!H39+Finanzplan!H36+H171-H172-H137-H135+H89</f>
        <v>0</v>
      </c>
      <c r="I174" s="568">
        <f>H174+Finanzplan!I39+Finanzplan!I36+I171-I172-I137-I135+I89</f>
        <v>0</v>
      </c>
      <c r="J174" s="568">
        <f>I174+Finanzplan!J39+Finanzplan!J36+J171-J172-J137-J135+J89</f>
        <v>0</v>
      </c>
      <c r="K174" s="675"/>
      <c r="M174" s="711" t="s">
        <v>373</v>
      </c>
      <c r="O174" s="789">
        <f t="shared" ref="O174" si="110">F174-E174</f>
        <v>0</v>
      </c>
      <c r="P174" s="790" t="e">
        <f t="shared" ref="P174" si="111">O174/E174</f>
        <v>#DIV/0!</v>
      </c>
      <c r="Q174" s="791">
        <f>IF(Eingabeblatt!$G$6=3,H174-E174,IF(Eingabeblatt!$G$6=4,I174-E174,IF(Eingabeblatt!$G$6=5,J174-E174,"-")))</f>
        <v>0</v>
      </c>
      <c r="R174" s="792" t="e">
        <f t="shared" ref="R174" si="112">Q174/E174</f>
        <v>#DIV/0!</v>
      </c>
    </row>
    <row r="175" spans="1:18" x14ac:dyDescent="0.2">
      <c r="A175" s="13"/>
      <c r="B175" s="7"/>
      <c r="C175" s="55"/>
      <c r="D175" s="55"/>
      <c r="E175" s="55"/>
      <c r="F175" s="53"/>
      <c r="G175" s="53"/>
      <c r="H175" s="53"/>
      <c r="I175" s="53"/>
      <c r="J175" s="53"/>
      <c r="K175" s="5"/>
    </row>
    <row r="176" spans="1:18" x14ac:dyDescent="0.2">
      <c r="A176" s="2"/>
      <c r="B176" s="2"/>
      <c r="C176" s="33"/>
      <c r="D176" s="33"/>
      <c r="E176" s="33"/>
      <c r="F176" s="32"/>
      <c r="G176" s="32"/>
      <c r="H176" s="32"/>
      <c r="I176" s="32"/>
      <c r="J176" s="32"/>
      <c r="K176" s="12"/>
    </row>
    <row r="177" spans="1:10" x14ac:dyDescent="0.2">
      <c r="A177" s="2"/>
      <c r="B177" s="2"/>
      <c r="C177" s="33"/>
      <c r="D177" s="33"/>
      <c r="E177" s="33"/>
      <c r="F177" s="32"/>
      <c r="G177" s="32"/>
      <c r="H177" s="32"/>
      <c r="I177" s="32"/>
      <c r="J177" s="32"/>
    </row>
  </sheetData>
  <sheetProtection algorithmName="SHA-512" hashValue="/9XDx+ycJsEtT+Ko25t/lJRbNagMkuE+V4a6c3BWpXwZIPmXA3rhkn43irBYQhfckts5iQ92wRIN23Ovx9A9mQ==" saltValue="zVkuPosPDSfWBN0uiI2v+Q==" spinCount="100000" sheet="1" formatCells="0" formatColumns="0" sort="0"/>
  <mergeCells count="12">
    <mergeCell ref="I100:I101"/>
    <mergeCell ref="J100:J101"/>
    <mergeCell ref="A145:B146"/>
    <mergeCell ref="A37:B38"/>
    <mergeCell ref="F100:F101"/>
    <mergeCell ref="G100:G101"/>
    <mergeCell ref="H100:H101"/>
    <mergeCell ref="C9:F9"/>
    <mergeCell ref="C11:F11"/>
    <mergeCell ref="C13:D13"/>
    <mergeCell ref="C15:D15"/>
    <mergeCell ref="A161:B162"/>
  </mergeCells>
  <phoneticPr fontId="11" type="noConversion"/>
  <conditionalFormatting sqref="I18:J27 I165:J165 I84:J86 I70:J76 I168:J170 I90:J101 I106:J118 I29:J43 I45:J58 I61:J61 I63:J64 I125:J131 I80:J82 I122:J123 I173:J173 I133:J133 I136:J136 I138:J142 I144:J163 I103:J104">
    <cfRule type="expression" dxfId="71" priority="110">
      <formula>$G$6=3</formula>
    </cfRule>
  </conditionalFormatting>
  <conditionalFormatting sqref="J18:J27 J165 J84:J86 J70:J76 J168:J170 J90:J101 J106:J118 J29:J43 J45:J58 J61 J63:J64 J125:J131 J80:J82 J122:J123 J173 J133 J136 J138:J142 J144:J163 J103:J104">
    <cfRule type="expression" dxfId="70" priority="109">
      <formula>$G$6=4</formula>
    </cfRule>
  </conditionalFormatting>
  <conditionalFormatting sqref="I44:J44">
    <cfRule type="expression" dxfId="69" priority="98">
      <formula>$G$6=3</formula>
    </cfRule>
  </conditionalFormatting>
  <conditionalFormatting sqref="J44">
    <cfRule type="expression" dxfId="68" priority="97">
      <formula>$G$6=4</formula>
    </cfRule>
  </conditionalFormatting>
  <conditionalFormatting sqref="I164:J164">
    <cfRule type="expression" dxfId="67" priority="94">
      <formula>$G$6=3</formula>
    </cfRule>
  </conditionalFormatting>
  <conditionalFormatting sqref="J164">
    <cfRule type="expression" dxfId="66" priority="93">
      <formula>$G$6=4</formula>
    </cfRule>
  </conditionalFormatting>
  <conditionalFormatting sqref="I83:J83">
    <cfRule type="expression" dxfId="65" priority="92">
      <formula>$G$6=3</formula>
    </cfRule>
  </conditionalFormatting>
  <conditionalFormatting sqref="J83">
    <cfRule type="expression" dxfId="64" priority="91">
      <formula>$G$6=4</formula>
    </cfRule>
  </conditionalFormatting>
  <conditionalFormatting sqref="I105:J105">
    <cfRule type="expression" dxfId="63" priority="90">
      <formula>$G$6=3</formula>
    </cfRule>
  </conditionalFormatting>
  <conditionalFormatting sqref="J105">
    <cfRule type="expression" dxfId="62" priority="89">
      <formula>$G$6=4</formula>
    </cfRule>
  </conditionalFormatting>
  <conditionalFormatting sqref="I62:J62">
    <cfRule type="expression" dxfId="61" priority="82">
      <formula>$G$6=3</formula>
    </cfRule>
  </conditionalFormatting>
  <conditionalFormatting sqref="J62">
    <cfRule type="expression" dxfId="60" priority="81">
      <formula>$G$6=4</formula>
    </cfRule>
  </conditionalFormatting>
  <conditionalFormatting sqref="I28:J28">
    <cfRule type="expression" dxfId="59" priority="84">
      <formula>$G$6=3</formula>
    </cfRule>
  </conditionalFormatting>
  <conditionalFormatting sqref="J28">
    <cfRule type="expression" dxfId="58" priority="83">
      <formula>$G$6=4</formula>
    </cfRule>
  </conditionalFormatting>
  <conditionalFormatting sqref="I87:J87">
    <cfRule type="expression" dxfId="57" priority="80">
      <formula>$G$6=3</formula>
    </cfRule>
  </conditionalFormatting>
  <conditionalFormatting sqref="J87">
    <cfRule type="expression" dxfId="56" priority="79">
      <formula>$G$6=4</formula>
    </cfRule>
  </conditionalFormatting>
  <conditionalFormatting sqref="I124:J124">
    <cfRule type="expression" dxfId="55" priority="78">
      <formula>$G$6=3</formula>
    </cfRule>
  </conditionalFormatting>
  <conditionalFormatting sqref="J124">
    <cfRule type="expression" dxfId="54" priority="77">
      <formula>$G$6=4</formula>
    </cfRule>
  </conditionalFormatting>
  <conditionalFormatting sqref="I77:J79">
    <cfRule type="expression" dxfId="53" priority="76">
      <formula>$G$6=3</formula>
    </cfRule>
  </conditionalFormatting>
  <conditionalFormatting sqref="J77:J79">
    <cfRule type="expression" dxfId="52" priority="75">
      <formula>$G$6=4</formula>
    </cfRule>
  </conditionalFormatting>
  <conditionalFormatting sqref="I119:J121">
    <cfRule type="expression" dxfId="51" priority="74">
      <formula>$G$6=3</formula>
    </cfRule>
  </conditionalFormatting>
  <conditionalFormatting sqref="J119:J121">
    <cfRule type="expression" dxfId="50" priority="73">
      <formula>$G$6=4</formula>
    </cfRule>
  </conditionalFormatting>
  <conditionalFormatting sqref="I59:J59">
    <cfRule type="expression" dxfId="49" priority="72">
      <formula>$G$6=3</formula>
    </cfRule>
  </conditionalFormatting>
  <conditionalFormatting sqref="J59">
    <cfRule type="expression" dxfId="48" priority="71">
      <formula>$G$6=4</formula>
    </cfRule>
  </conditionalFormatting>
  <conditionalFormatting sqref="J60">
    <cfRule type="expression" dxfId="47" priority="69">
      <formula>$G$6=4</formula>
    </cfRule>
  </conditionalFormatting>
  <conditionalFormatting sqref="I60:J60">
    <cfRule type="expression" dxfId="46" priority="70">
      <formula>$G$6=3</formula>
    </cfRule>
  </conditionalFormatting>
  <conditionalFormatting sqref="I171:J171">
    <cfRule type="expression" dxfId="45" priority="62">
      <formula>$G$6=3</formula>
    </cfRule>
  </conditionalFormatting>
  <conditionalFormatting sqref="J171">
    <cfRule type="expression" dxfId="44" priority="61">
      <formula>$G$6=4</formula>
    </cfRule>
  </conditionalFormatting>
  <conditionalFormatting sqref="I172:J172">
    <cfRule type="expression" dxfId="43" priority="60">
      <formula>$G$6=3</formula>
    </cfRule>
  </conditionalFormatting>
  <conditionalFormatting sqref="J172">
    <cfRule type="expression" dxfId="42" priority="59">
      <formula>$G$6=4</formula>
    </cfRule>
  </conditionalFormatting>
  <conditionalFormatting sqref="I167:J167">
    <cfRule type="expression" dxfId="41" priority="58">
      <formula>$G$6=3</formula>
    </cfRule>
  </conditionalFormatting>
  <conditionalFormatting sqref="J167">
    <cfRule type="expression" dxfId="40" priority="57">
      <formula>$G$6=4</formula>
    </cfRule>
  </conditionalFormatting>
  <conditionalFormatting sqref="I166">
    <cfRule type="expression" dxfId="39" priority="56">
      <formula>$G$6=3</formula>
    </cfRule>
  </conditionalFormatting>
  <conditionalFormatting sqref="J166">
    <cfRule type="expression" dxfId="38" priority="55">
      <formula>$G$6=3</formula>
    </cfRule>
  </conditionalFormatting>
  <conditionalFormatting sqref="J166">
    <cfRule type="expression" dxfId="37" priority="54">
      <formula>$G$6=4</formula>
    </cfRule>
  </conditionalFormatting>
  <conditionalFormatting sqref="I134">
    <cfRule type="expression" dxfId="36" priority="48">
      <formula>$G$6=3</formula>
    </cfRule>
  </conditionalFormatting>
  <conditionalFormatting sqref="I137:J137">
    <cfRule type="expression" dxfId="35" priority="42">
      <formula>$G$6=3</formula>
    </cfRule>
  </conditionalFormatting>
  <conditionalFormatting sqref="J137">
    <cfRule type="expression" dxfId="34" priority="41">
      <formula>$G$6=4</formula>
    </cfRule>
  </conditionalFormatting>
  <conditionalFormatting sqref="J134">
    <cfRule type="expression" dxfId="33" priority="47">
      <formula>$G$6=3</formula>
    </cfRule>
  </conditionalFormatting>
  <conditionalFormatting sqref="J134">
    <cfRule type="expression" dxfId="32" priority="46">
      <formula>$G$6=4</formula>
    </cfRule>
  </conditionalFormatting>
  <conditionalFormatting sqref="I132:J132">
    <cfRule type="expression" dxfId="31" priority="40">
      <formula>$G$6=3</formula>
    </cfRule>
  </conditionalFormatting>
  <conditionalFormatting sqref="J132">
    <cfRule type="expression" dxfId="30" priority="39">
      <formula>$G$6=4</formula>
    </cfRule>
  </conditionalFormatting>
  <conditionalFormatting sqref="I135:J135">
    <cfRule type="expression" dxfId="29" priority="36">
      <formula>$G$6=3</formula>
    </cfRule>
  </conditionalFormatting>
  <conditionalFormatting sqref="J135">
    <cfRule type="expression" dxfId="28" priority="35">
      <formula>$G$6=4</formula>
    </cfRule>
  </conditionalFormatting>
  <conditionalFormatting sqref="I89:J89">
    <cfRule type="expression" dxfId="27" priority="32">
      <formula>$G$6=3</formula>
    </cfRule>
  </conditionalFormatting>
  <conditionalFormatting sqref="J89">
    <cfRule type="expression" dxfId="26" priority="31">
      <formula>$G$6=4</formula>
    </cfRule>
  </conditionalFormatting>
  <conditionalFormatting sqref="I174:J174">
    <cfRule type="expression" dxfId="25" priority="30">
      <formula>$G$6=3</formula>
    </cfRule>
  </conditionalFormatting>
  <conditionalFormatting sqref="J174">
    <cfRule type="expression" dxfId="24" priority="29">
      <formula>$G$6=4</formula>
    </cfRule>
  </conditionalFormatting>
  <conditionalFormatting sqref="I143:J143">
    <cfRule type="expression" dxfId="23" priority="24">
      <formula>$G$6=3</formula>
    </cfRule>
  </conditionalFormatting>
  <conditionalFormatting sqref="J143">
    <cfRule type="expression" dxfId="22" priority="23">
      <formula>$G$6=4</formula>
    </cfRule>
  </conditionalFormatting>
  <conditionalFormatting sqref="I69:J69">
    <cfRule type="expression" dxfId="21" priority="22">
      <formula>$G$6=3</formula>
    </cfRule>
  </conditionalFormatting>
  <conditionalFormatting sqref="J69">
    <cfRule type="expression" dxfId="20" priority="21">
      <formula>$G$6=4</formula>
    </cfRule>
  </conditionalFormatting>
  <conditionalFormatting sqref="I102:J102">
    <cfRule type="expression" dxfId="19" priority="20">
      <formula>$G$6=3</formula>
    </cfRule>
  </conditionalFormatting>
  <conditionalFormatting sqref="J102">
    <cfRule type="expression" dxfId="18" priority="19">
      <formula>$G$6=4</formula>
    </cfRule>
  </conditionalFormatting>
  <conditionalFormatting sqref="I65">
    <cfRule type="expression" dxfId="17" priority="15">
      <formula>$G$6=3</formula>
    </cfRule>
  </conditionalFormatting>
  <conditionalFormatting sqref="J65">
    <cfRule type="expression" dxfId="16" priority="14">
      <formula>$G$6=3</formula>
    </cfRule>
  </conditionalFormatting>
  <conditionalFormatting sqref="J65">
    <cfRule type="expression" dxfId="15" priority="13">
      <formula>$G$6=4</formula>
    </cfRule>
  </conditionalFormatting>
  <conditionalFormatting sqref="I67">
    <cfRule type="expression" dxfId="14" priority="12">
      <formula>$G$6=3</formula>
    </cfRule>
  </conditionalFormatting>
  <conditionalFormatting sqref="J67">
    <cfRule type="expression" dxfId="13" priority="11">
      <formula>$G$6=3</formula>
    </cfRule>
  </conditionalFormatting>
  <conditionalFormatting sqref="J67">
    <cfRule type="expression" dxfId="12" priority="10">
      <formula>$G$6=4</formula>
    </cfRule>
  </conditionalFormatting>
  <conditionalFormatting sqref="I66">
    <cfRule type="expression" dxfId="11" priority="9">
      <formula>$G$6=3</formula>
    </cfRule>
  </conditionalFormatting>
  <conditionalFormatting sqref="J66">
    <cfRule type="expression" dxfId="10" priority="8">
      <formula>$G$6=3</formula>
    </cfRule>
  </conditionalFormatting>
  <conditionalFormatting sqref="J66">
    <cfRule type="expression" dxfId="9" priority="7">
      <formula>$G$6=4</formula>
    </cfRule>
  </conditionalFormatting>
  <conditionalFormatting sqref="I68">
    <cfRule type="expression" dxfId="8" priority="6">
      <formula>$G$6=3</formula>
    </cfRule>
  </conditionalFormatting>
  <conditionalFormatting sqref="J68">
    <cfRule type="expression" dxfId="7" priority="5">
      <formula>$G$6=3</formula>
    </cfRule>
  </conditionalFormatting>
  <conditionalFormatting sqref="J68">
    <cfRule type="expression" dxfId="6" priority="4">
      <formula>$G$6=4</formula>
    </cfRule>
  </conditionalFormatting>
  <conditionalFormatting sqref="I88">
    <cfRule type="expression" dxfId="5" priority="3">
      <formula>$G$6=3</formula>
    </cfRule>
  </conditionalFormatting>
  <conditionalFormatting sqref="J88">
    <cfRule type="expression" dxfId="4" priority="2">
      <formula>$G$6=3</formula>
    </cfRule>
  </conditionalFormatting>
  <conditionalFormatting sqref="J88">
    <cfRule type="expression" dxfId="3" priority="1">
      <formula>$G$6=4</formula>
    </cfRule>
  </conditionalFormatting>
  <dataValidations count="2">
    <dataValidation type="list" allowBlank="1" showInputMessage="1" showErrorMessage="1" sqref="D18">
      <formula1>$A$3:$A$5</formula1>
    </dataValidation>
    <dataValidation type="list" allowBlank="1" showInputMessage="1" showErrorMessage="1" sqref="C11:F11">
      <formula1>$C$3:$C$5</formula1>
    </dataValidation>
  </dataValidations>
  <printOptions horizontalCentered="1"/>
  <pageMargins left="0.31496062992125984" right="0.31496062992125984" top="0.39370078740157483" bottom="0.39370078740157483" header="0.51181102362204722" footer="0.19685039370078741"/>
  <pageSetup paperSize="9" scale="77" fitToHeight="0" orientation="landscape" copies="3" r:id="rId1"/>
  <headerFooter alignWithMargins="0">
    <oddFooter>&amp;L&amp;8&amp;F/AVFIN/FIN SG&amp;C&amp;8&amp;P/&amp;N&amp;R&amp;8&amp;A</oddFooter>
  </headerFooter>
  <rowBreaks count="2" manualBreakCount="2">
    <brk id="63" max="10" man="1"/>
    <brk id="122" max="10"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3"/>
  <sheetViews>
    <sheetView showGridLines="0" topLeftCell="A8" zoomScaleNormal="100" workbookViewId="0">
      <selection activeCell="C12" sqref="C12"/>
    </sheetView>
  </sheetViews>
  <sheetFormatPr baseColWidth="10" defaultColWidth="0" defaultRowHeight="12.75" outlineLevelRow="1" x14ac:dyDescent="0.2"/>
  <cols>
    <col min="1" max="1" width="35.85546875" style="51" customWidth="1"/>
    <col min="2" max="2" width="6.7109375" style="51" customWidth="1"/>
    <col min="3" max="12" width="12.5703125" style="51" customWidth="1"/>
    <col min="13" max="13" width="11.42578125" style="51" hidden="1" customWidth="1"/>
    <col min="14" max="14" width="77.42578125" style="51" bestFit="1" customWidth="1"/>
    <col min="15" max="16384" width="11.42578125" style="51" hidden="1"/>
  </cols>
  <sheetData>
    <row r="1" spans="1:14" hidden="1" outlineLevel="1" x14ac:dyDescent="0.2">
      <c r="A1" s="342" t="s">
        <v>26</v>
      </c>
      <c r="B1" s="342" t="s">
        <v>26</v>
      </c>
      <c r="D1" s="342" t="s">
        <v>26</v>
      </c>
    </row>
    <row r="2" spans="1:14" hidden="1" outlineLevel="1" x14ac:dyDescent="0.2">
      <c r="A2" s="342" t="s">
        <v>253</v>
      </c>
      <c r="B2" s="342" t="s">
        <v>12</v>
      </c>
      <c r="D2" s="342" t="s">
        <v>498</v>
      </c>
      <c r="E2" s="342" t="s">
        <v>502</v>
      </c>
    </row>
    <row r="3" spans="1:14" hidden="1" outlineLevel="1" x14ac:dyDescent="0.2">
      <c r="A3" s="342" t="s">
        <v>254</v>
      </c>
      <c r="B3" s="342" t="s">
        <v>14</v>
      </c>
      <c r="D3" s="342" t="s">
        <v>499</v>
      </c>
      <c r="E3" s="342" t="s">
        <v>503</v>
      </c>
    </row>
    <row r="4" spans="1:14" hidden="1" outlineLevel="1" x14ac:dyDescent="0.2">
      <c r="B4" s="342" t="s">
        <v>13</v>
      </c>
    </row>
    <row r="5" spans="1:14" hidden="1" outlineLevel="1" x14ac:dyDescent="0.2"/>
    <row r="6" spans="1:14" hidden="1" outlineLevel="1" x14ac:dyDescent="0.2"/>
    <row r="7" spans="1:14" hidden="1" outlineLevel="1" x14ac:dyDescent="0.2"/>
    <row r="8" spans="1:14" ht="19.5" collapsed="1" x14ac:dyDescent="0.3">
      <c r="A8" s="236" t="s">
        <v>86</v>
      </c>
      <c r="B8" s="237"/>
      <c r="C8" s="237"/>
      <c r="D8" s="237"/>
      <c r="E8" s="237"/>
      <c r="F8" s="237"/>
      <c r="G8" s="237"/>
      <c r="H8" s="237"/>
      <c r="I8" s="237"/>
      <c r="J8" s="237"/>
      <c r="K8" s="237"/>
      <c r="L8" s="237"/>
    </row>
    <row r="9" spans="1:14" x14ac:dyDescent="0.2">
      <c r="A9" s="896" t="s">
        <v>587</v>
      </c>
      <c r="B9" s="237"/>
      <c r="C9" s="237"/>
      <c r="D9" s="237"/>
      <c r="E9" s="237"/>
      <c r="F9" s="237"/>
      <c r="G9" s="237"/>
      <c r="H9" s="237"/>
      <c r="I9" s="237"/>
      <c r="J9" s="237"/>
      <c r="K9" s="237"/>
      <c r="L9" s="237"/>
    </row>
    <row r="10" spans="1:14" ht="20.25" thickBot="1" x14ac:dyDescent="0.35">
      <c r="A10" s="238" t="s">
        <v>232</v>
      </c>
      <c r="B10" s="239"/>
      <c r="C10" s="239"/>
      <c r="D10" s="239"/>
      <c r="E10" s="239"/>
      <c r="F10" s="239"/>
      <c r="G10" s="239"/>
      <c r="H10" s="239"/>
      <c r="I10" s="239"/>
      <c r="J10" s="239"/>
      <c r="K10" s="239"/>
      <c r="L10" s="239"/>
    </row>
    <row r="11" spans="1:14" x14ac:dyDescent="0.2">
      <c r="A11" s="240"/>
      <c r="B11" s="240"/>
      <c r="C11" s="240"/>
      <c r="D11" s="240"/>
      <c r="E11" s="240"/>
      <c r="F11" s="240"/>
      <c r="G11" s="240"/>
      <c r="H11" s="240"/>
      <c r="I11" s="240"/>
      <c r="J11" s="240"/>
      <c r="K11" s="240"/>
      <c r="L11" s="241"/>
    </row>
    <row r="12" spans="1:14" x14ac:dyDescent="0.2">
      <c r="A12" s="224" t="s">
        <v>65</v>
      </c>
      <c r="B12" s="242"/>
      <c r="C12" s="343" t="s">
        <v>26</v>
      </c>
      <c r="D12" s="243">
        <f>IF(E12=1,"fehler",IF(E12=2,Eingabeblatt!F19,Eingabeblatt!F19-1))</f>
        <v>2025</v>
      </c>
      <c r="E12" s="235"/>
      <c r="F12" s="63"/>
      <c r="G12" s="63"/>
      <c r="H12" s="63"/>
      <c r="I12" s="63"/>
      <c r="J12" s="63"/>
      <c r="K12" s="63"/>
      <c r="L12" s="237"/>
    </row>
    <row r="13" spans="1:14" s="248" customFormat="1" ht="6" customHeight="1" x14ac:dyDescent="0.2">
      <c r="A13" s="244"/>
      <c r="B13" s="244"/>
      <c r="C13" s="244"/>
      <c r="D13" s="243"/>
      <c r="E13" s="245"/>
      <c r="F13" s="246"/>
      <c r="G13" s="246"/>
      <c r="H13" s="246"/>
      <c r="I13" s="246"/>
      <c r="J13" s="246"/>
      <c r="K13" s="246"/>
      <c r="L13" s="247"/>
    </row>
    <row r="14" spans="1:14" x14ac:dyDescent="0.2">
      <c r="A14" s="224" t="s">
        <v>6</v>
      </c>
      <c r="B14" s="224"/>
      <c r="C14" s="369" t="s">
        <v>26</v>
      </c>
      <c r="E14" s="249"/>
      <c r="F14" s="64"/>
      <c r="G14" s="63"/>
      <c r="H14" s="63"/>
      <c r="I14" s="63"/>
      <c r="J14" s="63"/>
      <c r="K14" s="63"/>
      <c r="L14" s="237"/>
    </row>
    <row r="15" spans="1:14" s="248" customFormat="1" x14ac:dyDescent="0.2">
      <c r="A15" s="244"/>
      <c r="B15" s="244"/>
      <c r="C15" s="244"/>
      <c r="D15" s="243"/>
      <c r="E15" s="245"/>
      <c r="F15" s="246"/>
      <c r="G15" s="246"/>
      <c r="H15" s="246"/>
      <c r="I15" s="246"/>
      <c r="J15" s="246"/>
      <c r="K15" s="246"/>
      <c r="L15" s="247"/>
    </row>
    <row r="16" spans="1:14" ht="18" customHeight="1" x14ac:dyDescent="0.2">
      <c r="A16" s="250" t="s">
        <v>102</v>
      </c>
      <c r="B16" s="251"/>
      <c r="C16" s="819" t="str">
        <f>"15.9."&amp;F33-3</f>
        <v>15.9.2021</v>
      </c>
      <c r="D16" s="819" t="str">
        <f>"15.9."&amp;F33-2</f>
        <v>15.9.2022</v>
      </c>
      <c r="E16" s="819" t="str">
        <f>"15.9."&amp;F33-1</f>
        <v>15.9.2023</v>
      </c>
      <c r="F16" s="819" t="str">
        <f t="shared" ref="F16:L16" si="0">"15.9."&amp;F33</f>
        <v>15.9.2024</v>
      </c>
      <c r="G16" s="819" t="str">
        <f t="shared" si="0"/>
        <v>15.9.2025</v>
      </c>
      <c r="H16" s="819" t="str">
        <f t="shared" si="0"/>
        <v>15.9.2026</v>
      </c>
      <c r="I16" s="819" t="str">
        <f t="shared" si="0"/>
        <v>15.9.2027</v>
      </c>
      <c r="J16" s="819" t="str">
        <f t="shared" si="0"/>
        <v>15.9.2028</v>
      </c>
      <c r="K16" s="819" t="str">
        <f t="shared" si="0"/>
        <v>15.9.2029</v>
      </c>
      <c r="L16" s="819" t="str">
        <f t="shared" si="0"/>
        <v>15.9.2030</v>
      </c>
      <c r="N16" s="253"/>
    </row>
    <row r="17" spans="1:14" x14ac:dyDescent="0.2">
      <c r="A17" s="254" t="s">
        <v>2</v>
      </c>
      <c r="B17" s="255"/>
      <c r="C17" s="221"/>
      <c r="D17" s="221"/>
      <c r="E17" s="221"/>
      <c r="F17" s="221"/>
      <c r="G17" s="221"/>
      <c r="H17" s="221"/>
      <c r="I17" s="221"/>
      <c r="J17" s="221"/>
      <c r="K17" s="221"/>
      <c r="L17" s="221"/>
      <c r="N17" s="342" t="s">
        <v>517</v>
      </c>
    </row>
    <row r="18" spans="1:14" x14ac:dyDescent="0.2">
      <c r="A18" s="259" t="s">
        <v>319</v>
      </c>
      <c r="B18" s="260"/>
      <c r="C18" s="223"/>
      <c r="D18" s="223"/>
      <c r="E18" s="223"/>
      <c r="F18" s="223"/>
      <c r="G18" s="223"/>
      <c r="H18" s="223"/>
      <c r="I18" s="223"/>
      <c r="J18" s="223"/>
      <c r="K18" s="223"/>
      <c r="L18" s="223"/>
      <c r="N18" s="902" t="s">
        <v>518</v>
      </c>
    </row>
    <row r="19" spans="1:14" x14ac:dyDescent="0.2">
      <c r="A19" s="257" t="s">
        <v>29</v>
      </c>
      <c r="B19" s="258"/>
      <c r="C19" s="222"/>
      <c r="D19" s="222"/>
      <c r="E19" s="222"/>
      <c r="F19" s="222"/>
      <c r="G19" s="222"/>
      <c r="H19" s="222"/>
      <c r="I19" s="222"/>
      <c r="J19" s="222"/>
      <c r="K19" s="222"/>
      <c r="L19" s="222"/>
    </row>
    <row r="20" spans="1:14" x14ac:dyDescent="0.2">
      <c r="A20" s="259" t="s">
        <v>320</v>
      </c>
      <c r="B20" s="260"/>
      <c r="C20" s="223"/>
      <c r="D20" s="223"/>
      <c r="E20" s="223"/>
      <c r="F20" s="223"/>
      <c r="G20" s="223"/>
      <c r="H20" s="223"/>
      <c r="I20" s="223"/>
      <c r="J20" s="223"/>
      <c r="K20" s="223"/>
      <c r="L20" s="223"/>
    </row>
    <row r="21" spans="1:14" x14ac:dyDescent="0.2">
      <c r="A21" s="257" t="s">
        <v>30</v>
      </c>
      <c r="B21" s="258"/>
      <c r="C21" s="221"/>
      <c r="D21" s="221"/>
      <c r="E21" s="221"/>
      <c r="F21" s="221"/>
      <c r="G21" s="221"/>
      <c r="H21" s="221"/>
      <c r="I21" s="221"/>
      <c r="J21" s="221"/>
      <c r="K21" s="221"/>
      <c r="L21" s="221"/>
    </row>
    <row r="22" spans="1:14" x14ac:dyDescent="0.2">
      <c r="A22" s="289" t="s">
        <v>3</v>
      </c>
      <c r="B22" s="298"/>
      <c r="C22" s="856">
        <f t="shared" ref="C22:L22" si="1">C17+C19+C21</f>
        <v>0</v>
      </c>
      <c r="D22" s="856">
        <f t="shared" si="1"/>
        <v>0</v>
      </c>
      <c r="E22" s="856">
        <f t="shared" si="1"/>
        <v>0</v>
      </c>
      <c r="F22" s="856">
        <f t="shared" si="1"/>
        <v>0</v>
      </c>
      <c r="G22" s="856">
        <f t="shared" si="1"/>
        <v>0</v>
      </c>
      <c r="H22" s="856">
        <f t="shared" si="1"/>
        <v>0</v>
      </c>
      <c r="I22" s="856">
        <f t="shared" si="1"/>
        <v>0</v>
      </c>
      <c r="J22" s="856">
        <f t="shared" si="1"/>
        <v>0</v>
      </c>
      <c r="K22" s="856">
        <f t="shared" si="1"/>
        <v>0</v>
      </c>
      <c r="L22" s="856">
        <f t="shared" si="1"/>
        <v>0</v>
      </c>
    </row>
    <row r="23" spans="1:14" x14ac:dyDescent="0.2">
      <c r="A23" s="63"/>
      <c r="B23" s="63"/>
      <c r="C23" s="63"/>
      <c r="D23" s="63"/>
      <c r="E23" s="63"/>
      <c r="F23" s="63"/>
      <c r="G23" s="63"/>
      <c r="H23" s="63"/>
      <c r="I23" s="63"/>
      <c r="J23" s="63"/>
      <c r="K23" s="63"/>
      <c r="L23" s="237"/>
    </row>
    <row r="24" spans="1:14" ht="18" customHeight="1" x14ac:dyDescent="0.2">
      <c r="A24" s="250" t="s">
        <v>492</v>
      </c>
      <c r="B24" s="250"/>
      <c r="C24" s="261"/>
      <c r="D24" s="262"/>
      <c r="E24" s="368" t="s">
        <v>256</v>
      </c>
      <c r="F24" s="234">
        <f>F33</f>
        <v>2024</v>
      </c>
      <c r="G24" s="234">
        <f t="shared" ref="G24:L24" si="2">G33</f>
        <v>2025</v>
      </c>
      <c r="H24" s="234">
        <f t="shared" si="2"/>
        <v>2026</v>
      </c>
      <c r="I24" s="234">
        <f t="shared" si="2"/>
        <v>2027</v>
      </c>
      <c r="J24" s="234">
        <f t="shared" si="2"/>
        <v>2028</v>
      </c>
      <c r="K24" s="234">
        <f t="shared" si="2"/>
        <v>2029</v>
      </c>
      <c r="L24" s="234">
        <f t="shared" si="2"/>
        <v>2030</v>
      </c>
      <c r="N24" s="253"/>
    </row>
    <row r="25" spans="1:14" x14ac:dyDescent="0.2">
      <c r="A25" s="838" t="s">
        <v>228</v>
      </c>
      <c r="B25" s="263"/>
      <c r="C25" s="242"/>
      <c r="D25" s="242"/>
      <c r="E25" s="242"/>
      <c r="F25" s="254"/>
      <c r="G25" s="254"/>
      <c r="H25" s="254"/>
      <c r="I25" s="254"/>
      <c r="J25" s="254"/>
      <c r="K25" s="254"/>
      <c r="L25" s="254"/>
    </row>
    <row r="26" spans="1:14" x14ac:dyDescent="0.2">
      <c r="A26" s="271" t="s">
        <v>493</v>
      </c>
      <c r="B26" s="272"/>
      <c r="C26" s="273"/>
      <c r="D26" s="274"/>
      <c r="E26" s="275"/>
      <c r="F26" s="802">
        <f>VLOOKUP(F33,HilfetabelleKantonsbeitrag!$K$4:$L$23,2,FALSE)</f>
        <v>1.4999999999999999E-2</v>
      </c>
      <c r="G26" s="802">
        <f>VLOOKUP(G33,HilfetabelleKantonsbeitrag!$K$4:$L$23,2,FALSE)</f>
        <v>5.0000000000000001E-3</v>
      </c>
      <c r="H26" s="803">
        <v>5.0000000000000001E-3</v>
      </c>
      <c r="I26" s="804">
        <v>5.0000000000000001E-3</v>
      </c>
      <c r="J26" s="804">
        <v>5.0000000000000001E-3</v>
      </c>
      <c r="K26" s="804">
        <v>5.0000000000000001E-3</v>
      </c>
      <c r="L26" s="804">
        <v>5.0000000000000001E-3</v>
      </c>
      <c r="M26" s="51">
        <v>12</v>
      </c>
      <c r="N26" s="342" t="s">
        <v>589</v>
      </c>
    </row>
    <row r="27" spans="1:14" x14ac:dyDescent="0.2">
      <c r="A27" s="271" t="s">
        <v>31</v>
      </c>
      <c r="B27" s="275"/>
      <c r="C27" s="257" t="s">
        <v>87</v>
      </c>
      <c r="D27" s="274"/>
      <c r="E27" s="275"/>
      <c r="F27" s="341"/>
      <c r="G27" s="919">
        <f t="shared" ref="G27" si="3">F27</f>
        <v>0</v>
      </c>
      <c r="H27" s="919">
        <f t="shared" ref="H27" si="4">G27</f>
        <v>0</v>
      </c>
      <c r="I27" s="919">
        <f t="shared" ref="I27" si="5">H27</f>
        <v>0</v>
      </c>
      <c r="J27" s="919">
        <f t="shared" ref="J27" si="6">I27</f>
        <v>0</v>
      </c>
      <c r="K27" s="919">
        <f t="shared" ref="K27" si="7">J27</f>
        <v>0</v>
      </c>
      <c r="L27" s="920">
        <f t="shared" ref="L27" si="8">K27</f>
        <v>0</v>
      </c>
      <c r="M27" s="51">
        <v>22</v>
      </c>
    </row>
    <row r="28" spans="1:14" ht="6" customHeight="1" x14ac:dyDescent="0.2">
      <c r="A28" s="267"/>
      <c r="B28" s="267"/>
      <c r="C28" s="237"/>
      <c r="D28" s="237"/>
      <c r="E28" s="237"/>
      <c r="F28" s="268"/>
      <c r="G28" s="268"/>
      <c r="H28" s="268"/>
      <c r="I28" s="268"/>
      <c r="J28" s="268"/>
      <c r="K28" s="268"/>
      <c r="L28" s="268"/>
      <c r="M28" s="51">
        <v>3</v>
      </c>
    </row>
    <row r="29" spans="1:14" x14ac:dyDescent="0.2">
      <c r="A29" s="838" t="s">
        <v>42</v>
      </c>
      <c r="B29" s="263"/>
      <c r="C29" s="242"/>
      <c r="D29" s="242"/>
      <c r="E29" s="242"/>
      <c r="F29" s="254"/>
      <c r="G29" s="254"/>
      <c r="H29" s="254"/>
      <c r="I29" s="254"/>
      <c r="J29" s="254"/>
      <c r="K29" s="254"/>
      <c r="L29" s="254"/>
    </row>
    <row r="30" spans="1:14" ht="12.75" customHeight="1" x14ac:dyDescent="0.2">
      <c r="A30" s="278" t="s">
        <v>489</v>
      </c>
      <c r="B30" s="258"/>
      <c r="C30" s="273"/>
      <c r="D30" s="274"/>
      <c r="E30" s="275"/>
      <c r="F30" s="341">
        <v>0.54</v>
      </c>
      <c r="G30" s="341">
        <v>0.5</v>
      </c>
      <c r="H30" s="341">
        <v>0.44</v>
      </c>
      <c r="I30" s="341">
        <v>0.38</v>
      </c>
      <c r="J30" s="341">
        <f t="shared" ref="J30:L30" si="9">I30</f>
        <v>0.38</v>
      </c>
      <c r="K30" s="341">
        <f t="shared" si="9"/>
        <v>0.38</v>
      </c>
      <c r="L30" s="341">
        <f t="shared" si="9"/>
        <v>0.38</v>
      </c>
      <c r="N30" s="869" t="s">
        <v>519</v>
      </c>
    </row>
    <row r="31" spans="1:14" x14ac:dyDescent="0.2">
      <c r="A31" s="849" t="s">
        <v>500</v>
      </c>
      <c r="B31" s="257"/>
      <c r="C31" s="274"/>
      <c r="D31" s="274"/>
      <c r="E31" s="275"/>
      <c r="F31" s="341" t="s">
        <v>498</v>
      </c>
      <c r="G31" s="341" t="str">
        <f>F31</f>
        <v>ÜBER-Ø</v>
      </c>
      <c r="H31" s="341" t="str">
        <f t="shared" ref="H31:L31" si="10">G31</f>
        <v>ÜBER-Ø</v>
      </c>
      <c r="I31" s="341" t="str">
        <f t="shared" si="10"/>
        <v>ÜBER-Ø</v>
      </c>
      <c r="J31" s="341" t="str">
        <f t="shared" si="10"/>
        <v>ÜBER-Ø</v>
      </c>
      <c r="K31" s="341" t="str">
        <f t="shared" si="10"/>
        <v>ÜBER-Ø</v>
      </c>
      <c r="L31" s="341" t="str">
        <f t="shared" si="10"/>
        <v>ÜBER-Ø</v>
      </c>
      <c r="N31" s="879" t="s">
        <v>513</v>
      </c>
    </row>
    <row r="32" spans="1:14" x14ac:dyDescent="0.2">
      <c r="A32" s="63"/>
      <c r="B32" s="63"/>
      <c r="C32" s="63"/>
      <c r="D32" s="63"/>
      <c r="E32" s="63"/>
      <c r="F32" s="63"/>
      <c r="G32" s="63"/>
      <c r="H32" s="63"/>
      <c r="I32" s="63"/>
      <c r="J32" s="63"/>
      <c r="K32" s="63"/>
      <c r="L32" s="237"/>
      <c r="N32" s="870"/>
    </row>
    <row r="33" spans="1:14" ht="18" customHeight="1" x14ac:dyDescent="0.2">
      <c r="A33" s="250" t="s">
        <v>228</v>
      </c>
      <c r="B33" s="250"/>
      <c r="C33" s="261"/>
      <c r="D33" s="262"/>
      <c r="E33" s="368" t="s">
        <v>256</v>
      </c>
      <c r="F33" s="234">
        <f>G33-1</f>
        <v>2024</v>
      </c>
      <c r="G33" s="234">
        <f>Eingabeblatt!E19</f>
        <v>2025</v>
      </c>
      <c r="H33" s="252">
        <f>G33+1</f>
        <v>2026</v>
      </c>
      <c r="I33" s="252">
        <f>H33+1</f>
        <v>2027</v>
      </c>
      <c r="J33" s="252">
        <f>I33+1</f>
        <v>2028</v>
      </c>
      <c r="K33" s="252">
        <f>J33+1</f>
        <v>2029</v>
      </c>
      <c r="L33" s="253">
        <f>K33+1</f>
        <v>2030</v>
      </c>
      <c r="M33" s="51">
        <v>1</v>
      </c>
      <c r="N33" s="253" t="s">
        <v>109</v>
      </c>
    </row>
    <row r="34" spans="1:14" x14ac:dyDescent="0.2">
      <c r="A34" s="263" t="s">
        <v>10</v>
      </c>
      <c r="B34" s="263"/>
      <c r="C34" s="264"/>
      <c r="D34" s="242"/>
      <c r="E34" s="265"/>
      <c r="F34" s="266">
        <f>Eingabeblatt!D20</f>
        <v>0</v>
      </c>
      <c r="G34" s="266">
        <f>Eingabeblatt!E20</f>
        <v>0</v>
      </c>
      <c r="H34" s="266">
        <f>Eingabeblatt!F20</f>
        <v>0</v>
      </c>
      <c r="I34" s="266">
        <f>Eingabeblatt!G20</f>
        <v>0</v>
      </c>
      <c r="J34" s="266">
        <f>Eingabeblatt!H20</f>
        <v>0</v>
      </c>
      <c r="K34" s="266">
        <f>Eingabeblatt!I20</f>
        <v>0</v>
      </c>
      <c r="L34" s="266">
        <f>Eingabeblatt!J20</f>
        <v>0</v>
      </c>
      <c r="M34" s="51">
        <v>2</v>
      </c>
      <c r="N34" s="51" t="s">
        <v>434</v>
      </c>
    </row>
    <row r="35" spans="1:14" ht="6" customHeight="1" x14ac:dyDescent="0.2">
      <c r="A35" s="267"/>
      <c r="B35" s="267"/>
      <c r="C35" s="237"/>
      <c r="D35" s="237"/>
      <c r="E35" s="237"/>
      <c r="F35" s="268"/>
      <c r="G35" s="268"/>
      <c r="H35" s="268"/>
      <c r="I35" s="268"/>
      <c r="J35" s="268"/>
      <c r="K35" s="268"/>
      <c r="L35" s="268"/>
      <c r="M35" s="51">
        <v>3</v>
      </c>
    </row>
    <row r="36" spans="1:14" x14ac:dyDescent="0.2">
      <c r="A36" s="297" t="s">
        <v>230</v>
      </c>
      <c r="B36" s="274"/>
      <c r="C36" s="849" t="s">
        <v>37</v>
      </c>
      <c r="D36" s="274"/>
      <c r="E36" s="275"/>
      <c r="F36" s="855">
        <f>VLOOKUP(F33,HilfetabelleKantonsbeitrag!$A$28:$D$44,2,FALSE)</f>
        <v>1.67</v>
      </c>
      <c r="G36" s="855">
        <f>VLOOKUP(G33,HilfetabelleKantonsbeitrag!$A$28:$D$44,2,FALSE)</f>
        <v>1.67</v>
      </c>
      <c r="H36" s="855">
        <f>VLOOKUP(H33,HilfetabelleKantonsbeitrag!$A$28:$D$44,2,FALSE)</f>
        <v>1.67</v>
      </c>
      <c r="I36" s="855">
        <f>VLOOKUP(I33,HilfetabelleKantonsbeitrag!$A$28:$D$44,2,FALSE)</f>
        <v>1.67</v>
      </c>
      <c r="J36" s="855">
        <f>VLOOKUP(J33,HilfetabelleKantonsbeitrag!$A$28:$D$44,2,FALSE)</f>
        <v>1.67</v>
      </c>
      <c r="K36" s="855">
        <f>VLOOKUP(K33,HilfetabelleKantonsbeitrag!$A$28:$D$44,2,FALSE)</f>
        <v>1.67</v>
      </c>
      <c r="L36" s="855">
        <f>VLOOKUP(L33,HilfetabelleKantonsbeitrag!$A$28:$D$44,2,FALSE)</f>
        <v>1.67</v>
      </c>
      <c r="M36" s="51">
        <v>5</v>
      </c>
      <c r="N36" s="807" t="s">
        <v>433</v>
      </c>
    </row>
    <row r="37" spans="1:14" x14ac:dyDescent="0.2">
      <c r="C37" s="850" t="s">
        <v>18</v>
      </c>
      <c r="D37" s="242"/>
      <c r="E37" s="265"/>
      <c r="F37" s="269">
        <f>VLOOKUP(F33,HilfetabelleKantonsbeitrag!$A$28:$D$44,3,FALSE)</f>
        <v>1.72</v>
      </c>
      <c r="G37" s="269">
        <f>VLOOKUP(G33,HilfetabelleKantonsbeitrag!$A$28:$D$44,3,FALSE)</f>
        <v>1.72</v>
      </c>
      <c r="H37" s="269">
        <f>VLOOKUP(H33,HilfetabelleKantonsbeitrag!$A$28:$D$44,3,FALSE)</f>
        <v>1.72</v>
      </c>
      <c r="I37" s="269">
        <f>VLOOKUP(I33,HilfetabelleKantonsbeitrag!$A$28:$D$44,3,FALSE)</f>
        <v>1.72</v>
      </c>
      <c r="J37" s="269">
        <f>VLOOKUP(J33,HilfetabelleKantonsbeitrag!$A$28:$D$44,3,FALSE)</f>
        <v>1.72</v>
      </c>
      <c r="K37" s="269">
        <f>VLOOKUP(K33,HilfetabelleKantonsbeitrag!$A$28:$D$44,3,FALSE)</f>
        <v>1.72</v>
      </c>
      <c r="L37" s="269">
        <f>VLOOKUP(L33,HilfetabelleKantonsbeitrag!$A$28:$D$44,3,FALSE)</f>
        <v>1.72</v>
      </c>
      <c r="M37" s="51">
        <v>6</v>
      </c>
      <c r="N37" s="878" t="s">
        <v>512</v>
      </c>
    </row>
    <row r="38" spans="1:14" x14ac:dyDescent="0.2">
      <c r="C38" s="850" t="s">
        <v>38</v>
      </c>
      <c r="D38" s="242"/>
      <c r="E38" s="265"/>
      <c r="F38" s="269">
        <f>(IF(C80&lt;=HilfetabelleKantonsbeitrag!$F$28,VLOOKUP(C74-1,HilfetabelleKantonsbeitrag!$A$28:$G$44,6,FALSE),IF(AND(C80&gt;HilfetabelleKantonsbeitrag!$F$28,C80&lt;=HilfetabelleKantonsbeitrag!$G$28),VLOOKUP(C74-1,HilfetabelleKantonsbeitrag!$A$28:$G$44,7,FALSE),VLOOKUP(C74-1,HilfetabelleKantonsbeitrag!$A$28:$G$44,4,FALSE))))</f>
        <v>2.5099999999999998</v>
      </c>
      <c r="G38" s="269">
        <f>(IF(D80&lt;=HilfetabelleKantonsbeitrag!$F$28,VLOOKUP(D74-1,HilfetabelleKantonsbeitrag!$A$28:$G$44,6,FALSE),IF(AND(D80&gt;HilfetabelleKantonsbeitrag!$F$28,D80&lt;=HilfetabelleKantonsbeitrag!$G$28),VLOOKUP(D74-1,HilfetabelleKantonsbeitrag!$A$28:$G$44,7,FALSE),VLOOKUP(D74-1,HilfetabelleKantonsbeitrag!$A$28:$G$44,4,FALSE))))</f>
        <v>2.5099999999999998</v>
      </c>
      <c r="H38" s="269">
        <f>(IF(E80&lt;=HilfetabelleKantonsbeitrag!$F$28,VLOOKUP(E74-1,HilfetabelleKantonsbeitrag!$A$28:$G$44,6,FALSE),IF(AND(E80&gt;HilfetabelleKantonsbeitrag!$F$28,E80&lt;=HilfetabelleKantonsbeitrag!$G$28),VLOOKUP(E74-1,HilfetabelleKantonsbeitrag!$A$28:$G$44,7,FALSE),VLOOKUP(E74-1,HilfetabelleKantonsbeitrag!$A$28:$G$44,4,FALSE))))</f>
        <v>2.5099999999999998</v>
      </c>
      <c r="I38" s="269">
        <f>(IF(F80&lt;=HilfetabelleKantonsbeitrag!$F$28,VLOOKUP(F74-1,HilfetabelleKantonsbeitrag!$A$28:$G$44,6,FALSE),IF(AND(F80&gt;HilfetabelleKantonsbeitrag!$F$28,F80&lt;=HilfetabelleKantonsbeitrag!$G$28),VLOOKUP(F74-1,HilfetabelleKantonsbeitrag!$A$28:$G$44,7,FALSE),VLOOKUP(F74-1,HilfetabelleKantonsbeitrag!$A$28:$G$44,4,FALSE))))</f>
        <v>2.5099999999999998</v>
      </c>
      <c r="J38" s="269">
        <f>(IF(G80&lt;=HilfetabelleKantonsbeitrag!$F$28,VLOOKUP(G74-1,HilfetabelleKantonsbeitrag!$A$28:$G$44,6,FALSE),IF(AND(G80&gt;HilfetabelleKantonsbeitrag!$F$28,G80&lt;=HilfetabelleKantonsbeitrag!$G$28),VLOOKUP(G74-1,HilfetabelleKantonsbeitrag!$A$28:$G$44,7,FALSE),VLOOKUP(G74-1,HilfetabelleKantonsbeitrag!$A$28:$G$44,4,FALSE))))</f>
        <v>2.5099999999999998</v>
      </c>
      <c r="K38" s="269">
        <f>(IF(H80&lt;=HilfetabelleKantonsbeitrag!$F$28,VLOOKUP(H74-1,HilfetabelleKantonsbeitrag!$A$28:$G$44,6,FALSE),IF(AND(H80&gt;HilfetabelleKantonsbeitrag!$F$28,H80&lt;=HilfetabelleKantonsbeitrag!$G$28),VLOOKUP(H74-1,HilfetabelleKantonsbeitrag!$A$28:$G$44,7,FALSE),VLOOKUP(H74-1,HilfetabelleKantonsbeitrag!$A$28:$G$44,4,FALSE))))</f>
        <v>2.5099999999999998</v>
      </c>
      <c r="L38" s="269">
        <f>(IF(I80&lt;=HilfetabelleKantonsbeitrag!$F$28,VLOOKUP(I74-1,HilfetabelleKantonsbeitrag!$A$28:$G$44,6,FALSE),IF(AND(I80&gt;HilfetabelleKantonsbeitrag!$F$28,I80&lt;=HilfetabelleKantonsbeitrag!$G$28),VLOOKUP(I74-1,HilfetabelleKantonsbeitrag!$A$28:$G$44,7,FALSE),VLOOKUP(I74-1,HilfetabelleKantonsbeitrag!$A$28:$G$44,4,FALSE))))</f>
        <v>2.5099999999999998</v>
      </c>
      <c r="M38" s="51">
        <v>7</v>
      </c>
      <c r="N38" s="807" t="s">
        <v>435</v>
      </c>
    </row>
    <row r="39" spans="1:14" ht="6" customHeight="1" x14ac:dyDescent="0.2">
      <c r="A39" s="270"/>
      <c r="B39" s="267"/>
      <c r="C39" s="237"/>
      <c r="D39" s="237"/>
      <c r="E39" s="237"/>
      <c r="F39" s="268"/>
      <c r="G39" s="268"/>
      <c r="H39" s="268"/>
      <c r="I39" s="268"/>
      <c r="J39" s="268"/>
      <c r="K39" s="268"/>
      <c r="L39" s="268"/>
      <c r="M39" s="51">
        <v>8</v>
      </c>
    </row>
    <row r="40" spans="1:14" x14ac:dyDescent="0.2">
      <c r="A40" s="278" t="s">
        <v>452</v>
      </c>
      <c r="B40" s="297"/>
      <c r="C40" s="273"/>
      <c r="D40" s="274"/>
      <c r="E40" s="275"/>
      <c r="F40" s="812">
        <f>VLOOKUP(F33,HilfetabelleKantonsbeitrag!$Q$4:$R$23,2,FALSE)</f>
        <v>39.200000000000003</v>
      </c>
      <c r="G40" s="812">
        <f>VLOOKUP(G33,HilfetabelleKantonsbeitrag!$Q$4:$R$23,2,FALSE)</f>
        <v>39.200000000000003</v>
      </c>
      <c r="H40" s="812">
        <f>VLOOKUP(H33,HilfetabelleKantonsbeitrag!$Q$4:$R$23,2,FALSE)</f>
        <v>39.200000000000003</v>
      </c>
      <c r="I40" s="812">
        <f>VLOOKUP(I33,HilfetabelleKantonsbeitrag!$Q$4:$R$23,2,FALSE)</f>
        <v>39.200000000000003</v>
      </c>
      <c r="J40" s="812">
        <f>VLOOKUP(J33,HilfetabelleKantonsbeitrag!$Q$4:$R$23,2,FALSE)</f>
        <v>39.200000000000003</v>
      </c>
      <c r="K40" s="812">
        <f>VLOOKUP(K33,HilfetabelleKantonsbeitrag!$Q$4:$R$23,2,FALSE)</f>
        <v>39.200000000000003</v>
      </c>
      <c r="L40" s="812">
        <f>VLOOKUP(L33,HilfetabelleKantonsbeitrag!$Q$4:$R$23,2,FALSE)</f>
        <v>39.200000000000003</v>
      </c>
      <c r="M40" s="51">
        <v>9</v>
      </c>
    </row>
    <row r="41" spans="1:14" ht="6" customHeight="1" x14ac:dyDescent="0.2">
      <c r="A41" s="270"/>
      <c r="B41" s="267"/>
      <c r="C41" s="237"/>
      <c r="D41" s="237"/>
      <c r="E41" s="237"/>
      <c r="F41" s="268"/>
      <c r="G41" s="268"/>
      <c r="H41" s="268"/>
      <c r="I41" s="268"/>
      <c r="J41" s="268"/>
      <c r="K41" s="268"/>
      <c r="L41" s="268"/>
      <c r="M41" s="51">
        <v>10</v>
      </c>
    </row>
    <row r="42" spans="1:14" x14ac:dyDescent="0.2">
      <c r="A42" s="844" t="s">
        <v>227</v>
      </c>
      <c r="B42" s="258"/>
      <c r="C42" s="278" t="s">
        <v>37</v>
      </c>
      <c r="D42" s="274"/>
      <c r="E42" s="275"/>
      <c r="F42" s="276">
        <f>VLOOKUP(F33,HilfetabelleKantonsbeitrag!$A$5:$D$23,2,FALSE)</f>
        <v>92.66</v>
      </c>
      <c r="G42" s="276">
        <f>VLOOKUP(G33,HilfetabelleKantonsbeitrag!$A$5:$D$23,2,FALSE)</f>
        <v>93.12</v>
      </c>
      <c r="H42" s="276">
        <f>VLOOKUP(H33,HilfetabelleKantonsbeitrag!$A$5:$D$23,2,FALSE)</f>
        <v>93.585599999999999</v>
      </c>
      <c r="I42" s="276">
        <f>VLOOKUP(I33,HilfetabelleKantonsbeitrag!$A$5:$D$23,2,FALSE)</f>
        <v>94.053527999999986</v>
      </c>
      <c r="J42" s="276">
        <f>VLOOKUP(J33,HilfetabelleKantonsbeitrag!$A$5:$D$23,2,FALSE)</f>
        <v>94.523795639999975</v>
      </c>
      <c r="K42" s="276">
        <f>VLOOKUP(K33,HilfetabelleKantonsbeitrag!$A$5:$D$23,2,FALSE)</f>
        <v>94.996414618199964</v>
      </c>
      <c r="L42" s="276">
        <f>VLOOKUP(L33,HilfetabelleKantonsbeitrag!$A$5:$D$23,2,FALSE)</f>
        <v>95.471396691290948</v>
      </c>
      <c r="M42" s="51">
        <v>13</v>
      </c>
      <c r="N42" s="807"/>
    </row>
    <row r="43" spans="1:14" x14ac:dyDescent="0.2">
      <c r="B43" s="845"/>
      <c r="C43" s="278" t="s">
        <v>18</v>
      </c>
      <c r="D43" s="274"/>
      <c r="E43" s="275"/>
      <c r="F43" s="276">
        <f>VLOOKUP(F33,HilfetabelleKantonsbeitrag!$A$5:$D$23,3,FALSE)</f>
        <v>91.56</v>
      </c>
      <c r="G43" s="276">
        <f>VLOOKUP(G33,HilfetabelleKantonsbeitrag!$A$5:$D$23,3,FALSE)</f>
        <v>92.02</v>
      </c>
      <c r="H43" s="276">
        <f>VLOOKUP(H33,HilfetabelleKantonsbeitrag!$A$5:$D$23,3,FALSE)</f>
        <v>92.480099999999993</v>
      </c>
      <c r="I43" s="276">
        <f>VLOOKUP(I33,HilfetabelleKantonsbeitrag!$A$5:$D$23,3,FALSE)</f>
        <v>92.94250049999998</v>
      </c>
      <c r="J43" s="276">
        <f>VLOOKUP(J33,HilfetabelleKantonsbeitrag!$A$5:$D$23,3,FALSE)</f>
        <v>93.407213002499972</v>
      </c>
      <c r="K43" s="276">
        <f>VLOOKUP(K33,HilfetabelleKantonsbeitrag!$A$5:$D$23,3,FALSE)</f>
        <v>93.874249067512466</v>
      </c>
      <c r="L43" s="276">
        <f>VLOOKUP(L33,HilfetabelleKantonsbeitrag!$A$5:$D$23,3,FALSE)</f>
        <v>94.343620312850021</v>
      </c>
      <c r="M43" s="51">
        <v>14</v>
      </c>
      <c r="N43" s="807"/>
    </row>
    <row r="44" spans="1:14" x14ac:dyDescent="0.2">
      <c r="B44" s="846"/>
      <c r="C44" s="278" t="s">
        <v>38</v>
      </c>
      <c r="D44" s="274"/>
      <c r="E44" s="275"/>
      <c r="F44" s="276">
        <f>VLOOKUP(F33,HilfetabelleKantonsbeitrag!$A$5:$D$23,4,FALSE)</f>
        <v>113.5</v>
      </c>
      <c r="G44" s="276">
        <f>VLOOKUP(G33,HilfetabelleKantonsbeitrag!$A$5:$D$23,4,FALSE)</f>
        <v>114.07</v>
      </c>
      <c r="H44" s="276">
        <f>VLOOKUP(H33,HilfetabelleKantonsbeitrag!$A$5:$D$23,4,FALSE)</f>
        <v>114.64034999999998</v>
      </c>
      <c r="I44" s="276">
        <f>VLOOKUP(I33,HilfetabelleKantonsbeitrag!$A$5:$D$23,4,FALSE)</f>
        <v>115.21355174999997</v>
      </c>
      <c r="J44" s="276">
        <f>VLOOKUP(J33,HilfetabelleKantonsbeitrag!$A$5:$D$23,4,FALSE)</f>
        <v>115.78961950874995</v>
      </c>
      <c r="K44" s="276">
        <f>VLOOKUP(K33,HilfetabelleKantonsbeitrag!$A$5:$D$23,4,FALSE)</f>
        <v>116.36856760629369</v>
      </c>
      <c r="L44" s="276">
        <f>VLOOKUP(L33,HilfetabelleKantonsbeitrag!$A$5:$D$23,4,FALSE)</f>
        <v>116.95041044432516</v>
      </c>
      <c r="M44" s="51">
        <v>15</v>
      </c>
    </row>
    <row r="45" spans="1:14" ht="6" customHeight="1" x14ac:dyDescent="0.2">
      <c r="A45" s="270"/>
      <c r="B45" s="63"/>
      <c r="C45" s="237"/>
      <c r="D45" s="237"/>
      <c r="E45" s="237"/>
      <c r="F45" s="277"/>
      <c r="G45" s="277"/>
      <c r="H45" s="277"/>
      <c r="I45" s="277"/>
      <c r="J45" s="277"/>
      <c r="K45" s="277"/>
      <c r="L45" s="277"/>
      <c r="M45" s="51">
        <v>16</v>
      </c>
    </row>
    <row r="46" spans="1:14" x14ac:dyDescent="0.2">
      <c r="A46" s="278" t="s">
        <v>231</v>
      </c>
      <c r="B46" s="258"/>
      <c r="C46" s="273"/>
      <c r="D46" s="274"/>
      <c r="E46" s="275"/>
      <c r="F46" s="279">
        <f>VLOOKUP(F33,HilfetabelleKantonsbeitrag!$F$5:$J$23,4,FALSE)</f>
        <v>147075.14000000001</v>
      </c>
      <c r="G46" s="279">
        <f>VLOOKUP(G33,HilfetabelleKantonsbeitrag!$F$5:$J$23,4,FALSE)</f>
        <v>147810.49</v>
      </c>
      <c r="H46" s="279">
        <f>VLOOKUP(H33,HilfetabelleKantonsbeitrag!$F$5:$J$23,4,FALSE)</f>
        <v>148549.54999999999</v>
      </c>
      <c r="I46" s="279">
        <f>VLOOKUP(I33,HilfetabelleKantonsbeitrag!$F$5:$J$23,4,FALSE)</f>
        <v>149292.32</v>
      </c>
      <c r="J46" s="279">
        <f>VLOOKUP(J33,HilfetabelleKantonsbeitrag!$F$5:$J$23,4,FALSE)</f>
        <v>150038.79999999999</v>
      </c>
      <c r="K46" s="279">
        <f>VLOOKUP(K33,HilfetabelleKantonsbeitrag!$F$5:$J$23,4,FALSE)</f>
        <v>150788.99</v>
      </c>
      <c r="L46" s="279">
        <f>VLOOKUP(L33,HilfetabelleKantonsbeitrag!$F$5:$J$23,4,FALSE)</f>
        <v>151542.97</v>
      </c>
      <c r="M46" s="51">
        <v>17</v>
      </c>
    </row>
    <row r="47" spans="1:14" ht="6" customHeight="1" x14ac:dyDescent="0.2">
      <c r="A47" s="280"/>
      <c r="B47" s="63"/>
      <c r="C47" s="237"/>
      <c r="D47" s="237"/>
      <c r="E47" s="237"/>
      <c r="F47" s="281"/>
      <c r="G47" s="281"/>
      <c r="H47" s="281"/>
      <c r="I47" s="281"/>
      <c r="J47" s="281"/>
      <c r="K47" s="281"/>
      <c r="L47" s="281"/>
      <c r="M47" s="51">
        <v>18</v>
      </c>
    </row>
    <row r="48" spans="1:14" x14ac:dyDescent="0.2">
      <c r="A48" s="278" t="s">
        <v>95</v>
      </c>
      <c r="B48" s="258"/>
      <c r="C48" s="273"/>
      <c r="D48" s="274"/>
      <c r="E48" s="275"/>
      <c r="F48" s="282">
        <f>VLOOKUP(F33,HilfetabelleKantonsbeitrag!$N$4:$O$23,2,FALSE)</f>
        <v>0.19600000000000001</v>
      </c>
      <c r="G48" s="282">
        <f>VLOOKUP(G33,HilfetabelleKantonsbeitrag!$N$4:$O$23,2,FALSE)</f>
        <v>0.19500000000000001</v>
      </c>
      <c r="H48" s="282">
        <f>VLOOKUP(H33,HilfetabelleKantonsbeitrag!$N$4:$O$23,2,FALSE)</f>
        <v>0.19500000000000001</v>
      </c>
      <c r="I48" s="282">
        <f>VLOOKUP(I33,HilfetabelleKantonsbeitrag!$N$4:$O$23,2,FALSE)</f>
        <v>0.19500000000000001</v>
      </c>
      <c r="J48" s="282">
        <f>VLOOKUP(J33,HilfetabelleKantonsbeitrag!$N$4:$O$23,2,FALSE)</f>
        <v>0.19500000000000001</v>
      </c>
      <c r="K48" s="282">
        <f>VLOOKUP(K33,HilfetabelleKantonsbeitrag!$N$4:$O$23,2,FALSE)</f>
        <v>0.19500000000000001</v>
      </c>
      <c r="L48" s="282">
        <f>VLOOKUP(L33,HilfetabelleKantonsbeitrag!$N$4:$O$23,2,FALSE)</f>
        <v>0.19500000000000001</v>
      </c>
      <c r="M48" s="51">
        <v>19</v>
      </c>
    </row>
    <row r="49" spans="1:13" ht="6" customHeight="1" x14ac:dyDescent="0.2">
      <c r="A49" s="270"/>
      <c r="B49" s="63"/>
      <c r="C49" s="237"/>
      <c r="D49" s="237"/>
      <c r="E49" s="237"/>
      <c r="F49" s="277"/>
      <c r="G49" s="277"/>
      <c r="H49" s="277"/>
      <c r="I49" s="277"/>
      <c r="J49" s="277"/>
      <c r="K49" s="277"/>
      <c r="L49" s="277"/>
      <c r="M49" s="51">
        <v>20</v>
      </c>
    </row>
    <row r="50" spans="1:13" x14ac:dyDescent="0.2">
      <c r="A50" s="278" t="s">
        <v>31</v>
      </c>
      <c r="B50" s="275"/>
      <c r="C50" s="257" t="s">
        <v>301</v>
      </c>
      <c r="D50" s="274"/>
      <c r="E50" s="275"/>
      <c r="F50" s="282" t="e">
        <f>VLOOKUP(F33,HilfetabelleKantonsbeitrag!$I$26:$M$44,HLOOKUP($C$14,HilfetabelleKantonsbeitrag!$I$27:$M$28,2,FALSE),FALSE)</f>
        <v>#N/A</v>
      </c>
      <c r="G50" s="282" t="e">
        <f>VLOOKUP(G33,HilfetabelleKantonsbeitrag!$I$26:$M$44,HLOOKUP($C$14,HilfetabelleKantonsbeitrag!$I$27:$M$28,2,FALSE),FALSE)</f>
        <v>#N/A</v>
      </c>
      <c r="H50" s="282" t="e">
        <f>VLOOKUP(H33,HilfetabelleKantonsbeitrag!$I$26:$M$44,HLOOKUP($C$14,HilfetabelleKantonsbeitrag!$I$27:$M$28,2,FALSE),FALSE)</f>
        <v>#N/A</v>
      </c>
      <c r="I50" s="282" t="e">
        <f>VLOOKUP(I33,HilfetabelleKantonsbeitrag!$I$26:$M$44,HLOOKUP($C$14,HilfetabelleKantonsbeitrag!$I$27:$M$28,2,FALSE),FALSE)</f>
        <v>#N/A</v>
      </c>
      <c r="J50" s="282" t="e">
        <f>VLOOKUP(J33,HilfetabelleKantonsbeitrag!$I$26:$M$44,HLOOKUP($C$14,HilfetabelleKantonsbeitrag!$I$27:$M$28,2,FALSE),FALSE)</f>
        <v>#N/A</v>
      </c>
      <c r="K50" s="282" t="e">
        <f>VLOOKUP(K33,HilfetabelleKantonsbeitrag!$I$26:$M$44,HLOOKUP($C$14,HilfetabelleKantonsbeitrag!$I$27:$M$28,2,FALSE),FALSE)</f>
        <v>#N/A</v>
      </c>
      <c r="L50" s="282" t="e">
        <f>VLOOKUP(L33,HilfetabelleKantonsbeitrag!$I$26:$M$44,HLOOKUP($C$14,HilfetabelleKantonsbeitrag!$I$27:$M$28,2,FALSE),FALSE)</f>
        <v>#N/A</v>
      </c>
      <c r="M50" s="51">
        <v>21</v>
      </c>
    </row>
    <row r="51" spans="1:13" x14ac:dyDescent="0.2">
      <c r="A51" s="847"/>
      <c r="B51" s="848"/>
      <c r="C51" s="257" t="s">
        <v>87</v>
      </c>
      <c r="D51" s="274"/>
      <c r="E51" s="275"/>
      <c r="F51" s="282">
        <f t="shared" ref="F51:L51" si="11">F27</f>
        <v>0</v>
      </c>
      <c r="G51" s="282">
        <f t="shared" si="11"/>
        <v>0</v>
      </c>
      <c r="H51" s="282">
        <f t="shared" si="11"/>
        <v>0</v>
      </c>
      <c r="I51" s="282">
        <f t="shared" si="11"/>
        <v>0</v>
      </c>
      <c r="J51" s="282">
        <f t="shared" si="11"/>
        <v>0</v>
      </c>
      <c r="K51" s="282">
        <f t="shared" si="11"/>
        <v>0</v>
      </c>
      <c r="L51" s="282">
        <f t="shared" si="11"/>
        <v>0</v>
      </c>
      <c r="M51" s="51">
        <v>22</v>
      </c>
    </row>
    <row r="52" spans="1:13" ht="6" customHeight="1" x14ac:dyDescent="0.2">
      <c r="A52" s="270"/>
      <c r="B52" s="63"/>
      <c r="C52" s="237"/>
      <c r="D52" s="237"/>
      <c r="E52" s="237"/>
      <c r="F52" s="277"/>
      <c r="G52" s="277"/>
      <c r="H52" s="277"/>
      <c r="I52" s="277"/>
      <c r="J52" s="277"/>
      <c r="K52" s="277"/>
      <c r="L52" s="277"/>
      <c r="M52" s="51">
        <v>20</v>
      </c>
    </row>
    <row r="53" spans="1:13" x14ac:dyDescent="0.2">
      <c r="A53" s="278" t="s">
        <v>486</v>
      </c>
      <c r="B53" s="258"/>
      <c r="C53" s="273"/>
      <c r="D53" s="274"/>
      <c r="E53" s="275"/>
      <c r="F53" s="282">
        <f>VLOOKUP(F33,HilfetabelleKantonsbeitrag!$N$26:$O$44,2,FALSE)</f>
        <v>0.1</v>
      </c>
      <c r="G53" s="282">
        <f>VLOOKUP(G33,HilfetabelleKantonsbeitrag!$N$26:$O$44,2,FALSE)</f>
        <v>0.1</v>
      </c>
      <c r="H53" s="282">
        <f>VLOOKUP(H33,HilfetabelleKantonsbeitrag!$N$26:$O$44,2,FALSE)</f>
        <v>0.1</v>
      </c>
      <c r="I53" s="282">
        <f>VLOOKUP(I33,HilfetabelleKantonsbeitrag!$N$26:$O$44,2,FALSE)</f>
        <v>0.1</v>
      </c>
      <c r="J53" s="282">
        <f>VLOOKUP(J33,HilfetabelleKantonsbeitrag!$N$26:$O$44,2,FALSE)</f>
        <v>0.1</v>
      </c>
      <c r="K53" s="282">
        <f>VLOOKUP(K33,HilfetabelleKantonsbeitrag!$N$26:$O$44,2,FALSE)</f>
        <v>0.1</v>
      </c>
      <c r="L53" s="282">
        <f>VLOOKUP(L33,HilfetabelleKantonsbeitrag!$N$26:$O$44,2,FALSE)</f>
        <v>0.1</v>
      </c>
    </row>
    <row r="54" spans="1:13" ht="6" customHeight="1" x14ac:dyDescent="0.2">
      <c r="A54" s="270"/>
      <c r="B54" s="63"/>
      <c r="C54" s="237"/>
      <c r="D54" s="237"/>
      <c r="E54" s="237"/>
      <c r="F54" s="277"/>
      <c r="G54" s="277"/>
      <c r="H54" s="277"/>
      <c r="I54" s="277"/>
      <c r="J54" s="277"/>
      <c r="K54" s="277"/>
      <c r="L54" s="277"/>
      <c r="M54" s="51">
        <v>20</v>
      </c>
    </row>
    <row r="55" spans="1:13" x14ac:dyDescent="0.2">
      <c r="A55" s="278" t="s">
        <v>28</v>
      </c>
      <c r="B55" s="258"/>
      <c r="C55" s="273"/>
      <c r="D55" s="274"/>
      <c r="E55" s="275"/>
      <c r="F55" s="837">
        <f>VLOOKUP(F33,HilfetabelleKantonsbeitrag!$Q$26:$R$44,2,FALSE)</f>
        <v>30</v>
      </c>
      <c r="G55" s="837">
        <f>VLOOKUP(G33,HilfetabelleKantonsbeitrag!$Q$26:$R$44,2,FALSE)</f>
        <v>30</v>
      </c>
      <c r="H55" s="837">
        <f>VLOOKUP(H33,HilfetabelleKantonsbeitrag!$Q$26:$R$44,2,FALSE)</f>
        <v>30</v>
      </c>
      <c r="I55" s="837">
        <f>VLOOKUP(I33,HilfetabelleKantonsbeitrag!$Q$26:$R$44,2,FALSE)</f>
        <v>30</v>
      </c>
      <c r="J55" s="837">
        <f>VLOOKUP(J33,HilfetabelleKantonsbeitrag!$Q$26:$R$44,2,FALSE)</f>
        <v>30</v>
      </c>
      <c r="K55" s="837">
        <f>VLOOKUP(K33,HilfetabelleKantonsbeitrag!$Q$26:$R$44,2,FALSE)</f>
        <v>30</v>
      </c>
      <c r="L55" s="837">
        <f>VLOOKUP(L33,HilfetabelleKantonsbeitrag!$Q$26:$R$44,2,FALSE)</f>
        <v>30</v>
      </c>
    </row>
    <row r="56" spans="1:13" x14ac:dyDescent="0.2">
      <c r="A56" s="63"/>
      <c r="B56" s="63"/>
      <c r="C56" s="237"/>
      <c r="D56" s="237"/>
      <c r="E56" s="237"/>
      <c r="F56" s="63"/>
      <c r="G56" s="63"/>
      <c r="H56" s="63"/>
      <c r="I56" s="63"/>
      <c r="J56" s="63"/>
      <c r="K56" s="63"/>
      <c r="L56" s="63"/>
    </row>
    <row r="57" spans="1:13" ht="18" customHeight="1" x14ac:dyDescent="0.2">
      <c r="A57" s="250" t="s">
        <v>229</v>
      </c>
      <c r="B57" s="250"/>
      <c r="C57" s="261"/>
      <c r="D57" s="262"/>
      <c r="E57" s="368" t="s">
        <v>256</v>
      </c>
      <c r="F57" s="234">
        <f t="shared" ref="F57:L57" si="12">F33</f>
        <v>2024</v>
      </c>
      <c r="G57" s="234">
        <f t="shared" si="12"/>
        <v>2025</v>
      </c>
      <c r="H57" s="252">
        <f t="shared" si="12"/>
        <v>2026</v>
      </c>
      <c r="I57" s="252">
        <f t="shared" si="12"/>
        <v>2027</v>
      </c>
      <c r="J57" s="252">
        <f t="shared" si="12"/>
        <v>2028</v>
      </c>
      <c r="K57" s="252">
        <f t="shared" si="12"/>
        <v>2029</v>
      </c>
      <c r="L57" s="253">
        <f t="shared" si="12"/>
        <v>2030</v>
      </c>
    </row>
    <row r="58" spans="1:13" x14ac:dyDescent="0.2">
      <c r="A58" s="297" t="s">
        <v>9</v>
      </c>
      <c r="B58" s="272"/>
      <c r="C58" s="849" t="s">
        <v>37</v>
      </c>
      <c r="D58" s="242"/>
      <c r="E58" s="265"/>
      <c r="F58" s="266">
        <f>VLOOKUP(F57,HilfetabelleKantonsbeitrag!$I$47:$L$65,2,FALSE)</f>
        <v>5000</v>
      </c>
      <c r="G58" s="266">
        <f>VLOOKUP(G57,HilfetabelleKantonsbeitrag!$I$47:$L$65,2,FALSE)</f>
        <v>5000</v>
      </c>
      <c r="H58" s="266">
        <f>VLOOKUP(H57,HilfetabelleKantonsbeitrag!$I$47:$L$65,2,FALSE)</f>
        <v>5000</v>
      </c>
      <c r="I58" s="266">
        <f>VLOOKUP(I57,HilfetabelleKantonsbeitrag!$I$47:$L$65,2,FALSE)</f>
        <v>5000</v>
      </c>
      <c r="J58" s="266">
        <f>VLOOKUP(J57,HilfetabelleKantonsbeitrag!$I$47:$L$65,2,FALSE)</f>
        <v>5000</v>
      </c>
      <c r="K58" s="266">
        <f>VLOOKUP(K57,HilfetabelleKantonsbeitrag!$I$47:$L$65,2,FALSE)</f>
        <v>5000</v>
      </c>
      <c r="L58" s="266">
        <f>VLOOKUP(L57,HilfetabelleKantonsbeitrag!$I$47:$L$65,2,FALSE)</f>
        <v>5000</v>
      </c>
    </row>
    <row r="59" spans="1:13" x14ac:dyDescent="0.2">
      <c r="B59" s="851"/>
      <c r="C59" s="850" t="s">
        <v>18</v>
      </c>
      <c r="D59" s="242"/>
      <c r="E59" s="265"/>
      <c r="F59" s="266">
        <f>VLOOKUP(F57,HilfetabelleKantonsbeitrag!$I$47:$L$65,3,FALSE)</f>
        <v>7300</v>
      </c>
      <c r="G59" s="266">
        <f>VLOOKUP(G57,HilfetabelleKantonsbeitrag!$I$47:$L$65,3,FALSE)</f>
        <v>7300</v>
      </c>
      <c r="H59" s="266">
        <f>VLOOKUP(H57,HilfetabelleKantonsbeitrag!$I$47:$L$65,3,FALSE)</f>
        <v>7300</v>
      </c>
      <c r="I59" s="266">
        <f>VLOOKUP(I57,HilfetabelleKantonsbeitrag!$I$47:$L$65,3,FALSE)</f>
        <v>7300</v>
      </c>
      <c r="J59" s="266">
        <f>VLOOKUP(J57,HilfetabelleKantonsbeitrag!$I$47:$L$65,3,FALSE)</f>
        <v>7300</v>
      </c>
      <c r="K59" s="266">
        <f>VLOOKUP(K57,HilfetabelleKantonsbeitrag!$I$47:$L$65,3,FALSE)</f>
        <v>7300</v>
      </c>
      <c r="L59" s="266">
        <f>VLOOKUP(L57,HilfetabelleKantonsbeitrag!$I$47:$L$65,3,FALSE)</f>
        <v>7300</v>
      </c>
    </row>
    <row r="60" spans="1:13" x14ac:dyDescent="0.2">
      <c r="B60" s="852"/>
      <c r="C60" s="850" t="s">
        <v>38</v>
      </c>
      <c r="D60" s="242"/>
      <c r="E60" s="265"/>
      <c r="F60" s="266">
        <f>VLOOKUP(F57,HilfetabelleKantonsbeitrag!$I$47:$L$65,4,FALSE)</f>
        <v>9900</v>
      </c>
      <c r="G60" s="266">
        <f>VLOOKUP(G57,HilfetabelleKantonsbeitrag!$I$47:$L$65,4,FALSE)</f>
        <v>9900</v>
      </c>
      <c r="H60" s="266">
        <f>VLOOKUP(H57,HilfetabelleKantonsbeitrag!$I$47:$L$65,4,FALSE)</f>
        <v>9900</v>
      </c>
      <c r="I60" s="266">
        <f>VLOOKUP(I57,HilfetabelleKantonsbeitrag!$I$47:$L$65,4,FALSE)</f>
        <v>9900</v>
      </c>
      <c r="J60" s="266">
        <f>VLOOKUP(J57,HilfetabelleKantonsbeitrag!$I$47:$L$65,4,FALSE)</f>
        <v>9900</v>
      </c>
      <c r="K60" s="266">
        <f>VLOOKUP(K57,HilfetabelleKantonsbeitrag!$I$47:$L$65,4,FALSE)</f>
        <v>9900</v>
      </c>
      <c r="L60" s="266">
        <f>VLOOKUP(L57,HilfetabelleKantonsbeitrag!$I$47:$L$65,4,FALSE)</f>
        <v>9900</v>
      </c>
    </row>
    <row r="61" spans="1:13" x14ac:dyDescent="0.2">
      <c r="A61" s="63"/>
      <c r="B61" s="63"/>
      <c r="C61" s="63"/>
      <c r="D61" s="63"/>
      <c r="E61" s="63"/>
      <c r="F61" s="63"/>
      <c r="G61" s="63"/>
      <c r="H61" s="63"/>
      <c r="I61" s="63"/>
      <c r="J61" s="63"/>
      <c r="K61" s="63"/>
      <c r="L61" s="237"/>
    </row>
    <row r="62" spans="1:13" ht="18" customHeight="1" x14ac:dyDescent="0.2">
      <c r="A62" s="250" t="s">
        <v>42</v>
      </c>
      <c r="B62" s="250"/>
      <c r="C62" s="261"/>
      <c r="D62" s="262"/>
      <c r="E62" s="368" t="s">
        <v>256</v>
      </c>
      <c r="F62" s="234">
        <f t="shared" ref="F62:L62" si="13">F57</f>
        <v>2024</v>
      </c>
      <c r="G62" s="234">
        <f t="shared" si="13"/>
        <v>2025</v>
      </c>
      <c r="H62" s="234">
        <f t="shared" si="13"/>
        <v>2026</v>
      </c>
      <c r="I62" s="234">
        <f t="shared" si="13"/>
        <v>2027</v>
      </c>
      <c r="J62" s="234">
        <f t="shared" si="13"/>
        <v>2028</v>
      </c>
      <c r="K62" s="234">
        <f t="shared" si="13"/>
        <v>2029</v>
      </c>
      <c r="L62" s="234">
        <f t="shared" si="13"/>
        <v>2030</v>
      </c>
    </row>
    <row r="63" spans="1:13" s="342" customFormat="1" x14ac:dyDescent="0.2">
      <c r="A63" s="844" t="s">
        <v>488</v>
      </c>
      <c r="B63" s="843"/>
      <c r="C63" s="840" t="s">
        <v>12</v>
      </c>
      <c r="D63" s="853" t="s">
        <v>228</v>
      </c>
      <c r="E63" s="842"/>
      <c r="F63" s="839">
        <f>VLOOKUP(F62,HilfetabelleKantonsbeitrag!$A$48:$G$65,2,FALSE)</f>
        <v>0.4</v>
      </c>
      <c r="G63" s="839">
        <f>VLOOKUP(G62,HilfetabelleKantonsbeitrag!$A$48:$G$65,2,FALSE)</f>
        <v>0.4</v>
      </c>
      <c r="H63" s="839">
        <f>VLOOKUP(H62,HilfetabelleKantonsbeitrag!$A$48:$G$65,2,FALSE)</f>
        <v>0.4</v>
      </c>
      <c r="I63" s="839">
        <f>VLOOKUP(I62,HilfetabelleKantonsbeitrag!$A$48:$G$65,2,FALSE)</f>
        <v>0.4</v>
      </c>
      <c r="J63" s="839">
        <f>VLOOKUP(J62,HilfetabelleKantonsbeitrag!$A$48:$G$65,2,FALSE)</f>
        <v>0.4</v>
      </c>
      <c r="K63" s="839">
        <f>VLOOKUP(K62,HilfetabelleKantonsbeitrag!$A$48:$G$65,2,FALSE)</f>
        <v>0.4</v>
      </c>
      <c r="L63" s="839">
        <f>VLOOKUP(L62,HilfetabelleKantonsbeitrag!$A$48:$G$65,2,FALSE)</f>
        <v>0.4</v>
      </c>
    </row>
    <row r="64" spans="1:13" s="342" customFormat="1" x14ac:dyDescent="0.2">
      <c r="C64" s="840" t="s">
        <v>14</v>
      </c>
      <c r="D64" s="853"/>
      <c r="E64" s="842"/>
      <c r="F64" s="839">
        <f>VLOOKUP(F62,HilfetabelleKantonsbeitrag!$A$48:$G$65,4,FALSE)</f>
        <v>0.18</v>
      </c>
      <c r="G64" s="839">
        <f>VLOOKUP(G62,HilfetabelleKantonsbeitrag!$A$48:$G$65,4,FALSE)</f>
        <v>0.18</v>
      </c>
      <c r="H64" s="839">
        <f>VLOOKUP(H62,HilfetabelleKantonsbeitrag!$A$48:$G$65,4,FALSE)</f>
        <v>0.18</v>
      </c>
      <c r="I64" s="839">
        <f>VLOOKUP(I62,HilfetabelleKantonsbeitrag!$A$48:$G$65,4,FALSE)</f>
        <v>0.18</v>
      </c>
      <c r="J64" s="839">
        <f>VLOOKUP(J62,HilfetabelleKantonsbeitrag!$A$48:$G$65,4,FALSE)</f>
        <v>0.18</v>
      </c>
      <c r="K64" s="839">
        <f>VLOOKUP(K62,HilfetabelleKantonsbeitrag!$A$48:$G$65,4,FALSE)</f>
        <v>0.18</v>
      </c>
      <c r="L64" s="839">
        <f>VLOOKUP(L62,HilfetabelleKantonsbeitrag!$A$48:$G$65,4,FALSE)</f>
        <v>0.18</v>
      </c>
    </row>
    <row r="65" spans="1:12" s="342" customFormat="1" x14ac:dyDescent="0.2">
      <c r="C65" s="840" t="s">
        <v>13</v>
      </c>
      <c r="D65" s="853"/>
      <c r="E65" s="842"/>
      <c r="F65" s="839">
        <f>VLOOKUP(F62,HilfetabelleKantonsbeitrag!$A$48:$G$65,6,FALSE)</f>
        <v>0.57999999999999996</v>
      </c>
      <c r="G65" s="839">
        <f>VLOOKUP(G62,HilfetabelleKantonsbeitrag!$A$48:$G$65,6,FALSE)</f>
        <v>0.57999999999999996</v>
      </c>
      <c r="H65" s="839">
        <f>VLOOKUP(H62,HilfetabelleKantonsbeitrag!$A$48:$G$65,6,FALSE)</f>
        <v>0.57999999999999996</v>
      </c>
      <c r="I65" s="839">
        <f>VLOOKUP(I62,HilfetabelleKantonsbeitrag!$A$48:$G$65,6,FALSE)</f>
        <v>0.57999999999999996</v>
      </c>
      <c r="J65" s="839">
        <f>VLOOKUP(J62,HilfetabelleKantonsbeitrag!$A$48:$G$65,6,FALSE)</f>
        <v>0.57999999999999996</v>
      </c>
      <c r="K65" s="839">
        <f>VLOOKUP(K62,HilfetabelleKantonsbeitrag!$A$48:$G$65,6,FALSE)</f>
        <v>0.57999999999999996</v>
      </c>
      <c r="L65" s="839">
        <f>VLOOKUP(L62,HilfetabelleKantonsbeitrag!$A$48:$G$65,6,FALSE)</f>
        <v>0.57999999999999996</v>
      </c>
    </row>
    <row r="66" spans="1:12" s="342" customFormat="1" x14ac:dyDescent="0.2">
      <c r="C66" s="840" t="s">
        <v>12</v>
      </c>
      <c r="D66" s="841" t="s">
        <v>494</v>
      </c>
      <c r="E66" s="842"/>
      <c r="F66" s="839">
        <f>VLOOKUP(F62,HilfetabelleKantonsbeitrag!$A$48:$G$65,3,FALSE)</f>
        <v>0.24</v>
      </c>
      <c r="G66" s="839">
        <f>VLOOKUP(G62,HilfetabelleKantonsbeitrag!$A$48:$G$65,3,FALSE)</f>
        <v>0.24</v>
      </c>
      <c r="H66" s="839">
        <f>VLOOKUP(H62,HilfetabelleKantonsbeitrag!$A$48:$G$65,3,FALSE)</f>
        <v>0.24</v>
      </c>
      <c r="I66" s="839">
        <f>VLOOKUP(I62,HilfetabelleKantonsbeitrag!$A$48:$G$65,3,FALSE)</f>
        <v>0.24</v>
      </c>
      <c r="J66" s="839">
        <f>VLOOKUP(J62,HilfetabelleKantonsbeitrag!$A$48:$G$65,3,FALSE)</f>
        <v>0.24</v>
      </c>
      <c r="K66" s="839">
        <f>VLOOKUP(K62,HilfetabelleKantonsbeitrag!$A$48:$G$65,3,FALSE)</f>
        <v>0.24</v>
      </c>
      <c r="L66" s="839">
        <f>VLOOKUP(L62,HilfetabelleKantonsbeitrag!$A$48:$G$65,3,FALSE)</f>
        <v>0.24</v>
      </c>
    </row>
    <row r="67" spans="1:12" s="342" customFormat="1" x14ac:dyDescent="0.2">
      <c r="C67" s="840" t="s">
        <v>14</v>
      </c>
      <c r="D67" s="854"/>
      <c r="E67" s="842"/>
      <c r="F67" s="839">
        <f>VLOOKUP(F62,HilfetabelleKantonsbeitrag!$A$48:$G$65,5,FALSE)</f>
        <v>0.11</v>
      </c>
      <c r="G67" s="839">
        <f>VLOOKUP(G62,HilfetabelleKantonsbeitrag!$A$48:$G$65,5,FALSE)</f>
        <v>0.11</v>
      </c>
      <c r="H67" s="839">
        <f>VLOOKUP(H62,HilfetabelleKantonsbeitrag!$A$48:$G$65,5,FALSE)</f>
        <v>0.11</v>
      </c>
      <c r="I67" s="839">
        <f>VLOOKUP(I62,HilfetabelleKantonsbeitrag!$A$48:$G$65,5,FALSE)</f>
        <v>0.11</v>
      </c>
      <c r="J67" s="839">
        <f>VLOOKUP(J62,HilfetabelleKantonsbeitrag!$A$48:$G$65,5,FALSE)</f>
        <v>0.11</v>
      </c>
      <c r="K67" s="839">
        <f>VLOOKUP(K62,HilfetabelleKantonsbeitrag!$A$48:$G$65,5,FALSE)</f>
        <v>0.11</v>
      </c>
      <c r="L67" s="839">
        <f>VLOOKUP(L62,HilfetabelleKantonsbeitrag!$A$48:$G$65,5,FALSE)</f>
        <v>0.11</v>
      </c>
    </row>
    <row r="68" spans="1:12" s="342" customFormat="1" x14ac:dyDescent="0.2">
      <c r="C68" s="840" t="s">
        <v>13</v>
      </c>
      <c r="D68" s="854"/>
      <c r="E68" s="842"/>
      <c r="F68" s="839">
        <f>VLOOKUP(F62,HilfetabelleKantonsbeitrag!$A$48:$G$65,7,FALSE)</f>
        <v>0.35</v>
      </c>
      <c r="G68" s="839">
        <f>VLOOKUP(G62,HilfetabelleKantonsbeitrag!$A$48:$G$65,7,FALSE)</f>
        <v>0.35</v>
      </c>
      <c r="H68" s="839">
        <f>VLOOKUP(H62,HilfetabelleKantonsbeitrag!$A$48:$G$65,7,FALSE)</f>
        <v>0.35</v>
      </c>
      <c r="I68" s="839">
        <f>VLOOKUP(I62,HilfetabelleKantonsbeitrag!$A$48:$G$65,7,FALSE)</f>
        <v>0.35</v>
      </c>
      <c r="J68" s="839">
        <f>VLOOKUP(J62,HilfetabelleKantonsbeitrag!$A$48:$G$65,7,FALSE)</f>
        <v>0.35</v>
      </c>
      <c r="K68" s="839">
        <f>VLOOKUP(K62,HilfetabelleKantonsbeitrag!$A$48:$G$65,7,FALSE)</f>
        <v>0.35</v>
      </c>
      <c r="L68" s="839">
        <f>VLOOKUP(L62,HilfetabelleKantonsbeitrag!$A$48:$G$65,7,FALSE)</f>
        <v>0.35</v>
      </c>
    </row>
    <row r="69" spans="1:12" s="342" customFormat="1" x14ac:dyDescent="0.2">
      <c r="D69" s="65"/>
      <c r="E69" s="66"/>
    </row>
    <row r="70" spans="1:12" x14ac:dyDescent="0.2">
      <c r="A70" s="50"/>
      <c r="B70" s="50"/>
      <c r="C70" s="50"/>
      <c r="D70" s="65"/>
      <c r="E70" s="66"/>
    </row>
    <row r="71" spans="1:12" ht="20.25" x14ac:dyDescent="0.3">
      <c r="A71" s="283" t="s">
        <v>233</v>
      </c>
      <c r="B71" s="217"/>
      <c r="C71" s="217"/>
      <c r="D71" s="218"/>
      <c r="E71" s="219"/>
      <c r="F71" s="220"/>
      <c r="G71" s="220"/>
      <c r="H71" s="220"/>
      <c r="I71" s="220"/>
      <c r="J71" s="220"/>
      <c r="K71" s="220"/>
      <c r="L71" s="220"/>
    </row>
    <row r="72" spans="1:12" x14ac:dyDescent="0.2">
      <c r="A72" s="50"/>
      <c r="B72" s="50"/>
      <c r="C72" s="50"/>
      <c r="D72" s="65"/>
      <c r="E72" s="66"/>
    </row>
    <row r="73" spans="1:12" s="347" customFormat="1" ht="15" x14ac:dyDescent="0.25">
      <c r="A73" s="355"/>
      <c r="B73" s="355"/>
      <c r="C73" s="953" t="s">
        <v>0</v>
      </c>
      <c r="D73" s="953"/>
      <c r="E73" s="953"/>
      <c r="F73" s="953"/>
      <c r="G73" s="953"/>
      <c r="H73" s="953"/>
      <c r="I73" s="953"/>
    </row>
    <row r="74" spans="1:12" s="347" customFormat="1" ht="15" x14ac:dyDescent="0.25">
      <c r="A74" s="351" t="s">
        <v>228</v>
      </c>
      <c r="B74" s="352"/>
      <c r="C74" s="353">
        <f>D74-1</f>
        <v>2025</v>
      </c>
      <c r="D74" s="353">
        <f>Eingabeblatt!F19</f>
        <v>2026</v>
      </c>
      <c r="E74" s="356">
        <f>D74+1</f>
        <v>2027</v>
      </c>
      <c r="F74" s="356">
        <f>E74+1</f>
        <v>2028</v>
      </c>
      <c r="G74" s="356">
        <f>F74+1</f>
        <v>2029</v>
      </c>
      <c r="H74" s="356">
        <f>G74+1</f>
        <v>2030</v>
      </c>
      <c r="I74" s="356">
        <f>H74+1</f>
        <v>2031</v>
      </c>
    </row>
    <row r="75" spans="1:12" ht="18" customHeight="1" x14ac:dyDescent="0.2">
      <c r="A75" s="284" t="s">
        <v>23</v>
      </c>
      <c r="B75" s="285"/>
      <c r="C75" s="286">
        <f t="shared" ref="C75:I75" si="14">C76+C78+C80</f>
        <v>0</v>
      </c>
      <c r="D75" s="286">
        <f t="shared" si="14"/>
        <v>0</v>
      </c>
      <c r="E75" s="286">
        <f t="shared" si="14"/>
        <v>0</v>
      </c>
      <c r="F75" s="286">
        <f t="shared" si="14"/>
        <v>0</v>
      </c>
      <c r="G75" s="286">
        <f t="shared" si="14"/>
        <v>0</v>
      </c>
      <c r="H75" s="286">
        <f t="shared" si="14"/>
        <v>0</v>
      </c>
      <c r="I75" s="286">
        <f t="shared" si="14"/>
        <v>0</v>
      </c>
    </row>
    <row r="76" spans="1:12" x14ac:dyDescent="0.2">
      <c r="A76" s="257" t="s">
        <v>2</v>
      </c>
      <c r="B76" s="258"/>
      <c r="C76" s="287">
        <f t="shared" ref="C76:I80" si="15">(E17+F17)/2</f>
        <v>0</v>
      </c>
      <c r="D76" s="287">
        <f t="shared" si="15"/>
        <v>0</v>
      </c>
      <c r="E76" s="287">
        <f t="shared" si="15"/>
        <v>0</v>
      </c>
      <c r="F76" s="287">
        <f t="shared" si="15"/>
        <v>0</v>
      </c>
      <c r="G76" s="287">
        <f t="shared" si="15"/>
        <v>0</v>
      </c>
      <c r="H76" s="287">
        <f t="shared" si="15"/>
        <v>0</v>
      </c>
      <c r="I76" s="287">
        <f t="shared" si="15"/>
        <v>0</v>
      </c>
    </row>
    <row r="77" spans="1:12" x14ac:dyDescent="0.2">
      <c r="A77" s="259" t="s">
        <v>319</v>
      </c>
      <c r="B77" s="258"/>
      <c r="C77" s="288">
        <f t="shared" si="15"/>
        <v>0</v>
      </c>
      <c r="D77" s="288">
        <f t="shared" si="15"/>
        <v>0</v>
      </c>
      <c r="E77" s="288">
        <f t="shared" si="15"/>
        <v>0</v>
      </c>
      <c r="F77" s="288">
        <f t="shared" si="15"/>
        <v>0</v>
      </c>
      <c r="G77" s="288">
        <f t="shared" si="15"/>
        <v>0</v>
      </c>
      <c r="H77" s="288">
        <f t="shared" si="15"/>
        <v>0</v>
      </c>
      <c r="I77" s="288">
        <f t="shared" si="15"/>
        <v>0</v>
      </c>
    </row>
    <row r="78" spans="1:12" x14ac:dyDescent="0.2">
      <c r="A78" s="257" t="s">
        <v>29</v>
      </c>
      <c r="B78" s="258"/>
      <c r="C78" s="287">
        <f t="shared" si="15"/>
        <v>0</v>
      </c>
      <c r="D78" s="287">
        <f t="shared" si="15"/>
        <v>0</v>
      </c>
      <c r="E78" s="287">
        <f t="shared" si="15"/>
        <v>0</v>
      </c>
      <c r="F78" s="287">
        <f t="shared" si="15"/>
        <v>0</v>
      </c>
      <c r="G78" s="287">
        <f t="shared" si="15"/>
        <v>0</v>
      </c>
      <c r="H78" s="287">
        <f t="shared" si="15"/>
        <v>0</v>
      </c>
      <c r="I78" s="287">
        <f t="shared" si="15"/>
        <v>0</v>
      </c>
    </row>
    <row r="79" spans="1:12" x14ac:dyDescent="0.2">
      <c r="A79" s="259" t="s">
        <v>320</v>
      </c>
      <c r="B79" s="260"/>
      <c r="C79" s="288">
        <f t="shared" si="15"/>
        <v>0</v>
      </c>
      <c r="D79" s="288">
        <f t="shared" si="15"/>
        <v>0</v>
      </c>
      <c r="E79" s="288">
        <f t="shared" si="15"/>
        <v>0</v>
      </c>
      <c r="F79" s="288">
        <f t="shared" si="15"/>
        <v>0</v>
      </c>
      <c r="G79" s="288">
        <f t="shared" si="15"/>
        <v>0</v>
      </c>
      <c r="H79" s="288">
        <f t="shared" si="15"/>
        <v>0</v>
      </c>
      <c r="I79" s="288">
        <f t="shared" si="15"/>
        <v>0</v>
      </c>
    </row>
    <row r="80" spans="1:12" x14ac:dyDescent="0.2">
      <c r="A80" s="257" t="s">
        <v>30</v>
      </c>
      <c r="B80" s="258"/>
      <c r="C80" s="287">
        <f t="shared" si="15"/>
        <v>0</v>
      </c>
      <c r="D80" s="287">
        <f t="shared" si="15"/>
        <v>0</v>
      </c>
      <c r="E80" s="287">
        <f t="shared" si="15"/>
        <v>0</v>
      </c>
      <c r="F80" s="287">
        <f t="shared" si="15"/>
        <v>0</v>
      </c>
      <c r="G80" s="287">
        <f t="shared" si="15"/>
        <v>0</v>
      </c>
      <c r="H80" s="287">
        <f t="shared" si="15"/>
        <v>0</v>
      </c>
      <c r="I80" s="287">
        <f t="shared" si="15"/>
        <v>0</v>
      </c>
    </row>
    <row r="81" spans="1:14" s="237" customFormat="1" ht="6" customHeight="1" x14ac:dyDescent="0.2">
      <c r="A81" s="289"/>
      <c r="B81" s="289"/>
      <c r="C81" s="290"/>
      <c r="D81" s="290"/>
      <c r="E81" s="290"/>
      <c r="F81" s="290"/>
      <c r="G81" s="290"/>
      <c r="H81" s="290"/>
      <c r="I81" s="579"/>
      <c r="J81" s="291"/>
      <c r="K81" s="291"/>
    </row>
    <row r="82" spans="1:14" ht="18" customHeight="1" x14ac:dyDescent="0.2">
      <c r="A82" s="284" t="s">
        <v>32</v>
      </c>
      <c r="B82" s="285"/>
      <c r="C82" s="292">
        <f t="shared" ref="C82:I82" si="16">SUM(C83:C85)</f>
        <v>0</v>
      </c>
      <c r="D82" s="292">
        <f t="shared" si="16"/>
        <v>0</v>
      </c>
      <c r="E82" s="292">
        <f t="shared" si="16"/>
        <v>0</v>
      </c>
      <c r="F82" s="292">
        <f t="shared" si="16"/>
        <v>0</v>
      </c>
      <c r="G82" s="292">
        <f t="shared" si="16"/>
        <v>0</v>
      </c>
      <c r="H82" s="292">
        <f t="shared" si="16"/>
        <v>0</v>
      </c>
      <c r="I82" s="292">
        <f t="shared" si="16"/>
        <v>0</v>
      </c>
      <c r="J82" s="50"/>
      <c r="K82" s="50"/>
    </row>
    <row r="83" spans="1:14" x14ac:dyDescent="0.2">
      <c r="A83" s="293" t="s">
        <v>2</v>
      </c>
      <c r="B83" s="258"/>
      <c r="C83" s="294">
        <f t="shared" ref="C83:I83" si="17">IF(F17="",0,F36*C76*F40)</f>
        <v>0</v>
      </c>
      <c r="D83" s="294">
        <f t="shared" si="17"/>
        <v>0</v>
      </c>
      <c r="E83" s="294">
        <f t="shared" si="17"/>
        <v>0</v>
      </c>
      <c r="F83" s="294">
        <f t="shared" si="17"/>
        <v>0</v>
      </c>
      <c r="G83" s="294">
        <f t="shared" si="17"/>
        <v>0</v>
      </c>
      <c r="H83" s="294">
        <f t="shared" si="17"/>
        <v>0</v>
      </c>
      <c r="I83" s="294">
        <f t="shared" si="17"/>
        <v>0</v>
      </c>
      <c r="K83" s="50"/>
      <c r="N83" s="256"/>
    </row>
    <row r="84" spans="1:14" x14ac:dyDescent="0.2">
      <c r="A84" s="293" t="s">
        <v>29</v>
      </c>
      <c r="B84" s="258"/>
      <c r="C84" s="294">
        <f t="shared" ref="C84:I84" si="18">IF(F19="",0,F37*C78*F40)</f>
        <v>0</v>
      </c>
      <c r="D84" s="294">
        <f t="shared" si="18"/>
        <v>0</v>
      </c>
      <c r="E84" s="294">
        <f t="shared" si="18"/>
        <v>0</v>
      </c>
      <c r="F84" s="294">
        <f t="shared" si="18"/>
        <v>0</v>
      </c>
      <c r="G84" s="294">
        <f t="shared" si="18"/>
        <v>0</v>
      </c>
      <c r="H84" s="294">
        <f t="shared" si="18"/>
        <v>0</v>
      </c>
      <c r="I84" s="294">
        <f t="shared" si="18"/>
        <v>0</v>
      </c>
      <c r="K84" s="50"/>
    </row>
    <row r="85" spans="1:14" s="61" customFormat="1" x14ac:dyDescent="0.2">
      <c r="A85" s="293" t="s">
        <v>30</v>
      </c>
      <c r="B85" s="258"/>
      <c r="C85" s="294">
        <f t="shared" ref="C85:I85" si="19">F38*F40*C80</f>
        <v>0</v>
      </c>
      <c r="D85" s="294">
        <f t="shared" si="19"/>
        <v>0</v>
      </c>
      <c r="E85" s="294">
        <f t="shared" si="19"/>
        <v>0</v>
      </c>
      <c r="F85" s="294">
        <f t="shared" si="19"/>
        <v>0</v>
      </c>
      <c r="G85" s="294">
        <f t="shared" si="19"/>
        <v>0</v>
      </c>
      <c r="H85" s="294">
        <f t="shared" si="19"/>
        <v>0</v>
      </c>
      <c r="I85" s="294">
        <f t="shared" si="19"/>
        <v>0</v>
      </c>
      <c r="K85" s="367"/>
    </row>
    <row r="86" spans="1:14" s="237" customFormat="1" ht="6" customHeight="1" x14ac:dyDescent="0.2">
      <c r="A86" s="289"/>
      <c r="B86" s="289"/>
      <c r="C86" s="295"/>
      <c r="D86" s="295"/>
      <c r="E86" s="295"/>
      <c r="F86" s="295"/>
      <c r="G86" s="295"/>
      <c r="H86" s="295"/>
      <c r="I86" s="580"/>
      <c r="J86" s="291"/>
      <c r="K86" s="291"/>
    </row>
    <row r="87" spans="1:14" ht="18" customHeight="1" x14ac:dyDescent="0.2">
      <c r="A87" s="284" t="s">
        <v>22</v>
      </c>
      <c r="B87" s="285"/>
      <c r="C87" s="296">
        <f t="shared" ref="C87:I87" si="20">C96+C94+C93</f>
        <v>0</v>
      </c>
      <c r="D87" s="296">
        <f t="shared" si="20"/>
        <v>0</v>
      </c>
      <c r="E87" s="296">
        <f t="shared" si="20"/>
        <v>0</v>
      </c>
      <c r="F87" s="296">
        <f t="shared" si="20"/>
        <v>0</v>
      </c>
      <c r="G87" s="296">
        <f t="shared" si="20"/>
        <v>0</v>
      </c>
      <c r="H87" s="296">
        <f t="shared" si="20"/>
        <v>0</v>
      </c>
      <c r="I87" s="296">
        <f t="shared" si="20"/>
        <v>0</v>
      </c>
      <c r="J87" s="50"/>
      <c r="K87" s="50"/>
    </row>
    <row r="88" spans="1:14" x14ac:dyDescent="0.2">
      <c r="A88" s="297" t="s">
        <v>250</v>
      </c>
      <c r="B88" s="298"/>
      <c r="C88" s="299">
        <f t="shared" ref="C88:I88" si="21">SUM(C89:C91)</f>
        <v>0</v>
      </c>
      <c r="D88" s="299">
        <f t="shared" si="21"/>
        <v>0</v>
      </c>
      <c r="E88" s="299">
        <f t="shared" si="21"/>
        <v>0</v>
      </c>
      <c r="F88" s="299">
        <f t="shared" si="21"/>
        <v>0</v>
      </c>
      <c r="G88" s="299">
        <f t="shared" si="21"/>
        <v>0</v>
      </c>
      <c r="H88" s="299">
        <f t="shared" si="21"/>
        <v>0</v>
      </c>
      <c r="I88" s="299">
        <f t="shared" si="21"/>
        <v>0</v>
      </c>
      <c r="J88" s="50"/>
      <c r="K88" s="50"/>
    </row>
    <row r="89" spans="1:14" x14ac:dyDescent="0.2">
      <c r="A89" s="271" t="s">
        <v>2</v>
      </c>
      <c r="B89" s="258"/>
      <c r="C89" s="300">
        <f t="shared" ref="C89:I91" si="22">F42*C83</f>
        <v>0</v>
      </c>
      <c r="D89" s="300">
        <f t="shared" si="22"/>
        <v>0</v>
      </c>
      <c r="E89" s="300">
        <f t="shared" si="22"/>
        <v>0</v>
      </c>
      <c r="F89" s="300">
        <f t="shared" si="22"/>
        <v>0</v>
      </c>
      <c r="G89" s="300">
        <f t="shared" si="22"/>
        <v>0</v>
      </c>
      <c r="H89" s="300">
        <f t="shared" si="22"/>
        <v>0</v>
      </c>
      <c r="I89" s="300">
        <f t="shared" si="22"/>
        <v>0</v>
      </c>
      <c r="J89" s="301"/>
      <c r="K89" s="50"/>
    </row>
    <row r="90" spans="1:14" x14ac:dyDescent="0.2">
      <c r="A90" s="271" t="s">
        <v>29</v>
      </c>
      <c r="B90" s="258"/>
      <c r="C90" s="300">
        <f t="shared" si="22"/>
        <v>0</v>
      </c>
      <c r="D90" s="300">
        <f t="shared" si="22"/>
        <v>0</v>
      </c>
      <c r="E90" s="300">
        <f t="shared" si="22"/>
        <v>0</v>
      </c>
      <c r="F90" s="300">
        <f t="shared" si="22"/>
        <v>0</v>
      </c>
      <c r="G90" s="300">
        <f t="shared" si="22"/>
        <v>0</v>
      </c>
      <c r="H90" s="300">
        <f t="shared" si="22"/>
        <v>0</v>
      </c>
      <c r="I90" s="300">
        <f t="shared" si="22"/>
        <v>0</v>
      </c>
      <c r="J90" s="301"/>
      <c r="K90" s="50"/>
    </row>
    <row r="91" spans="1:14" x14ac:dyDescent="0.2">
      <c r="A91" s="271" t="s">
        <v>30</v>
      </c>
      <c r="B91" s="258"/>
      <c r="C91" s="300">
        <f t="shared" si="22"/>
        <v>0</v>
      </c>
      <c r="D91" s="300">
        <f t="shared" si="22"/>
        <v>0</v>
      </c>
      <c r="E91" s="300">
        <f t="shared" si="22"/>
        <v>0</v>
      </c>
      <c r="F91" s="300">
        <f t="shared" si="22"/>
        <v>0</v>
      </c>
      <c r="G91" s="300">
        <f t="shared" si="22"/>
        <v>0</v>
      </c>
      <c r="H91" s="300">
        <f t="shared" si="22"/>
        <v>0</v>
      </c>
      <c r="I91" s="300">
        <f t="shared" si="22"/>
        <v>0</v>
      </c>
      <c r="J91" s="301"/>
      <c r="K91" s="50"/>
    </row>
    <row r="92" spans="1:14" s="237" customFormat="1" ht="6" customHeight="1" x14ac:dyDescent="0.2">
      <c r="A92" s="289"/>
      <c r="B92" s="289"/>
      <c r="C92" s="302"/>
      <c r="D92" s="302"/>
      <c r="E92" s="302"/>
      <c r="F92" s="302"/>
      <c r="G92" s="302"/>
      <c r="H92" s="302"/>
      <c r="I92" s="581"/>
      <c r="J92" s="303"/>
      <c r="K92" s="291"/>
    </row>
    <row r="93" spans="1:14" s="63" customFormat="1" x14ac:dyDescent="0.2">
      <c r="A93" s="304" t="s">
        <v>34</v>
      </c>
      <c r="B93" s="305">
        <v>0.02</v>
      </c>
      <c r="C93" s="300">
        <f t="shared" ref="C93:I93" si="23">C88*$B$93</f>
        <v>0</v>
      </c>
      <c r="D93" s="300">
        <f t="shared" si="23"/>
        <v>0</v>
      </c>
      <c r="E93" s="300">
        <f t="shared" si="23"/>
        <v>0</v>
      </c>
      <c r="F93" s="300">
        <f t="shared" si="23"/>
        <v>0</v>
      </c>
      <c r="G93" s="300">
        <f t="shared" si="23"/>
        <v>0</v>
      </c>
      <c r="H93" s="300">
        <f t="shared" si="23"/>
        <v>0</v>
      </c>
      <c r="I93" s="582">
        <f t="shared" si="23"/>
        <v>0</v>
      </c>
      <c r="J93" s="306"/>
      <c r="K93" s="244"/>
    </row>
    <row r="94" spans="1:14" s="63" customFormat="1" x14ac:dyDescent="0.2">
      <c r="A94" s="304" t="s">
        <v>36</v>
      </c>
      <c r="B94" s="258"/>
      <c r="C94" s="307">
        <f t="shared" ref="C94:I94" si="24">F46*C95</f>
        <v>0</v>
      </c>
      <c r="D94" s="307">
        <f t="shared" si="24"/>
        <v>0</v>
      </c>
      <c r="E94" s="307">
        <f t="shared" si="24"/>
        <v>0</v>
      </c>
      <c r="F94" s="307">
        <f t="shared" si="24"/>
        <v>0</v>
      </c>
      <c r="G94" s="307">
        <f t="shared" si="24"/>
        <v>0</v>
      </c>
      <c r="H94" s="307">
        <f t="shared" si="24"/>
        <v>0</v>
      </c>
      <c r="I94" s="307">
        <f t="shared" si="24"/>
        <v>0</v>
      </c>
      <c r="J94" s="308"/>
      <c r="K94" s="244"/>
    </row>
    <row r="95" spans="1:14" s="63" customFormat="1" x14ac:dyDescent="0.2">
      <c r="A95" s="259" t="s">
        <v>302</v>
      </c>
      <c r="B95" s="309">
        <v>380</v>
      </c>
      <c r="C95" s="310">
        <f>IF(C74&lt;2015+1,(90%*C75/$B$95)+10%,IF(C74&gt;2014+1,(90%*C75/$B$95)+(ROUNDUP(C75/$B$95,0)*10%),0))</f>
        <v>0</v>
      </c>
      <c r="D95" s="310">
        <f t="shared" ref="D95:I95" si="25">IF(D74&lt;2015+1,(90%*D75/$B$95)+10%,IF(D74&gt;2014+1,(90%*D75/$B$95)+(ROUNDUP(D75/$B$95,0)*10%),0))</f>
        <v>0</v>
      </c>
      <c r="E95" s="310">
        <f t="shared" si="25"/>
        <v>0</v>
      </c>
      <c r="F95" s="310">
        <f t="shared" si="25"/>
        <v>0</v>
      </c>
      <c r="G95" s="310">
        <f t="shared" si="25"/>
        <v>0</v>
      </c>
      <c r="H95" s="310">
        <f t="shared" si="25"/>
        <v>0</v>
      </c>
      <c r="I95" s="310">
        <f t="shared" si="25"/>
        <v>0</v>
      </c>
      <c r="J95" s="244"/>
      <c r="K95" s="244"/>
    </row>
    <row r="96" spans="1:14" s="63" customFormat="1" x14ac:dyDescent="0.2">
      <c r="A96" s="304" t="s">
        <v>35</v>
      </c>
      <c r="B96" s="305"/>
      <c r="C96" s="300">
        <f t="shared" ref="C96:I96" si="26">(C94+C88)*F48</f>
        <v>0</v>
      </c>
      <c r="D96" s="300">
        <f t="shared" si="26"/>
        <v>0</v>
      </c>
      <c r="E96" s="300">
        <f t="shared" si="26"/>
        <v>0</v>
      </c>
      <c r="F96" s="300">
        <f t="shared" si="26"/>
        <v>0</v>
      </c>
      <c r="G96" s="300">
        <f t="shared" si="26"/>
        <v>0</v>
      </c>
      <c r="H96" s="300">
        <f t="shared" si="26"/>
        <v>0</v>
      </c>
      <c r="I96" s="300">
        <f t="shared" si="26"/>
        <v>0</v>
      </c>
      <c r="J96" s="244"/>
      <c r="K96" s="244"/>
    </row>
    <row r="97" spans="1:11" s="63" customFormat="1" ht="6" customHeight="1" x14ac:dyDescent="0.2">
      <c r="A97" s="304"/>
      <c r="B97" s="311"/>
      <c r="C97" s="312"/>
      <c r="D97" s="312"/>
      <c r="E97" s="312"/>
      <c r="F97" s="312"/>
      <c r="G97" s="312"/>
      <c r="H97" s="312"/>
      <c r="I97" s="583"/>
      <c r="J97" s="244"/>
      <c r="K97" s="244"/>
    </row>
    <row r="98" spans="1:11" s="63" customFormat="1" ht="18" customHeight="1" x14ac:dyDescent="0.2">
      <c r="A98" s="284" t="s">
        <v>7</v>
      </c>
      <c r="B98" s="285"/>
      <c r="C98" s="313" t="e">
        <f t="shared" ref="C98:I98" si="27">(C88+C87)*C99</f>
        <v>#N/A</v>
      </c>
      <c r="D98" s="313" t="e">
        <f t="shared" si="27"/>
        <v>#N/A</v>
      </c>
      <c r="E98" s="313" t="e">
        <f t="shared" si="27"/>
        <v>#N/A</v>
      </c>
      <c r="F98" s="313" t="e">
        <f t="shared" si="27"/>
        <v>#N/A</v>
      </c>
      <c r="G98" s="313" t="e">
        <f t="shared" si="27"/>
        <v>#N/A</v>
      </c>
      <c r="H98" s="313" t="e">
        <f t="shared" si="27"/>
        <v>#N/A</v>
      </c>
      <c r="I98" s="313" t="e">
        <f t="shared" si="27"/>
        <v>#N/A</v>
      </c>
      <c r="J98" s="244"/>
      <c r="K98" s="244"/>
    </row>
    <row r="99" spans="1:11" s="63" customFormat="1" x14ac:dyDescent="0.2">
      <c r="A99" s="259" t="s">
        <v>33</v>
      </c>
      <c r="B99" s="298"/>
      <c r="C99" s="314" t="e">
        <f t="shared" ref="C99:I99" si="28">F50+F51</f>
        <v>#N/A</v>
      </c>
      <c r="D99" s="314" t="e">
        <f t="shared" si="28"/>
        <v>#N/A</v>
      </c>
      <c r="E99" s="314" t="e">
        <f t="shared" si="28"/>
        <v>#N/A</v>
      </c>
      <c r="F99" s="314" t="e">
        <f t="shared" si="28"/>
        <v>#N/A</v>
      </c>
      <c r="G99" s="314" t="e">
        <f t="shared" si="28"/>
        <v>#N/A</v>
      </c>
      <c r="H99" s="314" t="e">
        <f t="shared" si="28"/>
        <v>#N/A</v>
      </c>
      <c r="I99" s="314" t="e">
        <f t="shared" si="28"/>
        <v>#N/A</v>
      </c>
      <c r="J99" s="244"/>
      <c r="K99" s="244"/>
    </row>
    <row r="100" spans="1:11" s="63" customFormat="1" ht="6" customHeight="1" x14ac:dyDescent="0.2">
      <c r="A100" s="259"/>
      <c r="B100" s="289"/>
      <c r="C100" s="315"/>
      <c r="D100" s="315"/>
      <c r="E100" s="315"/>
      <c r="F100" s="315"/>
      <c r="G100" s="315"/>
      <c r="H100" s="315"/>
      <c r="I100" s="584"/>
      <c r="J100" s="244"/>
      <c r="K100" s="244"/>
    </row>
    <row r="101" spans="1:11" s="63" customFormat="1" ht="18" customHeight="1" x14ac:dyDescent="0.2">
      <c r="A101" s="284" t="s">
        <v>251</v>
      </c>
      <c r="B101" s="285"/>
      <c r="C101" s="316">
        <f t="shared" ref="C101:I101" si="29">C102+C103</f>
        <v>0</v>
      </c>
      <c r="D101" s="316">
        <f t="shared" si="29"/>
        <v>0</v>
      </c>
      <c r="E101" s="316">
        <f t="shared" si="29"/>
        <v>0</v>
      </c>
      <c r="F101" s="316">
        <f t="shared" si="29"/>
        <v>0</v>
      </c>
      <c r="G101" s="316">
        <f t="shared" si="29"/>
        <v>0</v>
      </c>
      <c r="H101" s="316">
        <f t="shared" si="29"/>
        <v>0</v>
      </c>
      <c r="I101" s="316">
        <f t="shared" si="29"/>
        <v>0</v>
      </c>
      <c r="J101" s="244"/>
      <c r="K101" s="244"/>
    </row>
    <row r="102" spans="1:11" s="63" customFormat="1" x14ac:dyDescent="0.2">
      <c r="A102" s="297" t="s">
        <v>321</v>
      </c>
      <c r="B102" s="305"/>
      <c r="C102" s="318">
        <f>((C77*F36*F40*F42*F53)+(C79*F37*F40*F43*F53))*(1+F48+$B$93)</f>
        <v>0</v>
      </c>
      <c r="D102" s="318">
        <f t="shared" ref="D102:I102" si="30">((D77*G36*G40*G42*G53)+(D79*G37*G40*G43*G53))*(1+G48+$B$93)</f>
        <v>0</v>
      </c>
      <c r="E102" s="318">
        <f t="shared" si="30"/>
        <v>0</v>
      </c>
      <c r="F102" s="318">
        <f t="shared" si="30"/>
        <v>0</v>
      </c>
      <c r="G102" s="318">
        <f t="shared" si="30"/>
        <v>0</v>
      </c>
      <c r="H102" s="318">
        <f t="shared" si="30"/>
        <v>0</v>
      </c>
      <c r="I102" s="318">
        <f t="shared" si="30"/>
        <v>0</v>
      </c>
      <c r="J102" s="244"/>
      <c r="K102" s="244"/>
    </row>
    <row r="103" spans="1:11" s="63" customFormat="1" x14ac:dyDescent="0.2">
      <c r="A103" s="297" t="s">
        <v>28</v>
      </c>
      <c r="B103" s="317"/>
      <c r="C103" s="318">
        <f t="shared" ref="C103:I103" si="31">C75*F55</f>
        <v>0</v>
      </c>
      <c r="D103" s="318">
        <f t="shared" si="31"/>
        <v>0</v>
      </c>
      <c r="E103" s="318">
        <f t="shared" si="31"/>
        <v>0</v>
      </c>
      <c r="F103" s="318">
        <f t="shared" si="31"/>
        <v>0</v>
      </c>
      <c r="G103" s="318">
        <f t="shared" si="31"/>
        <v>0</v>
      </c>
      <c r="H103" s="318">
        <f t="shared" si="31"/>
        <v>0</v>
      </c>
      <c r="I103" s="318">
        <f t="shared" si="31"/>
        <v>0</v>
      </c>
      <c r="J103" s="244"/>
      <c r="K103" s="244"/>
    </row>
    <row r="104" spans="1:11" s="63" customFormat="1" ht="6" customHeight="1" x14ac:dyDescent="0.2">
      <c r="A104" s="297"/>
      <c r="B104" s="319"/>
      <c r="C104" s="320"/>
      <c r="D104" s="320"/>
      <c r="E104" s="320"/>
      <c r="F104" s="320"/>
      <c r="G104" s="320"/>
      <c r="H104" s="320"/>
      <c r="I104" s="585"/>
      <c r="J104" s="244"/>
      <c r="K104" s="244"/>
    </row>
    <row r="105" spans="1:11" s="267" customFormat="1" ht="18" customHeight="1" x14ac:dyDescent="0.2">
      <c r="A105" s="284" t="s">
        <v>252</v>
      </c>
      <c r="B105" s="285"/>
      <c r="C105" s="313" t="e">
        <f t="shared" ref="C105:I105" si="32">C88+C87+C98+C102+C103</f>
        <v>#N/A</v>
      </c>
      <c r="D105" s="313" t="e">
        <f t="shared" si="32"/>
        <v>#N/A</v>
      </c>
      <c r="E105" s="313" t="e">
        <f t="shared" si="32"/>
        <v>#N/A</v>
      </c>
      <c r="F105" s="313" t="e">
        <f t="shared" si="32"/>
        <v>#N/A</v>
      </c>
      <c r="G105" s="313" t="e">
        <f t="shared" si="32"/>
        <v>#N/A</v>
      </c>
      <c r="H105" s="313" t="e">
        <f t="shared" si="32"/>
        <v>#N/A</v>
      </c>
      <c r="I105" s="313" t="e">
        <f t="shared" si="32"/>
        <v>#N/A</v>
      </c>
      <c r="J105" s="244"/>
      <c r="K105" s="244"/>
    </row>
    <row r="106" spans="1:11" s="63" customFormat="1" x14ac:dyDescent="0.2">
      <c r="A106" s="50"/>
      <c r="B106" s="50"/>
      <c r="C106" s="50"/>
      <c r="D106" s="50"/>
      <c r="E106" s="50"/>
      <c r="F106" s="50"/>
      <c r="G106" s="50"/>
      <c r="H106" s="50"/>
      <c r="I106" s="50"/>
      <c r="J106" s="244"/>
      <c r="K106" s="244"/>
    </row>
    <row r="107" spans="1:11" s="354" customFormat="1" ht="15" x14ac:dyDescent="0.25">
      <c r="A107" s="348"/>
      <c r="B107" s="348"/>
      <c r="C107" s="953" t="s">
        <v>0</v>
      </c>
      <c r="D107" s="953"/>
      <c r="E107" s="953"/>
      <c r="F107" s="953"/>
      <c r="G107" s="953"/>
      <c r="H107" s="953"/>
      <c r="I107" s="953"/>
    </row>
    <row r="108" spans="1:11" s="354" customFormat="1" ht="15" x14ac:dyDescent="0.25">
      <c r="A108" s="348" t="s">
        <v>9</v>
      </c>
      <c r="B108" s="348"/>
      <c r="C108" s="353">
        <f>C74</f>
        <v>2025</v>
      </c>
      <c r="D108" s="353">
        <f>D74</f>
        <v>2026</v>
      </c>
      <c r="E108" s="356">
        <f>D108+1</f>
        <v>2027</v>
      </c>
      <c r="F108" s="356">
        <f>E108+1</f>
        <v>2028</v>
      </c>
      <c r="G108" s="356">
        <f>F108+1</f>
        <v>2029</v>
      </c>
      <c r="H108" s="356">
        <f>G108+1</f>
        <v>2030</v>
      </c>
      <c r="I108" s="349">
        <f>H108+1</f>
        <v>2031</v>
      </c>
    </row>
    <row r="109" spans="1:11" s="63" customFormat="1" ht="18" customHeight="1" x14ac:dyDescent="0.2">
      <c r="A109" s="321" t="s">
        <v>23</v>
      </c>
      <c r="B109" s="322"/>
      <c r="C109" s="323">
        <f t="shared" ref="C109:I109" si="33">SUM(C110:C112)</f>
        <v>0</v>
      </c>
      <c r="D109" s="323">
        <f t="shared" si="33"/>
        <v>0</v>
      </c>
      <c r="E109" s="323">
        <f t="shared" si="33"/>
        <v>0</v>
      </c>
      <c r="F109" s="323">
        <f t="shared" si="33"/>
        <v>0</v>
      </c>
      <c r="G109" s="323">
        <f t="shared" si="33"/>
        <v>0</v>
      </c>
      <c r="H109" s="323">
        <f t="shared" si="33"/>
        <v>0</v>
      </c>
      <c r="I109" s="286">
        <f t="shared" si="33"/>
        <v>0</v>
      </c>
    </row>
    <row r="110" spans="1:11" s="63" customFormat="1" x14ac:dyDescent="0.2">
      <c r="A110" s="324" t="s">
        <v>2</v>
      </c>
      <c r="B110" s="258"/>
      <c r="C110" s="287">
        <f t="shared" ref="C110:I110" si="34">(C17+D17+D17+E17+E17+F17)/6</f>
        <v>0</v>
      </c>
      <c r="D110" s="287">
        <f t="shared" si="34"/>
        <v>0</v>
      </c>
      <c r="E110" s="287">
        <f t="shared" si="34"/>
        <v>0</v>
      </c>
      <c r="F110" s="287">
        <f t="shared" si="34"/>
        <v>0</v>
      </c>
      <c r="G110" s="287">
        <f t="shared" si="34"/>
        <v>0</v>
      </c>
      <c r="H110" s="287">
        <f t="shared" si="34"/>
        <v>0</v>
      </c>
      <c r="I110" s="287">
        <f t="shared" si="34"/>
        <v>0</v>
      </c>
    </row>
    <row r="111" spans="1:11" s="63" customFormat="1" x14ac:dyDescent="0.2">
      <c r="A111" s="324" t="s">
        <v>29</v>
      </c>
      <c r="B111" s="258"/>
      <c r="C111" s="287">
        <f t="shared" ref="C111:I111" si="35">(C19+D19+D19+E19+E19+F19)/6</f>
        <v>0</v>
      </c>
      <c r="D111" s="287">
        <f t="shared" si="35"/>
        <v>0</v>
      </c>
      <c r="E111" s="287">
        <f t="shared" si="35"/>
        <v>0</v>
      </c>
      <c r="F111" s="287">
        <f t="shared" si="35"/>
        <v>0</v>
      </c>
      <c r="G111" s="287">
        <f t="shared" si="35"/>
        <v>0</v>
      </c>
      <c r="H111" s="287">
        <f t="shared" si="35"/>
        <v>0</v>
      </c>
      <c r="I111" s="287">
        <f t="shared" si="35"/>
        <v>0</v>
      </c>
    </row>
    <row r="112" spans="1:11" s="63" customFormat="1" x14ac:dyDescent="0.2">
      <c r="A112" s="324" t="s">
        <v>30</v>
      </c>
      <c r="B112" s="258"/>
      <c r="C112" s="287">
        <f t="shared" ref="C112:I112" si="36">(C21+D21+D21+E21+E21+F21)/6</f>
        <v>0</v>
      </c>
      <c r="D112" s="287">
        <f t="shared" si="36"/>
        <v>0</v>
      </c>
      <c r="E112" s="287">
        <f t="shared" si="36"/>
        <v>0</v>
      </c>
      <c r="F112" s="287">
        <f t="shared" si="36"/>
        <v>0</v>
      </c>
      <c r="G112" s="287">
        <f t="shared" si="36"/>
        <v>0</v>
      </c>
      <c r="H112" s="287">
        <f t="shared" si="36"/>
        <v>0</v>
      </c>
      <c r="I112" s="287">
        <f t="shared" si="36"/>
        <v>0</v>
      </c>
    </row>
    <row r="113" spans="1:11" s="63" customFormat="1" ht="6" customHeight="1" x14ac:dyDescent="0.2">
      <c r="A113" s="293"/>
      <c r="B113" s="257"/>
      <c r="C113" s="325"/>
      <c r="D113" s="325"/>
      <c r="E113" s="325"/>
      <c r="F113" s="325"/>
      <c r="G113" s="325"/>
      <c r="H113" s="325"/>
      <c r="I113" s="586"/>
    </row>
    <row r="114" spans="1:11" s="63" customFormat="1" ht="18" customHeight="1" x14ac:dyDescent="0.2">
      <c r="A114" s="284" t="s">
        <v>9</v>
      </c>
      <c r="B114" s="285"/>
      <c r="C114" s="296">
        <f t="shared" ref="C114:I114" si="37">C119</f>
        <v>0</v>
      </c>
      <c r="D114" s="296">
        <f t="shared" si="37"/>
        <v>0</v>
      </c>
      <c r="E114" s="296">
        <f t="shared" si="37"/>
        <v>0</v>
      </c>
      <c r="F114" s="296">
        <f t="shared" si="37"/>
        <v>0</v>
      </c>
      <c r="G114" s="296">
        <f t="shared" si="37"/>
        <v>0</v>
      </c>
      <c r="H114" s="296">
        <f t="shared" si="37"/>
        <v>0</v>
      </c>
      <c r="I114" s="296">
        <f t="shared" si="37"/>
        <v>0</v>
      </c>
    </row>
    <row r="115" spans="1:11" s="63" customFormat="1" x14ac:dyDescent="0.2">
      <c r="A115" s="257" t="s">
        <v>2</v>
      </c>
      <c r="B115" s="258"/>
      <c r="C115" s="307">
        <f t="shared" ref="C115:I117" si="38">C110*F58</f>
        <v>0</v>
      </c>
      <c r="D115" s="307">
        <f t="shared" si="38"/>
        <v>0</v>
      </c>
      <c r="E115" s="307">
        <f t="shared" si="38"/>
        <v>0</v>
      </c>
      <c r="F115" s="307">
        <f t="shared" si="38"/>
        <v>0</v>
      </c>
      <c r="G115" s="307">
        <f t="shared" si="38"/>
        <v>0</v>
      </c>
      <c r="H115" s="307">
        <f t="shared" si="38"/>
        <v>0</v>
      </c>
      <c r="I115" s="307">
        <f t="shared" si="38"/>
        <v>0</v>
      </c>
    </row>
    <row r="116" spans="1:11" s="63" customFormat="1" x14ac:dyDescent="0.2">
      <c r="A116" s="257" t="s">
        <v>29</v>
      </c>
      <c r="B116" s="258"/>
      <c r="C116" s="307">
        <f t="shared" si="38"/>
        <v>0</v>
      </c>
      <c r="D116" s="307">
        <f t="shared" si="38"/>
        <v>0</v>
      </c>
      <c r="E116" s="307">
        <f t="shared" si="38"/>
        <v>0</v>
      </c>
      <c r="F116" s="307">
        <f t="shared" si="38"/>
        <v>0</v>
      </c>
      <c r="G116" s="307">
        <f t="shared" si="38"/>
        <v>0</v>
      </c>
      <c r="H116" s="307">
        <f t="shared" si="38"/>
        <v>0</v>
      </c>
      <c r="I116" s="307">
        <f t="shared" si="38"/>
        <v>0</v>
      </c>
    </row>
    <row r="117" spans="1:11" s="63" customFormat="1" x14ac:dyDescent="0.2">
      <c r="A117" s="257" t="s">
        <v>30</v>
      </c>
      <c r="B117" s="258"/>
      <c r="C117" s="307">
        <f t="shared" si="38"/>
        <v>0</v>
      </c>
      <c r="D117" s="307">
        <f t="shared" si="38"/>
        <v>0</v>
      </c>
      <c r="E117" s="307">
        <f t="shared" si="38"/>
        <v>0</v>
      </c>
      <c r="F117" s="307">
        <f t="shared" si="38"/>
        <v>0</v>
      </c>
      <c r="G117" s="307">
        <f t="shared" si="38"/>
        <v>0</v>
      </c>
      <c r="H117" s="307">
        <f t="shared" si="38"/>
        <v>0</v>
      </c>
      <c r="I117" s="307">
        <f t="shared" si="38"/>
        <v>0</v>
      </c>
    </row>
    <row r="118" spans="1:11" s="63" customFormat="1" ht="6" customHeight="1" x14ac:dyDescent="0.2">
      <c r="A118" s="257"/>
      <c r="B118" s="257"/>
      <c r="C118" s="326"/>
      <c r="D118" s="326"/>
      <c r="E118" s="326"/>
      <c r="F118" s="326"/>
      <c r="G118" s="326"/>
      <c r="H118" s="326"/>
      <c r="I118" s="587"/>
    </row>
    <row r="119" spans="1:11" s="267" customFormat="1" ht="18" customHeight="1" x14ac:dyDescent="0.2">
      <c r="A119" s="284" t="s">
        <v>39</v>
      </c>
      <c r="B119" s="285"/>
      <c r="C119" s="313">
        <f t="shared" ref="C119" si="39">SUM(C115:C117)</f>
        <v>0</v>
      </c>
      <c r="D119" s="313">
        <f t="shared" ref="D119:I119" si="40">SUM(D115:D117)</f>
        <v>0</v>
      </c>
      <c r="E119" s="313">
        <f t="shared" si="40"/>
        <v>0</v>
      </c>
      <c r="F119" s="313">
        <f t="shared" si="40"/>
        <v>0</v>
      </c>
      <c r="G119" s="313">
        <f t="shared" si="40"/>
        <v>0</v>
      </c>
      <c r="H119" s="313">
        <f t="shared" si="40"/>
        <v>0</v>
      </c>
      <c r="I119" s="313">
        <f t="shared" si="40"/>
        <v>0</v>
      </c>
      <c r="J119" s="244"/>
      <c r="K119" s="244"/>
    </row>
    <row r="120" spans="1:11" x14ac:dyDescent="0.2">
      <c r="D120" s="327"/>
      <c r="E120" s="327"/>
      <c r="F120" s="327"/>
      <c r="G120" s="327"/>
      <c r="H120" s="327"/>
    </row>
    <row r="121" spans="1:11" s="347" customFormat="1" ht="15" x14ac:dyDescent="0.25">
      <c r="A121" s="348"/>
      <c r="B121" s="348"/>
      <c r="C121" s="953" t="s">
        <v>0</v>
      </c>
      <c r="D121" s="953"/>
      <c r="E121" s="953"/>
      <c r="F121" s="953"/>
      <c r="G121" s="953"/>
      <c r="H121" s="953"/>
      <c r="I121" s="953"/>
    </row>
    <row r="122" spans="1:11" s="347" customFormat="1" ht="15" x14ac:dyDescent="0.25">
      <c r="A122" s="859" t="s">
        <v>42</v>
      </c>
      <c r="B122" s="352"/>
      <c r="C122" s="353">
        <f>C74</f>
        <v>2025</v>
      </c>
      <c r="D122" s="353">
        <f t="shared" ref="D122:I122" si="41">D74</f>
        <v>2026</v>
      </c>
      <c r="E122" s="353">
        <f t="shared" si="41"/>
        <v>2027</v>
      </c>
      <c r="F122" s="353">
        <f t="shared" si="41"/>
        <v>2028</v>
      </c>
      <c r="G122" s="353">
        <f t="shared" si="41"/>
        <v>2029</v>
      </c>
      <c r="H122" s="353">
        <f t="shared" si="41"/>
        <v>2030</v>
      </c>
      <c r="I122" s="350">
        <f t="shared" si="41"/>
        <v>2031</v>
      </c>
    </row>
    <row r="123" spans="1:11" s="865" customFormat="1" x14ac:dyDescent="0.2">
      <c r="A123" s="278" t="s">
        <v>10</v>
      </c>
      <c r="B123" s="863"/>
      <c r="C123" s="864">
        <f t="shared" ref="C123:I123" si="42">F34</f>
        <v>0</v>
      </c>
      <c r="D123" s="864">
        <f t="shared" si="42"/>
        <v>0</v>
      </c>
      <c r="E123" s="864">
        <f t="shared" si="42"/>
        <v>0</v>
      </c>
      <c r="F123" s="864">
        <f t="shared" si="42"/>
        <v>0</v>
      </c>
      <c r="G123" s="864">
        <f t="shared" si="42"/>
        <v>0</v>
      </c>
      <c r="H123" s="864">
        <f t="shared" si="42"/>
        <v>0</v>
      </c>
      <c r="I123" s="864">
        <f t="shared" si="42"/>
        <v>0</v>
      </c>
    </row>
    <row r="124" spans="1:11" ht="18" customHeight="1" x14ac:dyDescent="0.2">
      <c r="A124" s="284" t="s">
        <v>22</v>
      </c>
      <c r="B124" s="328"/>
      <c r="C124" s="329"/>
      <c r="D124" s="330"/>
      <c r="E124" s="330"/>
      <c r="F124" s="330"/>
      <c r="G124" s="330"/>
      <c r="H124" s="330"/>
      <c r="I124" s="330"/>
    </row>
    <row r="125" spans="1:11" x14ac:dyDescent="0.2">
      <c r="A125" s="259" t="s">
        <v>11</v>
      </c>
      <c r="B125" s="858" t="s">
        <v>63</v>
      </c>
      <c r="C125" s="857" t="e">
        <f>VLOOKUP($C$14,$C$63:$L$65,4,FALSE)</f>
        <v>#N/A</v>
      </c>
      <c r="D125" s="857" t="e">
        <f>VLOOKUP($C$14,$C$63:$L$65,5,FALSE)</f>
        <v>#N/A</v>
      </c>
      <c r="E125" s="857" t="e">
        <f>VLOOKUP($C$14,$C$63:$L$65,6,FALSE)</f>
        <v>#N/A</v>
      </c>
      <c r="F125" s="857" t="e">
        <f>VLOOKUP($C$14,$C$63:$L$65,7,FALSE)</f>
        <v>#N/A</v>
      </c>
      <c r="G125" s="857" t="e">
        <f>VLOOKUP($C$14,$C$63:$M$65,8,FALSE)</f>
        <v>#N/A</v>
      </c>
      <c r="H125" s="857" t="e">
        <f>VLOOKUP($C$14,$C$63:$M$65,9,FALSE)</f>
        <v>#N/A</v>
      </c>
      <c r="I125" s="857" t="e">
        <f>VLOOKUP($C$14,$C$63:$L$65,10,FALSE)</f>
        <v>#N/A</v>
      </c>
    </row>
    <row r="126" spans="1:11" x14ac:dyDescent="0.2">
      <c r="A126" s="271" t="s">
        <v>11</v>
      </c>
      <c r="B126" s="331"/>
      <c r="C126" s="300" t="e">
        <f t="shared" ref="C126:I126" si="43">F34*C125</f>
        <v>#N/A</v>
      </c>
      <c r="D126" s="300" t="e">
        <f t="shared" si="43"/>
        <v>#N/A</v>
      </c>
      <c r="E126" s="300" t="e">
        <f t="shared" si="43"/>
        <v>#N/A</v>
      </c>
      <c r="F126" s="300" t="e">
        <f t="shared" si="43"/>
        <v>#N/A</v>
      </c>
      <c r="G126" s="300" t="e">
        <f t="shared" si="43"/>
        <v>#N/A</v>
      </c>
      <c r="H126" s="300" t="e">
        <f t="shared" si="43"/>
        <v>#N/A</v>
      </c>
      <c r="I126" s="300" t="e">
        <f t="shared" si="43"/>
        <v>#N/A</v>
      </c>
    </row>
    <row r="127" spans="1:11" s="865" customFormat="1" x14ac:dyDescent="0.2">
      <c r="A127" s="860" t="s">
        <v>495</v>
      </c>
      <c r="B127" s="863"/>
      <c r="C127" s="864" t="e">
        <f>C105-C126</f>
        <v>#N/A</v>
      </c>
      <c r="D127" s="864" t="e">
        <f t="shared" ref="D127:I127" si="44">D105-D126</f>
        <v>#N/A</v>
      </c>
      <c r="E127" s="864" t="e">
        <f t="shared" si="44"/>
        <v>#N/A</v>
      </c>
      <c r="F127" s="864" t="e">
        <f t="shared" si="44"/>
        <v>#N/A</v>
      </c>
      <c r="G127" s="864" t="e">
        <f t="shared" si="44"/>
        <v>#N/A</v>
      </c>
      <c r="H127" s="864" t="e">
        <f t="shared" si="44"/>
        <v>#N/A</v>
      </c>
      <c r="I127" s="864" t="e">
        <f t="shared" si="44"/>
        <v>#N/A</v>
      </c>
    </row>
    <row r="128" spans="1:11" x14ac:dyDescent="0.2">
      <c r="A128" s="289" t="s">
        <v>40</v>
      </c>
      <c r="B128" s="309"/>
      <c r="C128" s="179" t="e">
        <f>IF(C127&gt;0,C127,IF(-C127&lt;C134,C127,0))</f>
        <v>#N/A</v>
      </c>
      <c r="D128" s="179" t="e">
        <f t="shared" ref="D128:I128" si="45">IF(D127&gt;0,D127,IF(-D127&lt;D134,D127,0))</f>
        <v>#N/A</v>
      </c>
      <c r="E128" s="179" t="e">
        <f t="shared" si="45"/>
        <v>#N/A</v>
      </c>
      <c r="F128" s="179" t="e">
        <f t="shared" si="45"/>
        <v>#N/A</v>
      </c>
      <c r="G128" s="179" t="e">
        <f t="shared" si="45"/>
        <v>#N/A</v>
      </c>
      <c r="H128" s="179" t="e">
        <f t="shared" si="45"/>
        <v>#N/A</v>
      </c>
      <c r="I128" s="179" t="e">
        <f t="shared" si="45"/>
        <v>#N/A</v>
      </c>
    </row>
    <row r="129" spans="1:9" s="237" customFormat="1" ht="6" customHeight="1" x14ac:dyDescent="0.2">
      <c r="A129" s="304"/>
      <c r="B129" s="304"/>
      <c r="C129" s="304"/>
      <c r="D129" s="332"/>
      <c r="E129" s="332"/>
      <c r="F129" s="332"/>
      <c r="G129" s="332"/>
      <c r="H129" s="332"/>
      <c r="I129" s="588"/>
    </row>
    <row r="130" spans="1:9" ht="18" customHeight="1" x14ac:dyDescent="0.2">
      <c r="A130" s="284" t="s">
        <v>9</v>
      </c>
      <c r="B130" s="328"/>
      <c r="C130" s="329"/>
      <c r="D130" s="333"/>
      <c r="E130" s="333"/>
      <c r="F130" s="333"/>
      <c r="G130" s="333"/>
      <c r="H130" s="333"/>
      <c r="I130" s="333"/>
    </row>
    <row r="131" spans="1:9" x14ac:dyDescent="0.2">
      <c r="A131" s="259" t="s">
        <v>11</v>
      </c>
      <c r="B131" s="858" t="s">
        <v>63</v>
      </c>
      <c r="C131" s="857" t="e">
        <f>VLOOKUP($C$14,$C$66:$L$68,4,FALSE)</f>
        <v>#N/A</v>
      </c>
      <c r="D131" s="857" t="e">
        <f>VLOOKUP($C$14,$C$66:$L$68,5,FALSE)</f>
        <v>#N/A</v>
      </c>
      <c r="E131" s="857" t="e">
        <f>VLOOKUP($C$14,$C$66:$L$68,6,FALSE)</f>
        <v>#N/A</v>
      </c>
      <c r="F131" s="857" t="e">
        <f>VLOOKUP($C$14,$C$66:$L$68,7,FALSE)</f>
        <v>#N/A</v>
      </c>
      <c r="G131" s="857" t="e">
        <f>VLOOKUP($C$14,$C$66:$L$68,8,FALSE)</f>
        <v>#N/A</v>
      </c>
      <c r="H131" s="857" t="e">
        <f>VLOOKUP($C$14,$C$66:$L$68,9,FALSE)</f>
        <v>#N/A</v>
      </c>
      <c r="I131" s="857" t="e">
        <f>VLOOKUP($C$14,$C$66:$L$68,10,FALSE)</f>
        <v>#N/A</v>
      </c>
    </row>
    <row r="132" spans="1:9" x14ac:dyDescent="0.2">
      <c r="A132" s="259" t="s">
        <v>11</v>
      </c>
      <c r="B132" s="331"/>
      <c r="C132" s="300" t="e">
        <f t="shared" ref="C132:I132" si="46">F34*C131</f>
        <v>#N/A</v>
      </c>
      <c r="D132" s="300" t="e">
        <f t="shared" si="46"/>
        <v>#N/A</v>
      </c>
      <c r="E132" s="300" t="e">
        <f t="shared" si="46"/>
        <v>#N/A</v>
      </c>
      <c r="F132" s="300" t="e">
        <f t="shared" si="46"/>
        <v>#N/A</v>
      </c>
      <c r="G132" s="300" t="e">
        <f t="shared" si="46"/>
        <v>#N/A</v>
      </c>
      <c r="H132" s="300" t="e">
        <f t="shared" si="46"/>
        <v>#N/A</v>
      </c>
      <c r="I132" s="300" t="e">
        <f t="shared" si="46"/>
        <v>#N/A</v>
      </c>
    </row>
    <row r="133" spans="1:9" x14ac:dyDescent="0.2">
      <c r="A133" s="860" t="s">
        <v>495</v>
      </c>
      <c r="B133" s="331"/>
      <c r="C133" s="864" t="e">
        <f t="shared" ref="C133:I133" si="47">C119-C132</f>
        <v>#N/A</v>
      </c>
      <c r="D133" s="864" t="e">
        <f t="shared" si="47"/>
        <v>#N/A</v>
      </c>
      <c r="E133" s="864" t="e">
        <f t="shared" si="47"/>
        <v>#N/A</v>
      </c>
      <c r="F133" s="864" t="e">
        <f t="shared" si="47"/>
        <v>#N/A</v>
      </c>
      <c r="G133" s="864" t="e">
        <f t="shared" si="47"/>
        <v>#N/A</v>
      </c>
      <c r="H133" s="864" t="e">
        <f t="shared" si="47"/>
        <v>#N/A</v>
      </c>
      <c r="I133" s="864" t="e">
        <f t="shared" si="47"/>
        <v>#N/A</v>
      </c>
    </row>
    <row r="134" spans="1:9" x14ac:dyDescent="0.2">
      <c r="A134" s="289" t="s">
        <v>40</v>
      </c>
      <c r="B134" s="309"/>
      <c r="C134" s="179" t="e">
        <f>IF(C127+C133&lt;0,0,IF(C133&gt;0,C133,0))</f>
        <v>#N/A</v>
      </c>
      <c r="D134" s="179" t="e">
        <f t="shared" ref="D134:I134" si="48">IF(D127+D133&lt;0,0,IF(D133&gt;0,D133,0))</f>
        <v>#N/A</v>
      </c>
      <c r="E134" s="179" t="e">
        <f t="shared" si="48"/>
        <v>#N/A</v>
      </c>
      <c r="F134" s="179" t="e">
        <f t="shared" si="48"/>
        <v>#N/A</v>
      </c>
      <c r="G134" s="179" t="e">
        <f t="shared" si="48"/>
        <v>#N/A</v>
      </c>
      <c r="H134" s="179" t="e">
        <f t="shared" si="48"/>
        <v>#N/A</v>
      </c>
      <c r="I134" s="179" t="e">
        <f t="shared" si="48"/>
        <v>#N/A</v>
      </c>
    </row>
    <row r="135" spans="1:9" s="237" customFormat="1" ht="6" customHeight="1" x14ac:dyDescent="0.2">
      <c r="A135" s="257"/>
      <c r="B135" s="257"/>
      <c r="C135" s="257"/>
      <c r="D135" s="334"/>
      <c r="E135" s="334"/>
      <c r="F135" s="334"/>
      <c r="G135" s="334"/>
      <c r="H135" s="334"/>
      <c r="I135" s="589"/>
    </row>
    <row r="136" spans="1:9" ht="18" customHeight="1" x14ac:dyDescent="0.2">
      <c r="A136" s="284" t="s">
        <v>497</v>
      </c>
      <c r="B136" s="328"/>
      <c r="C136" s="329"/>
      <c r="D136" s="333"/>
      <c r="E136" s="333"/>
      <c r="F136" s="333"/>
      <c r="G136" s="333"/>
      <c r="H136" s="333"/>
      <c r="I136" s="333"/>
    </row>
    <row r="137" spans="1:9" s="237" customFormat="1" x14ac:dyDescent="0.2">
      <c r="A137" s="297" t="s">
        <v>496</v>
      </c>
      <c r="B137" s="258"/>
      <c r="C137" s="862" t="e">
        <f>IF(C128&gt;0,0,IF(C127+C133&gt;0,0,IF(C133&gt;0,C127+C133,C127)))</f>
        <v>#N/A</v>
      </c>
      <c r="D137" s="862" t="e">
        <f t="shared" ref="D137:I137" si="49">IF(D128&gt;0,0,IF(D127+D133&gt;0,0,IF(D133&gt;0,D127+D133,D127)))</f>
        <v>#N/A</v>
      </c>
      <c r="E137" s="862" t="e">
        <f t="shared" si="49"/>
        <v>#N/A</v>
      </c>
      <c r="F137" s="862" t="e">
        <f t="shared" si="49"/>
        <v>#N/A</v>
      </c>
      <c r="G137" s="862" t="e">
        <f t="shared" si="49"/>
        <v>#N/A</v>
      </c>
      <c r="H137" s="862" t="e">
        <f t="shared" si="49"/>
        <v>#N/A</v>
      </c>
      <c r="I137" s="862" t="e">
        <f t="shared" si="49"/>
        <v>#N/A</v>
      </c>
    </row>
    <row r="138" spans="1:9" s="237" customFormat="1" x14ac:dyDescent="0.2">
      <c r="A138" s="297" t="s">
        <v>489</v>
      </c>
      <c r="B138" s="258"/>
      <c r="C138" s="866">
        <f t="shared" ref="C138:I138" si="50">F30</f>
        <v>0.54</v>
      </c>
      <c r="D138" s="866">
        <f t="shared" si="50"/>
        <v>0.5</v>
      </c>
      <c r="E138" s="866">
        <f t="shared" si="50"/>
        <v>0.44</v>
      </c>
      <c r="F138" s="866">
        <f t="shared" si="50"/>
        <v>0.38</v>
      </c>
      <c r="G138" s="866">
        <f t="shared" si="50"/>
        <v>0.38</v>
      </c>
      <c r="H138" s="866">
        <f t="shared" si="50"/>
        <v>0.38</v>
      </c>
      <c r="I138" s="866">
        <f t="shared" si="50"/>
        <v>0.38</v>
      </c>
    </row>
    <row r="139" spans="1:9" s="237" customFormat="1" x14ac:dyDescent="0.2">
      <c r="A139" s="297" t="s">
        <v>501</v>
      </c>
      <c r="B139" s="258"/>
      <c r="C139" s="866" t="str">
        <f>VLOOKUP(F31,$D$1:$E$3,2,FALSE)</f>
        <v>nein</v>
      </c>
      <c r="D139" s="866" t="str">
        <f t="shared" ref="D139:I139" si="51">VLOOKUP(G31,$D$1:$E$3,2,FALSE)</f>
        <v>nein</v>
      </c>
      <c r="E139" s="866" t="str">
        <f t="shared" si="51"/>
        <v>nein</v>
      </c>
      <c r="F139" s="866" t="str">
        <f t="shared" si="51"/>
        <v>nein</v>
      </c>
      <c r="G139" s="866" t="str">
        <f t="shared" si="51"/>
        <v>nein</v>
      </c>
      <c r="H139" s="866" t="str">
        <f t="shared" si="51"/>
        <v>nein</v>
      </c>
      <c r="I139" s="866" t="str">
        <f t="shared" si="51"/>
        <v>nein</v>
      </c>
    </row>
    <row r="140" spans="1:9" s="237" customFormat="1" x14ac:dyDescent="0.2">
      <c r="A140" s="289" t="s">
        <v>497</v>
      </c>
      <c r="B140" s="298"/>
      <c r="C140" s="868" t="e">
        <f t="shared" ref="C140:I140" si="52">IF(C139="ja",0,(C137*C138))</f>
        <v>#N/A</v>
      </c>
      <c r="D140" s="868" t="e">
        <f t="shared" si="52"/>
        <v>#N/A</v>
      </c>
      <c r="E140" s="868" t="e">
        <f t="shared" si="52"/>
        <v>#N/A</v>
      </c>
      <c r="F140" s="868" t="e">
        <f t="shared" si="52"/>
        <v>#N/A</v>
      </c>
      <c r="G140" s="868" t="e">
        <f t="shared" si="52"/>
        <v>#N/A</v>
      </c>
      <c r="H140" s="868" t="e">
        <f t="shared" si="52"/>
        <v>#N/A</v>
      </c>
      <c r="I140" s="868" t="e">
        <f t="shared" si="52"/>
        <v>#N/A</v>
      </c>
    </row>
    <row r="141" spans="1:9" s="237" customFormat="1" x14ac:dyDescent="0.2">
      <c r="A141" s="257"/>
      <c r="B141" s="257"/>
      <c r="C141" s="257"/>
      <c r="D141" s="334"/>
      <c r="E141" s="334"/>
      <c r="F141" s="334"/>
      <c r="G141" s="334"/>
      <c r="H141" s="334"/>
      <c r="I141" s="861"/>
    </row>
    <row r="142" spans="1:9" s="347" customFormat="1" ht="18" customHeight="1" x14ac:dyDescent="0.25">
      <c r="A142" s="344" t="s">
        <v>41</v>
      </c>
      <c r="B142" s="345"/>
      <c r="C142" s="346" t="e">
        <f t="shared" ref="C142:I142" si="53">IF(C140&lt;0,C140,C128+C134)</f>
        <v>#N/A</v>
      </c>
      <c r="D142" s="346" t="e">
        <f t="shared" si="53"/>
        <v>#N/A</v>
      </c>
      <c r="E142" s="346" t="e">
        <f t="shared" si="53"/>
        <v>#N/A</v>
      </c>
      <c r="F142" s="346" t="e">
        <f t="shared" si="53"/>
        <v>#N/A</v>
      </c>
      <c r="G142" s="346" t="e">
        <f t="shared" si="53"/>
        <v>#N/A</v>
      </c>
      <c r="H142" s="346" t="e">
        <f t="shared" si="53"/>
        <v>#N/A</v>
      </c>
      <c r="I142" s="346" t="e">
        <f t="shared" si="53"/>
        <v>#N/A</v>
      </c>
    </row>
    <row r="143" spans="1:9" s="347" customFormat="1" ht="14.25" x14ac:dyDescent="0.2">
      <c r="C143" s="867"/>
      <c r="D143" s="867"/>
      <c r="E143" s="867"/>
      <c r="F143" s="867"/>
      <c r="G143" s="867"/>
      <c r="H143" s="867"/>
      <c r="I143" s="867"/>
    </row>
    <row r="145" spans="1:12" ht="20.25" x14ac:dyDescent="0.3">
      <c r="A145" s="283" t="s">
        <v>85</v>
      </c>
      <c r="B145" s="217"/>
      <c r="C145" s="217"/>
      <c r="D145" s="218"/>
      <c r="E145" s="219"/>
      <c r="F145" s="220"/>
      <c r="G145" s="220"/>
      <c r="H145" s="220"/>
      <c r="I145" s="220"/>
      <c r="J145" s="220"/>
      <c r="K145" s="220"/>
      <c r="L145" s="220"/>
    </row>
    <row r="146" spans="1:12" ht="18" customHeight="1" x14ac:dyDescent="0.2">
      <c r="A146" s="335" t="s">
        <v>419</v>
      </c>
      <c r="B146" s="336"/>
      <c r="C146" s="818">
        <f t="shared" ref="C146:H146" si="54">G33</f>
        <v>2025</v>
      </c>
      <c r="D146" s="818">
        <f t="shared" si="54"/>
        <v>2026</v>
      </c>
      <c r="E146" s="818">
        <f t="shared" si="54"/>
        <v>2027</v>
      </c>
      <c r="F146" s="818">
        <f t="shared" si="54"/>
        <v>2028</v>
      </c>
      <c r="G146" s="818">
        <f t="shared" si="54"/>
        <v>2029</v>
      </c>
      <c r="H146" s="818">
        <f t="shared" si="54"/>
        <v>2030</v>
      </c>
      <c r="I146" s="237"/>
    </row>
    <row r="147" spans="1:12" x14ac:dyDescent="0.2">
      <c r="A147" s="289" t="s">
        <v>86</v>
      </c>
      <c r="B147" s="258"/>
      <c r="C147" s="337" t="str">
        <f t="shared" ref="C147:H147" si="55">IF($C$12="nein",C142,IF($C$12="ja",D142,"???"))</f>
        <v>???</v>
      </c>
      <c r="D147" s="337" t="str">
        <f t="shared" si="55"/>
        <v>???</v>
      </c>
      <c r="E147" s="337" t="str">
        <f t="shared" si="55"/>
        <v>???</v>
      </c>
      <c r="F147" s="337" t="str">
        <f t="shared" si="55"/>
        <v>???</v>
      </c>
      <c r="G147" s="337" t="str">
        <f t="shared" si="55"/>
        <v>???</v>
      </c>
      <c r="H147" s="337" t="str">
        <f t="shared" si="55"/>
        <v>???</v>
      </c>
    </row>
    <row r="150" spans="1:12" ht="20.25" x14ac:dyDescent="0.3">
      <c r="A150" s="283" t="s">
        <v>43</v>
      </c>
      <c r="B150" s="217"/>
      <c r="C150" s="217"/>
      <c r="D150" s="218"/>
      <c r="E150" s="219"/>
      <c r="F150" s="220"/>
      <c r="G150" s="220"/>
      <c r="H150" s="220"/>
      <c r="I150" s="220"/>
      <c r="J150" s="220"/>
      <c r="K150" s="220"/>
      <c r="L150" s="220"/>
    </row>
    <row r="151" spans="1:12" s="347" customFormat="1" ht="15" x14ac:dyDescent="0.25">
      <c r="A151" s="348"/>
      <c r="B151" s="348"/>
      <c r="C151" s="953" t="s">
        <v>0</v>
      </c>
      <c r="D151" s="953"/>
      <c r="E151" s="953"/>
      <c r="F151" s="953"/>
      <c r="G151" s="953"/>
      <c r="H151" s="953"/>
      <c r="I151" s="953"/>
    </row>
    <row r="152" spans="1:12" s="347" customFormat="1" ht="15" x14ac:dyDescent="0.25">
      <c r="A152" s="348"/>
      <c r="B152" s="349"/>
      <c r="C152" s="350">
        <f t="shared" ref="C152:I152" si="56">C122</f>
        <v>2025</v>
      </c>
      <c r="D152" s="350">
        <f t="shared" si="56"/>
        <v>2026</v>
      </c>
      <c r="E152" s="350">
        <f t="shared" si="56"/>
        <v>2027</v>
      </c>
      <c r="F152" s="350">
        <f t="shared" si="56"/>
        <v>2028</v>
      </c>
      <c r="G152" s="350">
        <f t="shared" si="56"/>
        <v>2029</v>
      </c>
      <c r="H152" s="350">
        <f t="shared" si="56"/>
        <v>2030</v>
      </c>
      <c r="I152" s="353">
        <f t="shared" si="56"/>
        <v>2031</v>
      </c>
    </row>
    <row r="153" spans="1:12" s="61" customFormat="1" ht="18" customHeight="1" x14ac:dyDescent="0.2">
      <c r="A153" s="284" t="s">
        <v>39</v>
      </c>
      <c r="B153" s="328"/>
      <c r="C153" s="313">
        <f t="shared" ref="C153:I153" si="57">C154+C155+C159+C160</f>
        <v>0</v>
      </c>
      <c r="D153" s="313">
        <f t="shared" si="57"/>
        <v>0</v>
      </c>
      <c r="E153" s="313">
        <f t="shared" si="57"/>
        <v>0</v>
      </c>
      <c r="F153" s="313">
        <f t="shared" si="57"/>
        <v>0</v>
      </c>
      <c r="G153" s="313">
        <f t="shared" si="57"/>
        <v>0</v>
      </c>
      <c r="H153" s="313">
        <f t="shared" si="57"/>
        <v>0</v>
      </c>
      <c r="I153" s="313">
        <f t="shared" si="57"/>
        <v>0</v>
      </c>
    </row>
    <row r="154" spans="1:12" x14ac:dyDescent="0.2">
      <c r="A154" s="257" t="s">
        <v>44</v>
      </c>
      <c r="B154" s="258"/>
      <c r="C154" s="307">
        <f>HilfetabelleKantonsbeitrag!$F$82*C115+HilfetabelleKantonsbeitrag!$G$82*C116+HilfetabelleKantonsbeitrag!$H$82*C117</f>
        <v>0</v>
      </c>
      <c r="D154" s="307">
        <f>HilfetabelleKantonsbeitrag!$F$82*D115+HilfetabelleKantonsbeitrag!$G$82*D116+HilfetabelleKantonsbeitrag!$H$82*D117</f>
        <v>0</v>
      </c>
      <c r="E154" s="307">
        <f>HilfetabelleKantonsbeitrag!$F$82*E115+HilfetabelleKantonsbeitrag!$G$82*E116+HilfetabelleKantonsbeitrag!$H$82*E117</f>
        <v>0</v>
      </c>
      <c r="F154" s="307">
        <f>HilfetabelleKantonsbeitrag!$F$82*F115+HilfetabelleKantonsbeitrag!$G$82*F116+HilfetabelleKantonsbeitrag!$H$82*F117</f>
        <v>0</v>
      </c>
      <c r="G154" s="307">
        <f>HilfetabelleKantonsbeitrag!$F$82*G115+HilfetabelleKantonsbeitrag!$G$82*G116+HilfetabelleKantonsbeitrag!$H$82*G117</f>
        <v>0</v>
      </c>
      <c r="H154" s="307">
        <f>HilfetabelleKantonsbeitrag!$F$82*H115+HilfetabelleKantonsbeitrag!$G$82*H116+HilfetabelleKantonsbeitrag!$H$82*H117</f>
        <v>0</v>
      </c>
      <c r="I154" s="307">
        <f>HilfetabelleKantonsbeitrag!$F$82*I115+HilfetabelleKantonsbeitrag!$G$82*I116+HilfetabelleKantonsbeitrag!$H$82*I117</f>
        <v>0</v>
      </c>
    </row>
    <row r="155" spans="1:12" x14ac:dyDescent="0.2">
      <c r="A155" s="257" t="s">
        <v>45</v>
      </c>
      <c r="B155" s="258"/>
      <c r="C155" s="307">
        <f>C115*HilfetabelleKantonsbeitrag!$F$83+C116*HilfetabelleKantonsbeitrag!$G$83+C117*HilfetabelleKantonsbeitrag!$H$83</f>
        <v>0</v>
      </c>
      <c r="D155" s="307">
        <f>D115*HilfetabelleKantonsbeitrag!$F$83+D116*HilfetabelleKantonsbeitrag!$G$83+D117*HilfetabelleKantonsbeitrag!$H$83</f>
        <v>0</v>
      </c>
      <c r="E155" s="307">
        <f>E115*HilfetabelleKantonsbeitrag!$F$83+E116*HilfetabelleKantonsbeitrag!$G$83+E117*HilfetabelleKantonsbeitrag!$H$83</f>
        <v>0</v>
      </c>
      <c r="F155" s="307">
        <f>F115*HilfetabelleKantonsbeitrag!$F$83+F116*HilfetabelleKantonsbeitrag!$G$83+F117*HilfetabelleKantonsbeitrag!$H$83</f>
        <v>0</v>
      </c>
      <c r="G155" s="307">
        <f>G115*HilfetabelleKantonsbeitrag!$F$83+G116*HilfetabelleKantonsbeitrag!$G$83+G117*HilfetabelleKantonsbeitrag!$H$83</f>
        <v>0</v>
      </c>
      <c r="H155" s="307">
        <f>H115*HilfetabelleKantonsbeitrag!$F$83+H116*HilfetabelleKantonsbeitrag!$G$83+H117*HilfetabelleKantonsbeitrag!$H$83</f>
        <v>0</v>
      </c>
      <c r="I155" s="307">
        <f>I115*HilfetabelleKantonsbeitrag!$F$83+I116*HilfetabelleKantonsbeitrag!$G$83+I117*HilfetabelleKantonsbeitrag!$H$83</f>
        <v>0</v>
      </c>
    </row>
    <row r="156" spans="1:12" x14ac:dyDescent="0.2">
      <c r="A156" s="338" t="s">
        <v>51</v>
      </c>
      <c r="B156" s="339" t="s">
        <v>299</v>
      </c>
      <c r="C156" s="340">
        <f>C110*HilfetabelleKantonsbeitrag!$C$87+Beitragsleistungen!C111*HilfetabelleKantonsbeitrag!$D$87+Beitragsleistungen!C112*HilfetabelleKantonsbeitrag!$E$87</f>
        <v>0</v>
      </c>
      <c r="D156" s="340">
        <f>D110*HilfetabelleKantonsbeitrag!$C$87+Beitragsleistungen!D111*HilfetabelleKantonsbeitrag!$D$87+Beitragsleistungen!D112*HilfetabelleKantonsbeitrag!$E$87</f>
        <v>0</v>
      </c>
      <c r="E156" s="340">
        <f>E110*HilfetabelleKantonsbeitrag!$C$87+Beitragsleistungen!E111*HilfetabelleKantonsbeitrag!$D$87+Beitragsleistungen!E112*HilfetabelleKantonsbeitrag!$E$87</f>
        <v>0</v>
      </c>
      <c r="F156" s="340">
        <f>F110*HilfetabelleKantonsbeitrag!$C$87+Beitragsleistungen!F111*HilfetabelleKantonsbeitrag!$D$87+Beitragsleistungen!F112*HilfetabelleKantonsbeitrag!$E$87</f>
        <v>0</v>
      </c>
      <c r="G156" s="340">
        <f>G110*HilfetabelleKantonsbeitrag!$C$87+Beitragsleistungen!G111*HilfetabelleKantonsbeitrag!$D$87+Beitragsleistungen!G112*HilfetabelleKantonsbeitrag!$E$87</f>
        <v>0</v>
      </c>
      <c r="H156" s="340">
        <f>H110*HilfetabelleKantonsbeitrag!$C$87+Beitragsleistungen!H111*HilfetabelleKantonsbeitrag!$D$87+Beitragsleistungen!H112*HilfetabelleKantonsbeitrag!$E$87</f>
        <v>0</v>
      </c>
      <c r="I156" s="340">
        <f>I110*HilfetabelleKantonsbeitrag!$C$87+Beitragsleistungen!I111*HilfetabelleKantonsbeitrag!$D$87+Beitragsleistungen!I112*HilfetabelleKantonsbeitrag!$E$87</f>
        <v>0</v>
      </c>
    </row>
    <row r="157" spans="1:12" x14ac:dyDescent="0.2">
      <c r="A157" s="338" t="s">
        <v>48</v>
      </c>
      <c r="B157" s="800">
        <v>1.4999999999999999E-2</v>
      </c>
      <c r="C157" s="340">
        <f>C110*HilfetabelleKantonsbeitrag!$C$88+Beitragsleistungen!C111*HilfetabelleKantonsbeitrag!$D$88+Beitragsleistungen!C112*HilfetabelleKantonsbeitrag!$E$88</f>
        <v>0</v>
      </c>
      <c r="D157" s="340">
        <f>D110*HilfetabelleKantonsbeitrag!$C$88+Beitragsleistungen!D111*HilfetabelleKantonsbeitrag!$D$88+Beitragsleistungen!D112*HilfetabelleKantonsbeitrag!$E$88</f>
        <v>0</v>
      </c>
      <c r="E157" s="340">
        <f>E110*HilfetabelleKantonsbeitrag!$C$88+Beitragsleistungen!E111*HilfetabelleKantonsbeitrag!$D$88+Beitragsleistungen!E112*HilfetabelleKantonsbeitrag!$E$88</f>
        <v>0</v>
      </c>
      <c r="F157" s="340">
        <f>F110*HilfetabelleKantonsbeitrag!$C$88+Beitragsleistungen!F111*HilfetabelleKantonsbeitrag!$D$88+Beitragsleistungen!F112*HilfetabelleKantonsbeitrag!$E$88</f>
        <v>0</v>
      </c>
      <c r="G157" s="340">
        <f>G110*HilfetabelleKantonsbeitrag!$C$88+Beitragsleistungen!G111*HilfetabelleKantonsbeitrag!$D$88+Beitragsleistungen!G112*HilfetabelleKantonsbeitrag!$E$88</f>
        <v>0</v>
      </c>
      <c r="H157" s="340">
        <f>H110*HilfetabelleKantonsbeitrag!$C$88+Beitragsleistungen!H111*HilfetabelleKantonsbeitrag!$D$88+Beitragsleistungen!H112*HilfetabelleKantonsbeitrag!$E$88</f>
        <v>0</v>
      </c>
      <c r="I157" s="340">
        <f>I110*HilfetabelleKantonsbeitrag!$C$88+Beitragsleistungen!I111*HilfetabelleKantonsbeitrag!$D$88+Beitragsleistungen!I112*HilfetabelleKantonsbeitrag!$E$88</f>
        <v>0</v>
      </c>
    </row>
    <row r="158" spans="1:12" x14ac:dyDescent="0.2">
      <c r="A158" s="338" t="s">
        <v>49</v>
      </c>
      <c r="B158" s="800">
        <v>0.03</v>
      </c>
      <c r="C158" s="340">
        <f>C110*HilfetabelleKantonsbeitrag!$C$89+Beitragsleistungen!C111*HilfetabelleKantonsbeitrag!$D$89+Beitragsleistungen!C112*HilfetabelleKantonsbeitrag!$E$89</f>
        <v>0</v>
      </c>
      <c r="D158" s="340">
        <f>D110*HilfetabelleKantonsbeitrag!$C$89+Beitragsleistungen!D111*HilfetabelleKantonsbeitrag!$D$89+Beitragsleistungen!D112*HilfetabelleKantonsbeitrag!$E$89</f>
        <v>0</v>
      </c>
      <c r="E158" s="340">
        <f>E110*HilfetabelleKantonsbeitrag!$C$89+Beitragsleistungen!E111*HilfetabelleKantonsbeitrag!$D$89+Beitragsleistungen!E112*HilfetabelleKantonsbeitrag!$E$89</f>
        <v>0</v>
      </c>
      <c r="F158" s="340">
        <f>F110*HilfetabelleKantonsbeitrag!$C$89+Beitragsleistungen!F111*HilfetabelleKantonsbeitrag!$D$89+Beitragsleistungen!F112*HilfetabelleKantonsbeitrag!$E$89</f>
        <v>0</v>
      </c>
      <c r="G158" s="340">
        <f>G110*HilfetabelleKantonsbeitrag!$C$89+Beitragsleistungen!G111*HilfetabelleKantonsbeitrag!$D$89+Beitragsleistungen!G112*HilfetabelleKantonsbeitrag!$E$89</f>
        <v>0</v>
      </c>
      <c r="H158" s="340">
        <f>H110*HilfetabelleKantonsbeitrag!$C$89+Beitragsleistungen!H111*HilfetabelleKantonsbeitrag!$D$89+Beitragsleistungen!H112*HilfetabelleKantonsbeitrag!$E$89</f>
        <v>0</v>
      </c>
      <c r="I158" s="340">
        <f>I110*HilfetabelleKantonsbeitrag!$C$89+Beitragsleistungen!I111*HilfetabelleKantonsbeitrag!$D$89+Beitragsleistungen!I112*HilfetabelleKantonsbeitrag!$E$89</f>
        <v>0</v>
      </c>
    </row>
    <row r="159" spans="1:12" x14ac:dyDescent="0.2">
      <c r="A159" s="257" t="s">
        <v>46</v>
      </c>
      <c r="B159" s="258"/>
      <c r="C159" s="307">
        <f>C115*HilfetabelleKantonsbeitrag!$F$84+C116*HilfetabelleKantonsbeitrag!$G$84+C117*HilfetabelleKantonsbeitrag!$H$84</f>
        <v>0</v>
      </c>
      <c r="D159" s="307">
        <f>D115*HilfetabelleKantonsbeitrag!$F$84+D116*HilfetabelleKantonsbeitrag!$G$84+D117*HilfetabelleKantonsbeitrag!$H$84</f>
        <v>0</v>
      </c>
      <c r="E159" s="307">
        <f>E115*HilfetabelleKantonsbeitrag!$F$84+E116*HilfetabelleKantonsbeitrag!$G$84+E117*HilfetabelleKantonsbeitrag!$H$84</f>
        <v>0</v>
      </c>
      <c r="F159" s="307">
        <f>F115*HilfetabelleKantonsbeitrag!$F$84+F116*HilfetabelleKantonsbeitrag!$G$84+F117*HilfetabelleKantonsbeitrag!$H$84</f>
        <v>0</v>
      </c>
      <c r="G159" s="307">
        <f>G115*HilfetabelleKantonsbeitrag!$F$84+G116*HilfetabelleKantonsbeitrag!$G$84+G117*HilfetabelleKantonsbeitrag!$H$84</f>
        <v>0</v>
      </c>
      <c r="H159" s="307">
        <f>H115*HilfetabelleKantonsbeitrag!$F$84+H116*HilfetabelleKantonsbeitrag!$G$84+H117*HilfetabelleKantonsbeitrag!$H$84</f>
        <v>0</v>
      </c>
      <c r="I159" s="307">
        <f>I115*HilfetabelleKantonsbeitrag!$F$84+I116*HilfetabelleKantonsbeitrag!$G$84+I117*HilfetabelleKantonsbeitrag!$H$84</f>
        <v>0</v>
      </c>
    </row>
    <row r="160" spans="1:12" x14ac:dyDescent="0.2">
      <c r="A160" s="257" t="s">
        <v>53</v>
      </c>
      <c r="B160" s="258"/>
      <c r="C160" s="307">
        <f>C115*HilfetabelleKantonsbeitrag!$F$85+C116*HilfetabelleKantonsbeitrag!$G$85+C117*HilfetabelleKantonsbeitrag!$H$85</f>
        <v>0</v>
      </c>
      <c r="D160" s="307">
        <f>D115*HilfetabelleKantonsbeitrag!$F$85+D116*HilfetabelleKantonsbeitrag!$G$85+D117*HilfetabelleKantonsbeitrag!$H$85</f>
        <v>0</v>
      </c>
      <c r="E160" s="307">
        <f>E115*HilfetabelleKantonsbeitrag!$F$85+E116*HilfetabelleKantonsbeitrag!$G$85+E117*HilfetabelleKantonsbeitrag!$H$85</f>
        <v>0</v>
      </c>
      <c r="F160" s="307">
        <f>F115*HilfetabelleKantonsbeitrag!$F$85+F116*HilfetabelleKantonsbeitrag!$G$85+F117*HilfetabelleKantonsbeitrag!$H$85</f>
        <v>0</v>
      </c>
      <c r="G160" s="307">
        <f>G115*HilfetabelleKantonsbeitrag!$F$85+G116*HilfetabelleKantonsbeitrag!$G$85+G117*HilfetabelleKantonsbeitrag!$H$85</f>
        <v>0</v>
      </c>
      <c r="H160" s="307">
        <f>H115*HilfetabelleKantonsbeitrag!$F$85+H116*HilfetabelleKantonsbeitrag!$G$85+H117*HilfetabelleKantonsbeitrag!$H$85</f>
        <v>0</v>
      </c>
      <c r="I160" s="307">
        <f>I115*HilfetabelleKantonsbeitrag!$F$85+I116*HilfetabelleKantonsbeitrag!$G$85+I117*HilfetabelleKantonsbeitrag!$H$85</f>
        <v>0</v>
      </c>
    </row>
    <row r="163" spans="1:1" x14ac:dyDescent="0.2">
      <c r="A163" s="61"/>
    </row>
  </sheetData>
  <sheetProtection algorithmName="SHA-512" hashValue="CLr6ayUPJLfF/FWMk3ELpeh+i2OBYMYF0VziVUThDveDBtziqm31Usodg1zakOdzrhDLcg3fn58pgKAvasvTPg==" saltValue="fxEhV4yani37mLhqEBaMwA==" spinCount="100000" sheet="1" formatCells="0"/>
  <mergeCells count="4">
    <mergeCell ref="C73:I73"/>
    <mergeCell ref="C107:I107"/>
    <mergeCell ref="C121:I121"/>
    <mergeCell ref="C151:I151"/>
  </mergeCells>
  <phoneticPr fontId="11" type="noConversion"/>
  <conditionalFormatting sqref="D67:D72">
    <cfRule type="expression" dxfId="2" priority="172" stopIfTrue="1">
      <formula>#REF!="SSG"</formula>
    </cfRule>
  </conditionalFormatting>
  <conditionalFormatting sqref="D145">
    <cfRule type="expression" dxfId="1" priority="2" stopIfTrue="1">
      <formula>#REF!="SSG"</formula>
    </cfRule>
  </conditionalFormatting>
  <conditionalFormatting sqref="D150">
    <cfRule type="expression" dxfId="0" priority="1" stopIfTrue="1">
      <formula>#REF!="SSG"</formula>
    </cfRule>
  </conditionalFormatting>
  <dataValidations count="3">
    <dataValidation type="list" allowBlank="1" showInputMessage="1" showErrorMessage="1" sqref="C12">
      <formula1>$A$1:$A$3</formula1>
    </dataValidation>
    <dataValidation type="list" allowBlank="1" showInputMessage="1" showErrorMessage="1" sqref="C14">
      <formula1>$B$1:$B$4</formula1>
    </dataValidation>
    <dataValidation type="list" allowBlank="1" showInputMessage="1" showErrorMessage="1" sqref="F31:L31">
      <formula1>$D$1:$D$3</formula1>
    </dataValidation>
  </dataValidations>
  <pageMargins left="0.31496062992125984" right="0.31496062992125984" top="0.39370078740157483" bottom="0.39370078740157483" header="0.51181102362204722" footer="0.19685039370078741"/>
  <pageSetup paperSize="9" scale="85" fitToHeight="0" orientation="landscape" r:id="rId1"/>
  <headerFooter alignWithMargins="0">
    <oddFooter>&amp;L&amp;8&amp;F/AVFIN/FIN SG&amp;C&amp;8&amp;P/&amp;N&amp;R&amp;8&amp;A</oddFooter>
  </headerFooter>
  <rowBreaks count="2" manualBreakCount="2">
    <brk id="70" max="11" man="1"/>
    <brk id="119" max="1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U96"/>
  <sheetViews>
    <sheetView workbookViewId="0">
      <selection activeCell="A2" sqref="A2"/>
    </sheetView>
  </sheetViews>
  <sheetFormatPr baseColWidth="10" defaultRowHeight="12.75" x14ac:dyDescent="0.2"/>
  <cols>
    <col min="2" max="2" width="15" customWidth="1"/>
    <col min="7" max="7" width="14.7109375" customWidth="1"/>
    <col min="8" max="8" width="12.85546875" bestFit="1" customWidth="1"/>
    <col min="11" max="11" width="11.42578125" customWidth="1"/>
    <col min="15" max="15" width="14.28515625" customWidth="1"/>
    <col min="18" max="18" width="11.5703125" bestFit="1" customWidth="1"/>
  </cols>
  <sheetData>
    <row r="1" spans="1:18" ht="19.5" x14ac:dyDescent="0.3">
      <c r="A1" s="1" t="s">
        <v>1</v>
      </c>
    </row>
    <row r="3" spans="1:18" x14ac:dyDescent="0.2">
      <c r="A3" s="362" t="s">
        <v>255</v>
      </c>
    </row>
    <row r="4" spans="1:18" x14ac:dyDescent="0.2">
      <c r="A4" s="360" t="s">
        <v>5</v>
      </c>
      <c r="B4" s="361"/>
      <c r="C4" s="361"/>
      <c r="D4" s="361"/>
      <c r="F4" s="360" t="s">
        <v>8</v>
      </c>
      <c r="G4" s="363"/>
      <c r="H4" s="363"/>
      <c r="I4" s="363"/>
      <c r="K4" s="360" t="s">
        <v>27</v>
      </c>
      <c r="L4" s="364"/>
      <c r="N4" s="360" t="s">
        <v>95</v>
      </c>
      <c r="O4" s="364"/>
      <c r="Q4" s="360" t="s">
        <v>452</v>
      </c>
      <c r="R4" s="364"/>
    </row>
    <row r="5" spans="1:18" x14ac:dyDescent="0.2">
      <c r="A5" s="10" t="s">
        <v>20</v>
      </c>
      <c r="B5" s="10" t="s">
        <v>17</v>
      </c>
      <c r="C5" s="10" t="s">
        <v>18</v>
      </c>
      <c r="D5" s="10" t="s">
        <v>19</v>
      </c>
      <c r="F5" s="10" t="s">
        <v>20</v>
      </c>
      <c r="G5" s="14">
        <v>1</v>
      </c>
      <c r="H5" s="8" t="s">
        <v>25</v>
      </c>
      <c r="I5" s="8"/>
      <c r="K5" s="11" t="s">
        <v>20</v>
      </c>
      <c r="L5" s="11"/>
      <c r="N5" s="11" t="s">
        <v>20</v>
      </c>
      <c r="O5" s="11"/>
      <c r="Q5" s="11" t="s">
        <v>20</v>
      </c>
      <c r="R5" s="11"/>
    </row>
    <row r="6" spans="1:18" ht="13.5" thickBot="1" x14ac:dyDescent="0.25">
      <c r="A6" s="2">
        <v>2019</v>
      </c>
      <c r="B6" s="101">
        <v>80.81</v>
      </c>
      <c r="C6" s="101">
        <v>89.4</v>
      </c>
      <c r="D6" s="101">
        <v>109.25</v>
      </c>
      <c r="F6" s="13">
        <v>2019</v>
      </c>
      <c r="G6" s="20">
        <v>105326.65</v>
      </c>
      <c r="H6" s="21">
        <v>1.25</v>
      </c>
      <c r="I6" s="20">
        <v>131658.31</v>
      </c>
      <c r="K6" s="13">
        <v>2019</v>
      </c>
      <c r="L6" s="805">
        <v>3.0000000000000001E-3</v>
      </c>
      <c r="M6" s="15"/>
      <c r="N6" s="13">
        <v>2019</v>
      </c>
      <c r="O6" s="835">
        <v>0.2</v>
      </c>
      <c r="Q6" s="13">
        <v>2019</v>
      </c>
      <c r="R6" s="23">
        <v>39.200000000000003</v>
      </c>
    </row>
    <row r="7" spans="1:18" ht="13.5" thickTop="1" x14ac:dyDescent="0.2">
      <c r="A7" s="882">
        <v>2020</v>
      </c>
      <c r="B7" s="883">
        <v>81.64</v>
      </c>
      <c r="C7" s="883">
        <v>88.65</v>
      </c>
      <c r="D7" s="883">
        <v>109.17</v>
      </c>
      <c r="F7" s="882">
        <v>2020</v>
      </c>
      <c r="G7" s="884">
        <v>105326.65</v>
      </c>
      <c r="H7" s="885">
        <v>1.35</v>
      </c>
      <c r="I7" s="884">
        <v>142190.98000000001</v>
      </c>
      <c r="K7" s="882">
        <v>2020</v>
      </c>
      <c r="L7" s="886">
        <v>0</v>
      </c>
      <c r="M7" s="15"/>
      <c r="N7" s="882">
        <v>2020</v>
      </c>
      <c r="O7" s="887">
        <v>0.20100000000000001</v>
      </c>
      <c r="Q7" s="882">
        <v>2020</v>
      </c>
      <c r="R7" s="882">
        <v>39.200000000000003</v>
      </c>
    </row>
    <row r="8" spans="1:18" x14ac:dyDescent="0.2">
      <c r="A8" s="23">
        <v>2021</v>
      </c>
      <c r="B8" s="101">
        <v>81.64</v>
      </c>
      <c r="C8" s="101">
        <v>88.65</v>
      </c>
      <c r="D8" s="101">
        <v>109.17</v>
      </c>
      <c r="F8" s="23">
        <v>2021</v>
      </c>
      <c r="G8" s="20">
        <v>105326.65</v>
      </c>
      <c r="H8" s="21">
        <v>1.35</v>
      </c>
      <c r="I8" s="20">
        <v>142190.98000000001</v>
      </c>
      <c r="K8" s="23">
        <v>2021</v>
      </c>
      <c r="L8" s="805">
        <v>0</v>
      </c>
      <c r="M8" s="15"/>
      <c r="N8" s="23">
        <v>2021</v>
      </c>
      <c r="O8" s="835">
        <v>0.19900000000000001</v>
      </c>
      <c r="Q8" s="23">
        <v>2021</v>
      </c>
      <c r="R8" s="23">
        <v>39.200000000000003</v>
      </c>
    </row>
    <row r="9" spans="1:18" x14ac:dyDescent="0.2">
      <c r="A9" s="23">
        <v>2022</v>
      </c>
      <c r="B9" s="101">
        <v>81.97</v>
      </c>
      <c r="C9" s="101">
        <v>89</v>
      </c>
      <c r="D9" s="101">
        <v>109.61</v>
      </c>
      <c r="F9" s="23">
        <v>2022</v>
      </c>
      <c r="G9" s="20">
        <v>105747.85</v>
      </c>
      <c r="H9" s="21">
        <v>1.35</v>
      </c>
      <c r="I9" s="20">
        <f t="shared" ref="I9" si="0">ROUND(G9*H9,2)</f>
        <v>142759.6</v>
      </c>
      <c r="K9" s="23">
        <v>2022</v>
      </c>
      <c r="L9" s="805">
        <v>4.0000000000000001E-3</v>
      </c>
      <c r="M9" s="15"/>
      <c r="N9" s="23">
        <v>2022</v>
      </c>
      <c r="O9" s="835">
        <v>0.19900000000000001</v>
      </c>
      <c r="Q9" s="23">
        <v>2022</v>
      </c>
      <c r="R9" s="23">
        <v>39.200000000000003</v>
      </c>
    </row>
    <row r="10" spans="1:18" x14ac:dyDescent="0.2">
      <c r="A10" s="23">
        <v>2023</v>
      </c>
      <c r="B10" s="101">
        <v>83.58</v>
      </c>
      <c r="C10" s="101">
        <v>90.19</v>
      </c>
      <c r="D10" s="101">
        <v>110.84</v>
      </c>
      <c r="F10" s="23">
        <v>2023</v>
      </c>
      <c r="G10" s="20">
        <v>107334.5</v>
      </c>
      <c r="H10" s="21">
        <v>1.35</v>
      </c>
      <c r="I10" s="20">
        <f t="shared" ref="I10:I21" si="1">ROUND(G10*H10,2)</f>
        <v>144901.57999999999</v>
      </c>
      <c r="K10" s="23">
        <v>2023</v>
      </c>
      <c r="L10" s="805">
        <v>1.4999999999999999E-2</v>
      </c>
      <c r="M10" s="15"/>
      <c r="N10" s="23">
        <v>2023</v>
      </c>
      <c r="O10" s="835">
        <v>0.19800000000000001</v>
      </c>
      <c r="Q10" s="23">
        <v>2023</v>
      </c>
      <c r="R10" s="23">
        <v>39.200000000000003</v>
      </c>
    </row>
    <row r="11" spans="1:18" x14ac:dyDescent="0.2">
      <c r="A11" s="23">
        <v>2024</v>
      </c>
      <c r="B11" s="101">
        <v>92.66</v>
      </c>
      <c r="C11" s="101">
        <v>91.56</v>
      </c>
      <c r="D11" s="101">
        <v>113.5</v>
      </c>
      <c r="F11" s="23">
        <v>2024</v>
      </c>
      <c r="G11" s="20">
        <v>108944.55</v>
      </c>
      <c r="H11" s="21">
        <v>1.35</v>
      </c>
      <c r="I11" s="20">
        <f t="shared" si="1"/>
        <v>147075.14000000001</v>
      </c>
      <c r="K11" s="23">
        <v>2024</v>
      </c>
      <c r="L11" s="805">
        <v>1.4999999999999999E-2</v>
      </c>
      <c r="M11" s="15"/>
      <c r="N11" s="23">
        <v>2024</v>
      </c>
      <c r="O11" s="835">
        <v>0.19600000000000001</v>
      </c>
      <c r="Q11" s="23">
        <v>2024</v>
      </c>
      <c r="R11" s="23">
        <v>39.200000000000003</v>
      </c>
    </row>
    <row r="12" spans="1:18" x14ac:dyDescent="0.2">
      <c r="A12" s="23">
        <v>2025</v>
      </c>
      <c r="B12" s="101">
        <v>93.12</v>
      </c>
      <c r="C12" s="101">
        <v>92.02</v>
      </c>
      <c r="D12" s="101">
        <v>114.07</v>
      </c>
      <c r="F12" s="23">
        <v>2025</v>
      </c>
      <c r="G12" s="20">
        <v>109489.25</v>
      </c>
      <c r="H12" s="21">
        <v>1.35</v>
      </c>
      <c r="I12" s="20">
        <f t="shared" si="1"/>
        <v>147810.49</v>
      </c>
      <c r="K12" s="23">
        <v>2025</v>
      </c>
      <c r="L12" s="805">
        <v>5.0000000000000001E-3</v>
      </c>
      <c r="M12" s="15"/>
      <c r="N12" s="23">
        <v>2025</v>
      </c>
      <c r="O12" s="835">
        <v>0.19500000000000001</v>
      </c>
      <c r="Q12" s="23">
        <v>2025</v>
      </c>
      <c r="R12" s="23">
        <f t="shared" ref="R12:R21" si="2">R11</f>
        <v>39.200000000000003</v>
      </c>
    </row>
    <row r="13" spans="1:18" x14ac:dyDescent="0.2">
      <c r="A13" s="358">
        <v>2026</v>
      </c>
      <c r="B13" s="19">
        <f t="shared" ref="B13:D13" si="3">B12*($L13+1)</f>
        <v>93.585599999999999</v>
      </c>
      <c r="C13" s="19">
        <f t="shared" si="3"/>
        <v>92.480099999999993</v>
      </c>
      <c r="D13" s="19">
        <f t="shared" si="3"/>
        <v>114.64034999999998</v>
      </c>
      <c r="F13" s="358">
        <v>2026</v>
      </c>
      <c r="G13" s="17">
        <f t="shared" ref="G12:G21" si="4">ROUND(G12*($L13+1)*2,1)/2</f>
        <v>110036.7</v>
      </c>
      <c r="H13" s="18">
        <v>1.35</v>
      </c>
      <c r="I13" s="17">
        <f t="shared" si="1"/>
        <v>148549.54999999999</v>
      </c>
      <c r="K13" s="358">
        <v>2026</v>
      </c>
      <c r="L13" s="806">
        <f>HLOOKUP(K13,Beitragsleistungen!$A$24:$L$30,3,FALSE)</f>
        <v>5.0000000000000001E-3</v>
      </c>
      <c r="M13" s="15"/>
      <c r="N13" s="358">
        <v>2026</v>
      </c>
      <c r="O13" s="836">
        <f t="shared" ref="O12:O21" si="5">O12</f>
        <v>0.19500000000000001</v>
      </c>
      <c r="Q13" s="358">
        <v>2026</v>
      </c>
      <c r="R13" s="358">
        <f t="shared" si="2"/>
        <v>39.200000000000003</v>
      </c>
    </row>
    <row r="14" spans="1:18" x14ac:dyDescent="0.2">
      <c r="A14" s="358">
        <v>2027</v>
      </c>
      <c r="B14" s="19">
        <f t="shared" ref="B14:D14" si="6">B13*($L14+1)</f>
        <v>94.053527999999986</v>
      </c>
      <c r="C14" s="19">
        <f t="shared" si="6"/>
        <v>92.94250049999998</v>
      </c>
      <c r="D14" s="19">
        <f t="shared" si="6"/>
        <v>115.21355174999997</v>
      </c>
      <c r="F14" s="358">
        <v>2027</v>
      </c>
      <c r="G14" s="17">
        <f t="shared" si="4"/>
        <v>110586.9</v>
      </c>
      <c r="H14" s="18">
        <v>1.35</v>
      </c>
      <c r="I14" s="17">
        <f t="shared" si="1"/>
        <v>149292.32</v>
      </c>
      <c r="K14" s="358">
        <v>2027</v>
      </c>
      <c r="L14" s="806">
        <f>HLOOKUP(K14,Beitragsleistungen!$A$24:$L$30,3,FALSE)</f>
        <v>5.0000000000000001E-3</v>
      </c>
      <c r="M14" s="15"/>
      <c r="N14" s="358">
        <v>2027</v>
      </c>
      <c r="O14" s="836">
        <f t="shared" si="5"/>
        <v>0.19500000000000001</v>
      </c>
      <c r="Q14" s="358">
        <v>2027</v>
      </c>
      <c r="R14" s="358">
        <f t="shared" si="2"/>
        <v>39.200000000000003</v>
      </c>
    </row>
    <row r="15" spans="1:18" x14ac:dyDescent="0.2">
      <c r="A15" s="358">
        <v>2028</v>
      </c>
      <c r="B15" s="19">
        <f t="shared" ref="B15:D15" si="7">B14*($L15+1)</f>
        <v>94.523795639999975</v>
      </c>
      <c r="C15" s="19">
        <f t="shared" si="7"/>
        <v>93.407213002499972</v>
      </c>
      <c r="D15" s="19">
        <f t="shared" si="7"/>
        <v>115.78961950874995</v>
      </c>
      <c r="F15" s="358">
        <v>2028</v>
      </c>
      <c r="G15" s="17">
        <f t="shared" si="4"/>
        <v>111139.85</v>
      </c>
      <c r="H15" s="18">
        <v>1.35</v>
      </c>
      <c r="I15" s="17">
        <f t="shared" si="1"/>
        <v>150038.79999999999</v>
      </c>
      <c r="K15" s="358">
        <v>2028</v>
      </c>
      <c r="L15" s="806">
        <f>HLOOKUP(K15,Beitragsleistungen!$A$24:$L$30,3,FALSE)</f>
        <v>5.0000000000000001E-3</v>
      </c>
      <c r="M15" s="15"/>
      <c r="N15" s="358">
        <v>2028</v>
      </c>
      <c r="O15" s="836">
        <f t="shared" si="5"/>
        <v>0.19500000000000001</v>
      </c>
      <c r="Q15" s="358">
        <v>2028</v>
      </c>
      <c r="R15" s="358">
        <f t="shared" si="2"/>
        <v>39.200000000000003</v>
      </c>
    </row>
    <row r="16" spans="1:18" x14ac:dyDescent="0.2">
      <c r="A16" s="358">
        <v>2029</v>
      </c>
      <c r="B16" s="19">
        <f t="shared" ref="B16:D16" si="8">B15*($L16+1)</f>
        <v>94.996414618199964</v>
      </c>
      <c r="C16" s="19">
        <f t="shared" si="8"/>
        <v>93.874249067512466</v>
      </c>
      <c r="D16" s="19">
        <f t="shared" si="8"/>
        <v>116.36856760629369</v>
      </c>
      <c r="E16" s="5"/>
      <c r="F16" s="358">
        <v>2029</v>
      </c>
      <c r="G16" s="17">
        <f t="shared" si="4"/>
        <v>111695.55</v>
      </c>
      <c r="H16" s="18">
        <v>1.35</v>
      </c>
      <c r="I16" s="17">
        <f t="shared" si="1"/>
        <v>150788.99</v>
      </c>
      <c r="J16" s="5"/>
      <c r="K16" s="358">
        <v>2029</v>
      </c>
      <c r="L16" s="806">
        <f>HLOOKUP(K16,Beitragsleistungen!$A$24:$L$30,3,FALSE)</f>
        <v>5.0000000000000001E-3</v>
      </c>
      <c r="M16" s="897"/>
      <c r="N16" s="358">
        <v>2029</v>
      </c>
      <c r="O16" s="836">
        <f t="shared" si="5"/>
        <v>0.19500000000000001</v>
      </c>
      <c r="P16" s="5"/>
      <c r="Q16" s="358">
        <v>2029</v>
      </c>
      <c r="R16" s="358">
        <f t="shared" si="2"/>
        <v>39.200000000000003</v>
      </c>
    </row>
    <row r="17" spans="1:21" x14ac:dyDescent="0.2">
      <c r="A17" s="358">
        <v>2030</v>
      </c>
      <c r="B17" s="19">
        <f t="shared" ref="B17:D17" si="9">B16*($L17+1)</f>
        <v>95.471396691290948</v>
      </c>
      <c r="C17" s="19">
        <f t="shared" si="9"/>
        <v>94.343620312850021</v>
      </c>
      <c r="D17" s="19">
        <f t="shared" si="9"/>
        <v>116.95041044432516</v>
      </c>
      <c r="E17" s="5"/>
      <c r="F17" s="358">
        <v>2030</v>
      </c>
      <c r="G17" s="17">
        <f t="shared" si="4"/>
        <v>112254.05</v>
      </c>
      <c r="H17" s="18">
        <v>1.35</v>
      </c>
      <c r="I17" s="17">
        <f t="shared" si="1"/>
        <v>151542.97</v>
      </c>
      <c r="J17" s="5"/>
      <c r="K17" s="358">
        <v>2030</v>
      </c>
      <c r="L17" s="806">
        <f>HLOOKUP(K17,Beitragsleistungen!$A$24:$L$30,3,FALSE)</f>
        <v>5.0000000000000001E-3</v>
      </c>
      <c r="M17" s="897"/>
      <c r="N17" s="358">
        <v>2030</v>
      </c>
      <c r="O17" s="836">
        <f t="shared" si="5"/>
        <v>0.19500000000000001</v>
      </c>
      <c r="P17" s="5"/>
      <c r="Q17" s="358">
        <v>2030</v>
      </c>
      <c r="R17" s="358">
        <f t="shared" si="2"/>
        <v>39.200000000000003</v>
      </c>
    </row>
    <row r="18" spans="1:21" x14ac:dyDescent="0.2">
      <c r="A18" s="358">
        <v>2031</v>
      </c>
      <c r="B18" s="19" t="e">
        <f t="shared" ref="B18:D18" si="10">B17*($L18+1)</f>
        <v>#N/A</v>
      </c>
      <c r="C18" s="19" t="e">
        <f t="shared" si="10"/>
        <v>#N/A</v>
      </c>
      <c r="D18" s="19" t="e">
        <f t="shared" si="10"/>
        <v>#N/A</v>
      </c>
      <c r="E18" s="5"/>
      <c r="F18" s="358">
        <v>2031</v>
      </c>
      <c r="G18" s="17" t="e">
        <f t="shared" si="4"/>
        <v>#N/A</v>
      </c>
      <c r="H18" s="18">
        <v>1.35</v>
      </c>
      <c r="I18" s="17" t="e">
        <f t="shared" si="1"/>
        <v>#N/A</v>
      </c>
      <c r="J18" s="5"/>
      <c r="K18" s="358">
        <v>2031</v>
      </c>
      <c r="L18" s="806" t="e">
        <f>HLOOKUP(K18,Beitragsleistungen!$A$24:$L$30,3,FALSE)</f>
        <v>#N/A</v>
      </c>
      <c r="M18" s="897"/>
      <c r="N18" s="358">
        <v>2031</v>
      </c>
      <c r="O18" s="836">
        <f t="shared" si="5"/>
        <v>0.19500000000000001</v>
      </c>
      <c r="P18" s="5"/>
      <c r="Q18" s="358">
        <v>2031</v>
      </c>
      <c r="R18" s="358">
        <f t="shared" si="2"/>
        <v>39.200000000000003</v>
      </c>
    </row>
    <row r="19" spans="1:21" x14ac:dyDescent="0.2">
      <c r="A19" s="358">
        <v>2032</v>
      </c>
      <c r="B19" s="19" t="e">
        <f t="shared" ref="B19:D19" si="11">B18*($L19+1)</f>
        <v>#N/A</v>
      </c>
      <c r="C19" s="19" t="e">
        <f t="shared" si="11"/>
        <v>#N/A</v>
      </c>
      <c r="D19" s="19" t="e">
        <f t="shared" si="11"/>
        <v>#N/A</v>
      </c>
      <c r="E19" s="5"/>
      <c r="F19" s="358">
        <v>2032</v>
      </c>
      <c r="G19" s="17" t="e">
        <f t="shared" si="4"/>
        <v>#N/A</v>
      </c>
      <c r="H19" s="18">
        <v>1.35</v>
      </c>
      <c r="I19" s="17" t="e">
        <f t="shared" si="1"/>
        <v>#N/A</v>
      </c>
      <c r="J19" s="5"/>
      <c r="K19" s="358">
        <v>2032</v>
      </c>
      <c r="L19" s="806" t="e">
        <f>HLOOKUP(K19,Beitragsleistungen!$A$24:$L$30,3,FALSE)</f>
        <v>#N/A</v>
      </c>
      <c r="M19" s="897"/>
      <c r="N19" s="358">
        <v>2032</v>
      </c>
      <c r="O19" s="836">
        <f t="shared" si="5"/>
        <v>0.19500000000000001</v>
      </c>
      <c r="P19" s="5"/>
      <c r="Q19" s="358">
        <v>2032</v>
      </c>
      <c r="R19" s="358">
        <f t="shared" si="2"/>
        <v>39.200000000000003</v>
      </c>
    </row>
    <row r="20" spans="1:21" x14ac:dyDescent="0.2">
      <c r="A20" s="358">
        <v>2033</v>
      </c>
      <c r="B20" s="19" t="e">
        <f t="shared" ref="B20:D20" si="12">B19*($L20+1)</f>
        <v>#N/A</v>
      </c>
      <c r="C20" s="19" t="e">
        <f t="shared" si="12"/>
        <v>#N/A</v>
      </c>
      <c r="D20" s="19" t="e">
        <f t="shared" si="12"/>
        <v>#N/A</v>
      </c>
      <c r="E20" s="5"/>
      <c r="F20" s="358">
        <v>2033</v>
      </c>
      <c r="G20" s="17" t="e">
        <f t="shared" si="4"/>
        <v>#N/A</v>
      </c>
      <c r="H20" s="18">
        <v>1.35</v>
      </c>
      <c r="I20" s="17" t="e">
        <f t="shared" si="1"/>
        <v>#N/A</v>
      </c>
      <c r="J20" s="5"/>
      <c r="K20" s="358">
        <v>2033</v>
      </c>
      <c r="L20" s="806" t="e">
        <f>HLOOKUP(K20,Beitragsleistungen!$A$24:$L$30,3,FALSE)</f>
        <v>#N/A</v>
      </c>
      <c r="M20" s="897"/>
      <c r="N20" s="358">
        <v>2033</v>
      </c>
      <c r="O20" s="836">
        <f t="shared" si="5"/>
        <v>0.19500000000000001</v>
      </c>
      <c r="P20" s="5"/>
      <c r="Q20" s="358">
        <v>2033</v>
      </c>
      <c r="R20" s="358">
        <f t="shared" si="2"/>
        <v>39.200000000000003</v>
      </c>
    </row>
    <row r="21" spans="1:21" x14ac:dyDescent="0.2">
      <c r="A21" s="358">
        <v>2034</v>
      </c>
      <c r="B21" s="19" t="e">
        <f t="shared" ref="B21:D21" si="13">B20*($L21+1)</f>
        <v>#N/A</v>
      </c>
      <c r="C21" s="19" t="e">
        <f t="shared" si="13"/>
        <v>#N/A</v>
      </c>
      <c r="D21" s="19" t="e">
        <f t="shared" si="13"/>
        <v>#N/A</v>
      </c>
      <c r="E21" s="5"/>
      <c r="F21" s="358">
        <v>2034</v>
      </c>
      <c r="G21" s="17" t="e">
        <f t="shared" si="4"/>
        <v>#N/A</v>
      </c>
      <c r="H21" s="18">
        <v>1.35</v>
      </c>
      <c r="I21" s="17" t="e">
        <f t="shared" si="1"/>
        <v>#N/A</v>
      </c>
      <c r="J21" s="5"/>
      <c r="K21" s="358">
        <v>2034</v>
      </c>
      <c r="L21" s="806" t="e">
        <f>HLOOKUP(K21,Beitragsleistungen!$A$24:$L$30,3,FALSE)</f>
        <v>#N/A</v>
      </c>
      <c r="M21" s="897"/>
      <c r="N21" s="358">
        <v>2034</v>
      </c>
      <c r="O21" s="836">
        <f t="shared" si="5"/>
        <v>0.19500000000000001</v>
      </c>
      <c r="P21" s="5"/>
      <c r="Q21" s="358">
        <v>2034</v>
      </c>
      <c r="R21" s="358">
        <f t="shared" si="2"/>
        <v>39.200000000000003</v>
      </c>
    </row>
    <row r="22" spans="1:21" x14ac:dyDescent="0.2">
      <c r="A22" s="358"/>
      <c r="B22" s="898"/>
      <c r="C22" s="898"/>
      <c r="D22" s="898"/>
      <c r="E22" s="5"/>
      <c r="F22" s="358"/>
      <c r="G22" s="899"/>
      <c r="H22" s="900"/>
      <c r="I22" s="899"/>
      <c r="J22" s="5"/>
      <c r="K22" s="358"/>
      <c r="L22" s="805"/>
      <c r="M22" s="897"/>
      <c r="N22" s="358"/>
      <c r="O22" s="901"/>
      <c r="P22" s="5"/>
      <c r="Q22" s="358"/>
      <c r="R22" s="358"/>
    </row>
    <row r="23" spans="1:21" x14ac:dyDescent="0.2">
      <c r="A23" s="700"/>
      <c r="B23" s="898"/>
      <c r="C23" s="898"/>
      <c r="D23" s="898"/>
      <c r="E23" s="5"/>
      <c r="F23" s="358"/>
      <c r="G23" s="899"/>
      <c r="H23" s="900"/>
      <c r="I23" s="899"/>
      <c r="J23" s="5"/>
      <c r="K23" s="358"/>
      <c r="L23" s="805"/>
      <c r="M23" s="897"/>
      <c r="N23" s="358"/>
      <c r="O23" s="901"/>
      <c r="P23" s="5"/>
      <c r="Q23" s="358"/>
      <c r="R23" s="358"/>
    </row>
    <row r="24" spans="1:21" x14ac:dyDescent="0.2">
      <c r="C24" s="15"/>
      <c r="N24" s="15"/>
      <c r="R24" s="5"/>
      <c r="S24" s="5"/>
      <c r="T24" s="5"/>
      <c r="U24" s="5"/>
    </row>
    <row r="25" spans="1:21" x14ac:dyDescent="0.2">
      <c r="C25" s="15"/>
      <c r="N25" s="15"/>
      <c r="P25" s="834"/>
      <c r="R25" s="5"/>
      <c r="S25" s="5"/>
      <c r="T25" s="5"/>
      <c r="U25" s="5"/>
    </row>
    <row r="26" spans="1:21" x14ac:dyDescent="0.2">
      <c r="A26" s="360" t="s">
        <v>4</v>
      </c>
      <c r="B26" s="361"/>
      <c r="C26" s="361"/>
      <c r="D26" s="364"/>
      <c r="E26" s="364"/>
      <c r="F26" s="364"/>
      <c r="G26" s="364"/>
      <c r="H26" s="365"/>
      <c r="I26" s="360" t="s">
        <v>21</v>
      </c>
      <c r="J26" s="363"/>
      <c r="K26" s="363"/>
      <c r="L26" s="360"/>
      <c r="N26" s="360" t="s">
        <v>491</v>
      </c>
      <c r="O26" s="360"/>
      <c r="P26" s="834"/>
      <c r="Q26" s="360" t="s">
        <v>28</v>
      </c>
      <c r="R26" s="360"/>
      <c r="T26" s="5"/>
      <c r="U26" s="5"/>
    </row>
    <row r="27" spans="1:21" x14ac:dyDescent="0.2">
      <c r="A27" s="9"/>
      <c r="B27" s="8"/>
      <c r="C27" s="8"/>
      <c r="D27" s="8"/>
      <c r="E27" s="8"/>
      <c r="F27" s="9" t="s">
        <v>24</v>
      </c>
      <c r="G27" s="8"/>
      <c r="H27" s="5"/>
      <c r="I27" s="10"/>
      <c r="J27" s="10" t="s">
        <v>12</v>
      </c>
      <c r="K27" s="10" t="s">
        <v>14</v>
      </c>
      <c r="L27" s="10" t="s">
        <v>13</v>
      </c>
      <c r="N27" s="833"/>
      <c r="O27" s="833"/>
      <c r="P27" s="834"/>
      <c r="Q27" s="833"/>
      <c r="R27" s="833"/>
      <c r="T27" s="5"/>
      <c r="U27" s="5"/>
    </row>
    <row r="28" spans="1:21" x14ac:dyDescent="0.2">
      <c r="A28" s="11" t="s">
        <v>20</v>
      </c>
      <c r="B28" s="11" t="s">
        <v>17</v>
      </c>
      <c r="C28" s="11" t="s">
        <v>18</v>
      </c>
      <c r="D28" s="11" t="s">
        <v>19</v>
      </c>
      <c r="E28" s="8"/>
      <c r="F28" s="8">
        <v>120</v>
      </c>
      <c r="G28" s="8">
        <v>180</v>
      </c>
      <c r="H28" s="366"/>
      <c r="I28" s="10" t="s">
        <v>300</v>
      </c>
      <c r="J28" s="10">
        <v>2</v>
      </c>
      <c r="K28" s="10">
        <v>3</v>
      </c>
      <c r="L28" s="10">
        <v>4</v>
      </c>
      <c r="N28" s="11" t="s">
        <v>20</v>
      </c>
      <c r="O28" s="833" t="s">
        <v>490</v>
      </c>
      <c r="P28" s="834"/>
      <c r="Q28" s="11" t="s">
        <v>20</v>
      </c>
      <c r="R28" s="833"/>
      <c r="T28" s="5"/>
      <c r="U28" s="5"/>
    </row>
    <row r="29" spans="1:21" ht="13.5" thickBot="1" x14ac:dyDescent="0.25">
      <c r="A29" s="13">
        <v>2019</v>
      </c>
      <c r="B29" s="13">
        <v>1.67</v>
      </c>
      <c r="C29" s="13">
        <v>1.72</v>
      </c>
      <c r="D29" s="938">
        <v>2.1</v>
      </c>
      <c r="E29" s="359"/>
      <c r="F29" s="938">
        <v>2.5</v>
      </c>
      <c r="G29" s="13">
        <v>2.33</v>
      </c>
      <c r="H29" s="5"/>
      <c r="I29" s="13">
        <v>2019</v>
      </c>
      <c r="J29" s="799">
        <v>0.28000000000000003</v>
      </c>
      <c r="K29" s="799">
        <v>0.15</v>
      </c>
      <c r="L29" s="799">
        <v>0.23</v>
      </c>
      <c r="N29" s="13">
        <v>2019</v>
      </c>
      <c r="O29" s="805">
        <v>8.1966999999999998E-2</v>
      </c>
      <c r="P29" s="834"/>
      <c r="Q29" s="13">
        <v>2019</v>
      </c>
      <c r="R29" s="5">
        <v>30</v>
      </c>
      <c r="T29" s="5"/>
      <c r="U29" s="5"/>
    </row>
    <row r="30" spans="1:21" ht="13.5" thickTop="1" x14ac:dyDescent="0.2">
      <c r="A30" s="882">
        <v>2020</v>
      </c>
      <c r="B30" s="888">
        <v>1.67</v>
      </c>
      <c r="C30" s="888">
        <v>1.72</v>
      </c>
      <c r="D30" s="939">
        <v>2.1</v>
      </c>
      <c r="E30" s="889"/>
      <c r="F30" s="939">
        <v>2.5</v>
      </c>
      <c r="G30" s="888">
        <v>2.33</v>
      </c>
      <c r="H30" s="5"/>
      <c r="I30" s="882">
        <v>2020</v>
      </c>
      <c r="J30" s="890">
        <v>0.28000000000000003</v>
      </c>
      <c r="K30" s="890">
        <v>0.15</v>
      </c>
      <c r="L30" s="890">
        <v>0.23</v>
      </c>
      <c r="N30" s="882">
        <v>2020</v>
      </c>
      <c r="O30" s="886">
        <v>0.1</v>
      </c>
      <c r="P30" s="834"/>
      <c r="Q30" s="882">
        <v>2020</v>
      </c>
      <c r="R30" s="882">
        <v>30</v>
      </c>
      <c r="T30" s="5"/>
      <c r="U30" s="5"/>
    </row>
    <row r="31" spans="1:21" x14ac:dyDescent="0.2">
      <c r="A31" s="23">
        <v>2021</v>
      </c>
      <c r="B31" s="13">
        <v>1.67</v>
      </c>
      <c r="C31" s="13">
        <v>1.72</v>
      </c>
      <c r="D31" s="938">
        <v>2.1</v>
      </c>
      <c r="E31" s="575"/>
      <c r="F31" s="938">
        <v>2.5</v>
      </c>
      <c r="G31" s="13">
        <v>2.33</v>
      </c>
      <c r="H31" s="23"/>
      <c r="I31" s="23">
        <v>2021</v>
      </c>
      <c r="J31" s="799">
        <v>0.28000000000000003</v>
      </c>
      <c r="K31" s="799">
        <v>0.15</v>
      </c>
      <c r="L31" s="799">
        <v>0.23</v>
      </c>
      <c r="M31" s="206"/>
      <c r="N31" s="23">
        <v>2021</v>
      </c>
      <c r="O31" s="893">
        <v>0.1</v>
      </c>
      <c r="P31" s="894"/>
      <c r="Q31" s="23">
        <v>2021</v>
      </c>
      <c r="R31" s="23">
        <v>30</v>
      </c>
      <c r="T31" s="5"/>
      <c r="U31" s="5"/>
    </row>
    <row r="32" spans="1:21" x14ac:dyDescent="0.2">
      <c r="A32" s="23">
        <v>2022</v>
      </c>
      <c r="B32" s="13">
        <v>1.67</v>
      </c>
      <c r="C32" s="13">
        <v>1.72</v>
      </c>
      <c r="D32" s="938">
        <v>2.1</v>
      </c>
      <c r="E32" s="575"/>
      <c r="F32" s="938">
        <v>2.5</v>
      </c>
      <c r="G32" s="13">
        <v>2.33</v>
      </c>
      <c r="H32" s="12"/>
      <c r="I32" s="23">
        <v>2022</v>
      </c>
      <c r="J32" s="799">
        <v>0.28000000000000003</v>
      </c>
      <c r="K32" s="799">
        <v>0.15</v>
      </c>
      <c r="L32" s="799">
        <v>0.23</v>
      </c>
      <c r="N32" s="23">
        <v>2022</v>
      </c>
      <c r="O32" s="893">
        <v>0.1</v>
      </c>
      <c r="P32" s="834"/>
      <c r="Q32" s="23">
        <v>2022</v>
      </c>
      <c r="R32" s="23">
        <v>30</v>
      </c>
      <c r="T32" s="5"/>
      <c r="U32" s="5"/>
    </row>
    <row r="33" spans="1:21" x14ac:dyDescent="0.2">
      <c r="A33" s="23">
        <v>2023</v>
      </c>
      <c r="B33" s="13">
        <v>1.67</v>
      </c>
      <c r="C33" s="13">
        <v>1.72</v>
      </c>
      <c r="D33" s="938">
        <v>2.1</v>
      </c>
      <c r="E33" s="575"/>
      <c r="F33" s="938">
        <v>2.5</v>
      </c>
      <c r="G33" s="13">
        <v>2.33</v>
      </c>
      <c r="H33" s="12"/>
      <c r="I33" s="23">
        <v>2023</v>
      </c>
      <c r="J33" s="799">
        <v>0.28000000000000003</v>
      </c>
      <c r="K33" s="799">
        <v>0.15</v>
      </c>
      <c r="L33" s="799">
        <v>0.23</v>
      </c>
      <c r="N33" s="23">
        <v>2023</v>
      </c>
      <c r="O33" s="893">
        <v>0.1</v>
      </c>
      <c r="P33" s="834"/>
      <c r="Q33" s="23">
        <v>2023</v>
      </c>
      <c r="R33" s="23">
        <v>30</v>
      </c>
      <c r="T33" s="5"/>
      <c r="U33" s="5"/>
    </row>
    <row r="34" spans="1:21" x14ac:dyDescent="0.2">
      <c r="A34" s="23">
        <v>2024</v>
      </c>
      <c r="B34" s="13">
        <v>1.67</v>
      </c>
      <c r="C34" s="13">
        <v>1.72</v>
      </c>
      <c r="D34" s="938">
        <v>2.11</v>
      </c>
      <c r="E34" s="575"/>
      <c r="F34" s="938">
        <v>2.5099999999999998</v>
      </c>
      <c r="G34" s="101">
        <v>2.34</v>
      </c>
      <c r="H34" s="12"/>
      <c r="I34" s="23">
        <v>2024</v>
      </c>
      <c r="J34" s="799">
        <v>0.28000000000000003</v>
      </c>
      <c r="K34" s="799">
        <v>0.15</v>
      </c>
      <c r="L34" s="799">
        <v>0.23</v>
      </c>
      <c r="N34" s="23">
        <v>2024</v>
      </c>
      <c r="O34" s="893">
        <v>0.1</v>
      </c>
      <c r="P34" s="834"/>
      <c r="Q34" s="23">
        <v>2024</v>
      </c>
      <c r="R34" s="23">
        <v>30</v>
      </c>
      <c r="T34" s="5"/>
      <c r="U34" s="5"/>
    </row>
    <row r="35" spans="1:21" x14ac:dyDescent="0.2">
      <c r="A35" s="23">
        <v>2025</v>
      </c>
      <c r="B35" s="13">
        <f t="shared" ref="B35:B44" si="14">B34</f>
        <v>1.67</v>
      </c>
      <c r="C35" s="13">
        <f t="shared" ref="C35:C44" si="15">C34</f>
        <v>1.72</v>
      </c>
      <c r="D35" s="938">
        <f t="shared" ref="D35:D44" si="16">D34</f>
        <v>2.11</v>
      </c>
      <c r="E35" s="575"/>
      <c r="F35" s="938">
        <f t="shared" ref="F35:F44" si="17">F34</f>
        <v>2.5099999999999998</v>
      </c>
      <c r="G35" s="101">
        <f t="shared" ref="G35:G44" si="18">G34</f>
        <v>2.34</v>
      </c>
      <c r="H35" s="12"/>
      <c r="I35" s="23">
        <v>2025</v>
      </c>
      <c r="J35" s="799">
        <f t="shared" ref="J35:J44" si="19">J34</f>
        <v>0.28000000000000003</v>
      </c>
      <c r="K35" s="799">
        <f t="shared" ref="K35:K44" si="20">K34</f>
        <v>0.15</v>
      </c>
      <c r="L35" s="799">
        <f t="shared" ref="L35:L44" si="21">L34</f>
        <v>0.23</v>
      </c>
      <c r="N35" s="23">
        <v>2025</v>
      </c>
      <c r="O35" s="893">
        <f t="shared" ref="O35:O44" si="22">O34</f>
        <v>0.1</v>
      </c>
      <c r="P35" s="834"/>
      <c r="Q35" s="23">
        <v>2025</v>
      </c>
      <c r="R35" s="23">
        <f t="shared" ref="R35:R44" si="23">R34</f>
        <v>30</v>
      </c>
      <c r="T35" s="5"/>
      <c r="U35" s="5"/>
    </row>
    <row r="36" spans="1:21" x14ac:dyDescent="0.2">
      <c r="A36" s="358">
        <v>2026</v>
      </c>
      <c r="B36" s="357">
        <f t="shared" si="14"/>
        <v>1.67</v>
      </c>
      <c r="C36" s="357">
        <f t="shared" si="15"/>
        <v>1.72</v>
      </c>
      <c r="D36" s="940">
        <f t="shared" si="16"/>
        <v>2.11</v>
      </c>
      <c r="E36" s="359"/>
      <c r="F36" s="941">
        <f t="shared" si="17"/>
        <v>2.5099999999999998</v>
      </c>
      <c r="G36" s="358">
        <f t="shared" si="18"/>
        <v>2.34</v>
      </c>
      <c r="H36" s="12"/>
      <c r="I36" s="358">
        <v>2026</v>
      </c>
      <c r="J36" s="577">
        <f t="shared" si="19"/>
        <v>0.28000000000000003</v>
      </c>
      <c r="K36" s="577">
        <f t="shared" si="20"/>
        <v>0.15</v>
      </c>
      <c r="L36" s="577">
        <f t="shared" si="21"/>
        <v>0.23</v>
      </c>
      <c r="N36" s="358">
        <v>2026</v>
      </c>
      <c r="O36" s="876">
        <f t="shared" si="22"/>
        <v>0.1</v>
      </c>
      <c r="P36" s="834"/>
      <c r="Q36" s="358">
        <v>2026</v>
      </c>
      <c r="R36" s="358">
        <f t="shared" si="23"/>
        <v>30</v>
      </c>
      <c r="T36" s="5"/>
      <c r="U36" s="5"/>
    </row>
    <row r="37" spans="1:21" x14ac:dyDescent="0.2">
      <c r="A37" s="358">
        <v>2027</v>
      </c>
      <c r="B37" s="357">
        <f t="shared" si="14"/>
        <v>1.67</v>
      </c>
      <c r="C37" s="357">
        <f t="shared" si="15"/>
        <v>1.72</v>
      </c>
      <c r="D37" s="940">
        <f t="shared" si="16"/>
        <v>2.11</v>
      </c>
      <c r="E37" s="359"/>
      <c r="F37" s="941">
        <f t="shared" si="17"/>
        <v>2.5099999999999998</v>
      </c>
      <c r="G37" s="358">
        <f t="shared" si="18"/>
        <v>2.34</v>
      </c>
      <c r="H37" s="5"/>
      <c r="I37" s="358">
        <v>2027</v>
      </c>
      <c r="J37" s="577">
        <f t="shared" si="19"/>
        <v>0.28000000000000003</v>
      </c>
      <c r="K37" s="577">
        <f t="shared" si="20"/>
        <v>0.15</v>
      </c>
      <c r="L37" s="577">
        <f t="shared" si="21"/>
        <v>0.23</v>
      </c>
      <c r="M37" s="5"/>
      <c r="N37" s="358">
        <v>2027</v>
      </c>
      <c r="O37" s="876">
        <f t="shared" si="22"/>
        <v>0.1</v>
      </c>
      <c r="P37" s="834"/>
      <c r="Q37" s="358">
        <v>2027</v>
      </c>
      <c r="R37" s="358">
        <f t="shared" si="23"/>
        <v>30</v>
      </c>
      <c r="T37" s="5"/>
      <c r="U37" s="5"/>
    </row>
    <row r="38" spans="1:21" x14ac:dyDescent="0.2">
      <c r="A38" s="358">
        <v>2028</v>
      </c>
      <c r="B38" s="357">
        <f t="shared" si="14"/>
        <v>1.67</v>
      </c>
      <c r="C38" s="357">
        <f t="shared" si="15"/>
        <v>1.72</v>
      </c>
      <c r="D38" s="940">
        <f t="shared" si="16"/>
        <v>2.11</v>
      </c>
      <c r="E38" s="359"/>
      <c r="F38" s="941">
        <f t="shared" si="17"/>
        <v>2.5099999999999998</v>
      </c>
      <c r="G38" s="358">
        <f t="shared" si="18"/>
        <v>2.34</v>
      </c>
      <c r="H38" s="5"/>
      <c r="I38" s="358">
        <v>2028</v>
      </c>
      <c r="J38" s="577">
        <f t="shared" si="19"/>
        <v>0.28000000000000003</v>
      </c>
      <c r="K38" s="577">
        <f t="shared" si="20"/>
        <v>0.15</v>
      </c>
      <c r="L38" s="577">
        <f t="shared" si="21"/>
        <v>0.23</v>
      </c>
      <c r="M38" s="5"/>
      <c r="N38" s="358">
        <v>2028</v>
      </c>
      <c r="O38" s="876">
        <f t="shared" si="22"/>
        <v>0.1</v>
      </c>
      <c r="P38" s="834"/>
      <c r="Q38" s="358">
        <v>2028</v>
      </c>
      <c r="R38" s="358">
        <f t="shared" si="23"/>
        <v>30</v>
      </c>
      <c r="T38" s="5"/>
      <c r="U38" s="5"/>
    </row>
    <row r="39" spans="1:21" x14ac:dyDescent="0.2">
      <c r="A39" s="358">
        <v>2029</v>
      </c>
      <c r="B39" s="357">
        <f t="shared" si="14"/>
        <v>1.67</v>
      </c>
      <c r="C39" s="357">
        <f t="shared" si="15"/>
        <v>1.72</v>
      </c>
      <c r="D39" s="940">
        <f t="shared" si="16"/>
        <v>2.11</v>
      </c>
      <c r="E39" s="359"/>
      <c r="F39" s="941">
        <f t="shared" si="17"/>
        <v>2.5099999999999998</v>
      </c>
      <c r="G39" s="358">
        <f t="shared" si="18"/>
        <v>2.34</v>
      </c>
      <c r="H39" s="23"/>
      <c r="I39" s="358">
        <v>2029</v>
      </c>
      <c r="J39" s="577">
        <f t="shared" si="19"/>
        <v>0.28000000000000003</v>
      </c>
      <c r="K39" s="577">
        <f t="shared" si="20"/>
        <v>0.15</v>
      </c>
      <c r="L39" s="577">
        <f t="shared" si="21"/>
        <v>0.23</v>
      </c>
      <c r="M39" s="23"/>
      <c r="N39" s="358">
        <v>2029</v>
      </c>
      <c r="O39" s="876">
        <f t="shared" si="22"/>
        <v>0.1</v>
      </c>
      <c r="P39" s="894"/>
      <c r="Q39" s="358">
        <v>2029</v>
      </c>
      <c r="R39" s="358">
        <f t="shared" si="23"/>
        <v>30</v>
      </c>
      <c r="T39" s="5"/>
      <c r="U39" s="5"/>
    </row>
    <row r="40" spans="1:21" x14ac:dyDescent="0.2">
      <c r="A40" s="358">
        <v>2030</v>
      </c>
      <c r="B40" s="357">
        <f t="shared" si="14"/>
        <v>1.67</v>
      </c>
      <c r="C40" s="357">
        <f t="shared" si="15"/>
        <v>1.72</v>
      </c>
      <c r="D40" s="940">
        <f t="shared" si="16"/>
        <v>2.11</v>
      </c>
      <c r="E40" s="359"/>
      <c r="F40" s="941">
        <f t="shared" si="17"/>
        <v>2.5099999999999998</v>
      </c>
      <c r="G40" s="358">
        <f t="shared" si="18"/>
        <v>2.34</v>
      </c>
      <c r="H40" s="5"/>
      <c r="I40" s="358">
        <v>2030</v>
      </c>
      <c r="J40" s="577">
        <f t="shared" si="19"/>
        <v>0.28000000000000003</v>
      </c>
      <c r="K40" s="577">
        <f t="shared" si="20"/>
        <v>0.15</v>
      </c>
      <c r="L40" s="577">
        <f t="shared" si="21"/>
        <v>0.23</v>
      </c>
      <c r="M40" s="5"/>
      <c r="N40" s="358">
        <v>2030</v>
      </c>
      <c r="O40" s="876">
        <f t="shared" si="22"/>
        <v>0.1</v>
      </c>
      <c r="P40" s="834"/>
      <c r="Q40" s="358">
        <v>2030</v>
      </c>
      <c r="R40" s="358">
        <f t="shared" si="23"/>
        <v>30</v>
      </c>
      <c r="T40" s="5"/>
      <c r="U40" s="5"/>
    </row>
    <row r="41" spans="1:21" x14ac:dyDescent="0.2">
      <c r="A41" s="358">
        <v>2031</v>
      </c>
      <c r="B41" s="357">
        <f t="shared" si="14"/>
        <v>1.67</v>
      </c>
      <c r="C41" s="357">
        <f t="shared" si="15"/>
        <v>1.72</v>
      </c>
      <c r="D41" s="940">
        <f t="shared" si="16"/>
        <v>2.11</v>
      </c>
      <c r="E41" s="359"/>
      <c r="F41" s="941">
        <f t="shared" si="17"/>
        <v>2.5099999999999998</v>
      </c>
      <c r="G41" s="358">
        <f t="shared" si="18"/>
        <v>2.34</v>
      </c>
      <c r="H41" s="5"/>
      <c r="I41" s="358">
        <v>2031</v>
      </c>
      <c r="J41" s="577">
        <f t="shared" si="19"/>
        <v>0.28000000000000003</v>
      </c>
      <c r="K41" s="577">
        <f t="shared" si="20"/>
        <v>0.15</v>
      </c>
      <c r="L41" s="577">
        <f t="shared" si="21"/>
        <v>0.23</v>
      </c>
      <c r="M41" s="5"/>
      <c r="N41" s="358">
        <v>2031</v>
      </c>
      <c r="O41" s="876">
        <f t="shared" si="22"/>
        <v>0.1</v>
      </c>
      <c r="P41" s="834"/>
      <c r="Q41" s="358">
        <v>2031</v>
      </c>
      <c r="R41" s="358">
        <f t="shared" si="23"/>
        <v>30</v>
      </c>
      <c r="T41" s="5"/>
      <c r="U41" s="5"/>
    </row>
    <row r="42" spans="1:21" x14ac:dyDescent="0.2">
      <c r="A42" s="358">
        <v>2032</v>
      </c>
      <c r="B42" s="357">
        <f t="shared" si="14"/>
        <v>1.67</v>
      </c>
      <c r="C42" s="357">
        <f t="shared" si="15"/>
        <v>1.72</v>
      </c>
      <c r="D42" s="940">
        <f t="shared" si="16"/>
        <v>2.11</v>
      </c>
      <c r="E42" s="359"/>
      <c r="F42" s="941">
        <f t="shared" si="17"/>
        <v>2.5099999999999998</v>
      </c>
      <c r="G42" s="358">
        <f t="shared" si="18"/>
        <v>2.34</v>
      </c>
      <c r="H42" s="5"/>
      <c r="I42" s="358">
        <v>2032</v>
      </c>
      <c r="J42" s="577">
        <f t="shared" si="19"/>
        <v>0.28000000000000003</v>
      </c>
      <c r="K42" s="577">
        <f t="shared" si="20"/>
        <v>0.15</v>
      </c>
      <c r="L42" s="577">
        <f t="shared" si="21"/>
        <v>0.23</v>
      </c>
      <c r="M42" s="5"/>
      <c r="N42" s="358">
        <v>2032</v>
      </c>
      <c r="O42" s="876">
        <f t="shared" si="22"/>
        <v>0.1</v>
      </c>
      <c r="P42" s="834"/>
      <c r="Q42" s="358">
        <v>2032</v>
      </c>
      <c r="R42" s="358">
        <f t="shared" si="23"/>
        <v>30</v>
      </c>
      <c r="T42" s="5"/>
      <c r="U42" s="5"/>
    </row>
    <row r="43" spans="1:21" x14ac:dyDescent="0.2">
      <c r="A43" s="358">
        <v>2033</v>
      </c>
      <c r="B43" s="357">
        <f t="shared" si="14"/>
        <v>1.67</v>
      </c>
      <c r="C43" s="357">
        <f t="shared" si="15"/>
        <v>1.72</v>
      </c>
      <c r="D43" s="940">
        <f t="shared" si="16"/>
        <v>2.11</v>
      </c>
      <c r="E43" s="359"/>
      <c r="F43" s="941">
        <f t="shared" si="17"/>
        <v>2.5099999999999998</v>
      </c>
      <c r="G43" s="358">
        <f t="shared" si="18"/>
        <v>2.34</v>
      </c>
      <c r="H43" s="5"/>
      <c r="I43" s="358">
        <v>2033</v>
      </c>
      <c r="J43" s="577">
        <f t="shared" si="19"/>
        <v>0.28000000000000003</v>
      </c>
      <c r="K43" s="577">
        <f t="shared" si="20"/>
        <v>0.15</v>
      </c>
      <c r="L43" s="577">
        <f t="shared" si="21"/>
        <v>0.23</v>
      </c>
      <c r="M43" s="5"/>
      <c r="N43" s="358">
        <v>2033</v>
      </c>
      <c r="O43" s="876">
        <f t="shared" si="22"/>
        <v>0.1</v>
      </c>
      <c r="P43" s="834"/>
      <c r="Q43" s="358">
        <v>2033</v>
      </c>
      <c r="R43" s="358">
        <f t="shared" si="23"/>
        <v>30</v>
      </c>
      <c r="T43" s="5"/>
      <c r="U43" s="5"/>
    </row>
    <row r="44" spans="1:21" x14ac:dyDescent="0.2">
      <c r="A44" s="358">
        <v>2034</v>
      </c>
      <c r="B44" s="357">
        <f t="shared" si="14"/>
        <v>1.67</v>
      </c>
      <c r="C44" s="357">
        <f t="shared" si="15"/>
        <v>1.72</v>
      </c>
      <c r="D44" s="940">
        <f t="shared" si="16"/>
        <v>2.11</v>
      </c>
      <c r="E44" s="359"/>
      <c r="F44" s="941">
        <f t="shared" si="17"/>
        <v>2.5099999999999998</v>
      </c>
      <c r="G44" s="358">
        <f t="shared" si="18"/>
        <v>2.34</v>
      </c>
      <c r="H44" s="5"/>
      <c r="I44" s="358">
        <v>2034</v>
      </c>
      <c r="J44" s="577">
        <f t="shared" si="19"/>
        <v>0.28000000000000003</v>
      </c>
      <c r="K44" s="577">
        <f t="shared" si="20"/>
        <v>0.15</v>
      </c>
      <c r="L44" s="577">
        <f t="shared" si="21"/>
        <v>0.23</v>
      </c>
      <c r="M44" s="5"/>
      <c r="N44" s="358">
        <v>2034</v>
      </c>
      <c r="O44" s="876">
        <f t="shared" si="22"/>
        <v>0.1</v>
      </c>
      <c r="P44" s="834"/>
      <c r="Q44" s="358">
        <v>2034</v>
      </c>
      <c r="R44" s="358">
        <f t="shared" si="23"/>
        <v>30</v>
      </c>
      <c r="T44" s="5"/>
      <c r="U44" s="5"/>
    </row>
    <row r="45" spans="1:21" x14ac:dyDescent="0.2">
      <c r="P45" s="15"/>
      <c r="R45" s="5"/>
      <c r="S45" s="5"/>
      <c r="T45" s="5"/>
      <c r="U45" s="5"/>
    </row>
    <row r="46" spans="1:21" x14ac:dyDescent="0.2">
      <c r="R46" s="5"/>
      <c r="S46" s="5"/>
      <c r="T46" s="5"/>
      <c r="U46" s="5"/>
    </row>
    <row r="47" spans="1:21" x14ac:dyDescent="0.2">
      <c r="A47" s="360" t="s">
        <v>487</v>
      </c>
      <c r="B47" s="360"/>
      <c r="C47" s="360"/>
      <c r="D47" s="360"/>
      <c r="E47" s="360"/>
      <c r="F47" s="360"/>
      <c r="G47" s="360"/>
      <c r="I47" s="360" t="s">
        <v>9</v>
      </c>
      <c r="J47" s="363"/>
      <c r="K47" s="363"/>
      <c r="L47" s="363"/>
      <c r="R47" s="5"/>
      <c r="S47" s="5"/>
      <c r="T47" s="5"/>
      <c r="U47" s="5"/>
    </row>
    <row r="48" spans="1:21" x14ac:dyDescent="0.2">
      <c r="A48" s="11"/>
      <c r="B48" s="954" t="s">
        <v>12</v>
      </c>
      <c r="C48" s="954"/>
      <c r="D48" s="954" t="s">
        <v>14</v>
      </c>
      <c r="E48" s="954"/>
      <c r="F48" s="954" t="s">
        <v>13</v>
      </c>
      <c r="G48" s="954"/>
      <c r="I48" s="10"/>
      <c r="J48" s="10"/>
      <c r="K48" s="10"/>
      <c r="L48" s="10"/>
      <c r="R48" s="5"/>
      <c r="S48" s="5"/>
      <c r="T48" s="5"/>
      <c r="U48" s="5"/>
    </row>
    <row r="49" spans="1:21" x14ac:dyDescent="0.2">
      <c r="A49" s="11" t="s">
        <v>20</v>
      </c>
      <c r="B49" s="11" t="s">
        <v>15</v>
      </c>
      <c r="C49" s="11" t="s">
        <v>16</v>
      </c>
      <c r="D49" s="11" t="s">
        <v>15</v>
      </c>
      <c r="E49" s="11" t="s">
        <v>16</v>
      </c>
      <c r="F49" s="11" t="s">
        <v>15</v>
      </c>
      <c r="G49" s="11" t="s">
        <v>16</v>
      </c>
      <c r="I49" s="10"/>
      <c r="J49" s="10" t="s">
        <v>17</v>
      </c>
      <c r="K49" s="10" t="s">
        <v>18</v>
      </c>
      <c r="L49" s="10" t="s">
        <v>19</v>
      </c>
      <c r="N49" s="5"/>
      <c r="O49" s="5"/>
      <c r="P49" s="5"/>
      <c r="Q49" s="5"/>
      <c r="R49" s="5"/>
      <c r="S49" s="5"/>
      <c r="T49" s="5"/>
      <c r="U49" s="5"/>
    </row>
    <row r="50" spans="1:21" ht="13.5" thickBot="1" x14ac:dyDescent="0.25">
      <c r="A50" s="13">
        <v>2019</v>
      </c>
      <c r="B50" s="3">
        <v>0.32</v>
      </c>
      <c r="C50" s="3">
        <v>0.3</v>
      </c>
      <c r="D50" s="3">
        <v>0.25</v>
      </c>
      <c r="E50" s="3">
        <v>0.13</v>
      </c>
      <c r="F50" s="3">
        <v>0.56999999999999995</v>
      </c>
      <c r="G50" s="3">
        <v>0.43</v>
      </c>
      <c r="I50" s="13">
        <v>2019</v>
      </c>
      <c r="J50" s="13">
        <v>4500</v>
      </c>
      <c r="K50" s="13">
        <v>6400</v>
      </c>
      <c r="L50" s="13">
        <v>8600</v>
      </c>
      <c r="N50" s="5"/>
      <c r="O50" s="5"/>
      <c r="P50" s="5"/>
      <c r="Q50" s="5"/>
      <c r="R50" s="5"/>
      <c r="S50" s="5"/>
      <c r="T50" s="5"/>
      <c r="U50" s="5"/>
    </row>
    <row r="51" spans="1:21" ht="13.5" thickTop="1" x14ac:dyDescent="0.2">
      <c r="A51" s="891">
        <v>2020</v>
      </c>
      <c r="B51" s="892">
        <v>0.4</v>
      </c>
      <c r="C51" s="892">
        <v>0.24</v>
      </c>
      <c r="D51" s="892">
        <v>0.18</v>
      </c>
      <c r="E51" s="892">
        <v>0.11</v>
      </c>
      <c r="F51" s="892">
        <v>0.57999999999999996</v>
      </c>
      <c r="G51" s="892">
        <v>0.35</v>
      </c>
      <c r="I51" s="882">
        <v>2020</v>
      </c>
      <c r="J51" s="888">
        <v>4500</v>
      </c>
      <c r="K51" s="888">
        <v>6700</v>
      </c>
      <c r="L51" s="888">
        <v>9000</v>
      </c>
      <c r="N51" s="5"/>
      <c r="O51" s="5"/>
      <c r="P51" s="5"/>
      <c r="Q51" s="5"/>
      <c r="R51" s="5"/>
      <c r="S51" s="5"/>
      <c r="T51" s="5"/>
      <c r="U51" s="5"/>
    </row>
    <row r="52" spans="1:21" x14ac:dyDescent="0.2">
      <c r="A52" s="23">
        <v>2021</v>
      </c>
      <c r="B52" s="895">
        <v>0.4</v>
      </c>
      <c r="C52" s="895">
        <v>0.24</v>
      </c>
      <c r="D52" s="895">
        <v>0.18</v>
      </c>
      <c r="E52" s="895">
        <v>0.11</v>
      </c>
      <c r="F52" s="895">
        <v>0.57999999999999996</v>
      </c>
      <c r="G52" s="895">
        <v>0.35</v>
      </c>
      <c r="H52" s="206"/>
      <c r="I52" s="23">
        <v>2021</v>
      </c>
      <c r="J52" s="13">
        <v>4500</v>
      </c>
      <c r="K52" s="13">
        <v>6700</v>
      </c>
      <c r="L52" s="13">
        <v>9000</v>
      </c>
      <c r="N52" s="5"/>
      <c r="O52" s="5"/>
      <c r="P52" s="5"/>
      <c r="Q52" s="5"/>
      <c r="R52" s="5"/>
      <c r="S52" s="5"/>
      <c r="T52" s="5"/>
      <c r="U52" s="5"/>
    </row>
    <row r="53" spans="1:21" x14ac:dyDescent="0.2">
      <c r="A53" s="23">
        <v>2022</v>
      </c>
      <c r="B53" s="895">
        <v>0.4</v>
      </c>
      <c r="C53" s="895">
        <v>0.24</v>
      </c>
      <c r="D53" s="895">
        <v>0.18</v>
      </c>
      <c r="E53" s="895">
        <v>0.11</v>
      </c>
      <c r="F53" s="895">
        <v>0.57999999999999996</v>
      </c>
      <c r="G53" s="895">
        <v>0.35</v>
      </c>
      <c r="I53" s="23">
        <v>2022</v>
      </c>
      <c r="J53" s="13">
        <v>4500</v>
      </c>
      <c r="K53" s="13">
        <v>6700</v>
      </c>
      <c r="L53" s="13">
        <v>9000</v>
      </c>
      <c r="N53" s="5"/>
      <c r="O53" s="5"/>
      <c r="P53" s="5"/>
      <c r="Q53" s="5"/>
      <c r="R53" s="5"/>
      <c r="S53" s="5"/>
      <c r="T53" s="5"/>
      <c r="U53" s="5"/>
    </row>
    <row r="54" spans="1:21" x14ac:dyDescent="0.2">
      <c r="A54" s="23">
        <v>2023</v>
      </c>
      <c r="B54" s="895">
        <v>0.4</v>
      </c>
      <c r="C54" s="895">
        <v>0.24</v>
      </c>
      <c r="D54" s="895">
        <v>0.18</v>
      </c>
      <c r="E54" s="895">
        <v>0.11</v>
      </c>
      <c r="F54" s="895">
        <v>0.57999999999999996</v>
      </c>
      <c r="G54" s="895">
        <v>0.35</v>
      </c>
      <c r="I54" s="23">
        <v>2023</v>
      </c>
      <c r="J54" s="13">
        <v>5000</v>
      </c>
      <c r="K54" s="13">
        <v>7300</v>
      </c>
      <c r="L54" s="13">
        <v>9900</v>
      </c>
      <c r="N54" s="5"/>
      <c r="O54" s="5"/>
      <c r="P54" s="5"/>
      <c r="Q54" s="5"/>
      <c r="R54" s="5"/>
      <c r="S54" s="5"/>
      <c r="T54" s="5"/>
      <c r="U54" s="5"/>
    </row>
    <row r="55" spans="1:21" x14ac:dyDescent="0.2">
      <c r="A55" s="23">
        <v>2024</v>
      </c>
      <c r="B55" s="895">
        <v>0.4</v>
      </c>
      <c r="C55" s="895">
        <v>0.24</v>
      </c>
      <c r="D55" s="895">
        <v>0.18</v>
      </c>
      <c r="E55" s="895">
        <v>0.11</v>
      </c>
      <c r="F55" s="895">
        <v>0.57999999999999996</v>
      </c>
      <c r="G55" s="895">
        <v>0.35</v>
      </c>
      <c r="I55" s="23">
        <v>2024</v>
      </c>
      <c r="J55" s="13">
        <v>5000</v>
      </c>
      <c r="K55" s="13">
        <v>7300</v>
      </c>
      <c r="L55" s="13">
        <v>9900</v>
      </c>
      <c r="N55" s="5"/>
      <c r="O55" s="5"/>
      <c r="P55" s="5"/>
      <c r="Q55" s="5"/>
      <c r="R55" s="5"/>
      <c r="S55" s="5"/>
      <c r="T55" s="5"/>
      <c r="U55" s="5"/>
    </row>
    <row r="56" spans="1:21" x14ac:dyDescent="0.2">
      <c r="A56" s="23">
        <v>2025</v>
      </c>
      <c r="B56" s="895">
        <f t="shared" ref="B56:B65" si="24">B55</f>
        <v>0.4</v>
      </c>
      <c r="C56" s="895">
        <f t="shared" ref="C56:C65" si="25">C55</f>
        <v>0.24</v>
      </c>
      <c r="D56" s="895">
        <f t="shared" ref="D56:D65" si="26">D55</f>
        <v>0.18</v>
      </c>
      <c r="E56" s="895">
        <f t="shared" ref="E56:E65" si="27">E55</f>
        <v>0.11</v>
      </c>
      <c r="F56" s="895">
        <f t="shared" ref="F56:F65" si="28">F55</f>
        <v>0.57999999999999996</v>
      </c>
      <c r="G56" s="895">
        <f t="shared" ref="G56:G65" si="29">G55</f>
        <v>0.35</v>
      </c>
      <c r="I56" s="23">
        <v>2025</v>
      </c>
      <c r="J56" s="13">
        <f t="shared" ref="J56:J65" si="30">J55</f>
        <v>5000</v>
      </c>
      <c r="K56" s="13">
        <f t="shared" ref="K56:K65" si="31">K55</f>
        <v>7300</v>
      </c>
      <c r="L56" s="13">
        <f t="shared" ref="L56:L65" si="32">L55</f>
        <v>9900</v>
      </c>
      <c r="N56" s="5"/>
      <c r="O56" s="5"/>
      <c r="P56" s="5"/>
      <c r="Q56" s="5"/>
      <c r="R56" s="5"/>
      <c r="S56" s="5"/>
      <c r="T56" s="5"/>
      <c r="U56" s="5"/>
    </row>
    <row r="57" spans="1:21" x14ac:dyDescent="0.2">
      <c r="A57" s="358">
        <v>2026</v>
      </c>
      <c r="B57" s="877">
        <f t="shared" si="24"/>
        <v>0.4</v>
      </c>
      <c r="C57" s="877">
        <f t="shared" si="25"/>
        <v>0.24</v>
      </c>
      <c r="D57" s="877">
        <f t="shared" si="26"/>
        <v>0.18</v>
      </c>
      <c r="E57" s="877">
        <f t="shared" si="27"/>
        <v>0.11</v>
      </c>
      <c r="F57" s="877">
        <f t="shared" si="28"/>
        <v>0.57999999999999996</v>
      </c>
      <c r="G57" s="877">
        <f t="shared" si="29"/>
        <v>0.35</v>
      </c>
      <c r="I57" s="358">
        <v>2026</v>
      </c>
      <c r="J57" s="357">
        <f t="shared" si="30"/>
        <v>5000</v>
      </c>
      <c r="K57" s="357">
        <f t="shared" si="31"/>
        <v>7300</v>
      </c>
      <c r="L57" s="357">
        <f t="shared" si="32"/>
        <v>9900</v>
      </c>
      <c r="N57" s="5"/>
      <c r="O57" s="5"/>
      <c r="P57" s="5"/>
      <c r="Q57" s="5"/>
      <c r="R57" s="5"/>
      <c r="S57" s="5"/>
      <c r="T57" s="5"/>
      <c r="U57" s="5"/>
    </row>
    <row r="58" spans="1:21" x14ac:dyDescent="0.2">
      <c r="A58" s="358">
        <v>2027</v>
      </c>
      <c r="B58" s="877">
        <f t="shared" si="24"/>
        <v>0.4</v>
      </c>
      <c r="C58" s="877">
        <f t="shared" si="25"/>
        <v>0.24</v>
      </c>
      <c r="D58" s="877">
        <f t="shared" si="26"/>
        <v>0.18</v>
      </c>
      <c r="E58" s="877">
        <f t="shared" si="27"/>
        <v>0.11</v>
      </c>
      <c r="F58" s="877">
        <f t="shared" si="28"/>
        <v>0.57999999999999996</v>
      </c>
      <c r="G58" s="877">
        <f t="shared" si="29"/>
        <v>0.35</v>
      </c>
      <c r="H58" s="2"/>
      <c r="I58" s="358">
        <v>2027</v>
      </c>
      <c r="J58" s="357">
        <f t="shared" si="30"/>
        <v>5000</v>
      </c>
      <c r="K58" s="357">
        <f t="shared" si="31"/>
        <v>7300</v>
      </c>
      <c r="L58" s="357">
        <f t="shared" si="32"/>
        <v>9900</v>
      </c>
      <c r="N58" s="5"/>
      <c r="O58" s="5"/>
      <c r="P58" s="5"/>
      <c r="Q58" s="5"/>
      <c r="R58" s="5"/>
      <c r="S58" s="5"/>
      <c r="T58" s="5"/>
      <c r="U58" s="5"/>
    </row>
    <row r="59" spans="1:21" x14ac:dyDescent="0.2">
      <c r="A59" s="358">
        <v>2028</v>
      </c>
      <c r="B59" s="877">
        <f t="shared" si="24"/>
        <v>0.4</v>
      </c>
      <c r="C59" s="877">
        <f t="shared" si="25"/>
        <v>0.24</v>
      </c>
      <c r="D59" s="877">
        <f t="shared" si="26"/>
        <v>0.18</v>
      </c>
      <c r="E59" s="877">
        <f t="shared" si="27"/>
        <v>0.11</v>
      </c>
      <c r="F59" s="877">
        <f t="shared" si="28"/>
        <v>0.57999999999999996</v>
      </c>
      <c r="G59" s="877">
        <f t="shared" si="29"/>
        <v>0.35</v>
      </c>
      <c r="H59" s="2"/>
      <c r="I59" s="358">
        <v>2028</v>
      </c>
      <c r="J59" s="357">
        <f t="shared" si="30"/>
        <v>5000</v>
      </c>
      <c r="K59" s="357">
        <f t="shared" si="31"/>
        <v>7300</v>
      </c>
      <c r="L59" s="357">
        <f t="shared" si="32"/>
        <v>9900</v>
      </c>
      <c r="N59" s="5"/>
      <c r="O59" s="5"/>
      <c r="P59" s="5"/>
      <c r="Q59" s="5"/>
      <c r="R59" s="5"/>
      <c r="S59" s="5"/>
      <c r="T59" s="5"/>
      <c r="U59" s="5"/>
    </row>
    <row r="60" spans="1:21" x14ac:dyDescent="0.2">
      <c r="A60" s="358">
        <v>2029</v>
      </c>
      <c r="B60" s="877">
        <f t="shared" si="24"/>
        <v>0.4</v>
      </c>
      <c r="C60" s="877">
        <f t="shared" si="25"/>
        <v>0.24</v>
      </c>
      <c r="D60" s="877">
        <f t="shared" si="26"/>
        <v>0.18</v>
      </c>
      <c r="E60" s="877">
        <f t="shared" si="27"/>
        <v>0.11</v>
      </c>
      <c r="F60" s="877">
        <f t="shared" si="28"/>
        <v>0.57999999999999996</v>
      </c>
      <c r="G60" s="877">
        <f t="shared" si="29"/>
        <v>0.35</v>
      </c>
      <c r="H60" s="13"/>
      <c r="I60" s="358">
        <v>2029</v>
      </c>
      <c r="J60" s="357">
        <f t="shared" si="30"/>
        <v>5000</v>
      </c>
      <c r="K60" s="357">
        <f t="shared" si="31"/>
        <v>7300</v>
      </c>
      <c r="L60" s="357">
        <f t="shared" si="32"/>
        <v>9900</v>
      </c>
      <c r="N60" s="5"/>
      <c r="O60" s="5"/>
      <c r="P60" s="5"/>
      <c r="Q60" s="5"/>
      <c r="R60" s="5"/>
      <c r="S60" s="5"/>
      <c r="T60" s="5"/>
      <c r="U60" s="5"/>
    </row>
    <row r="61" spans="1:21" x14ac:dyDescent="0.2">
      <c r="A61" s="358">
        <v>2030</v>
      </c>
      <c r="B61" s="877">
        <f t="shared" si="24"/>
        <v>0.4</v>
      </c>
      <c r="C61" s="877">
        <f t="shared" si="25"/>
        <v>0.24</v>
      </c>
      <c r="D61" s="877">
        <f t="shared" si="26"/>
        <v>0.18</v>
      </c>
      <c r="E61" s="877">
        <f t="shared" si="27"/>
        <v>0.11</v>
      </c>
      <c r="F61" s="877">
        <f t="shared" si="28"/>
        <v>0.57999999999999996</v>
      </c>
      <c r="G61" s="877">
        <f t="shared" si="29"/>
        <v>0.35</v>
      </c>
      <c r="H61" s="2"/>
      <c r="I61" s="358">
        <v>2030</v>
      </c>
      <c r="J61" s="357">
        <f t="shared" si="30"/>
        <v>5000</v>
      </c>
      <c r="K61" s="357">
        <f t="shared" si="31"/>
        <v>7300</v>
      </c>
      <c r="L61" s="357">
        <f t="shared" si="32"/>
        <v>9900</v>
      </c>
      <c r="N61" s="5"/>
      <c r="O61" s="5"/>
      <c r="P61" s="5"/>
      <c r="Q61" s="5"/>
      <c r="R61" s="5"/>
      <c r="S61" s="5"/>
      <c r="T61" s="5"/>
      <c r="U61" s="5"/>
    </row>
    <row r="62" spans="1:21" x14ac:dyDescent="0.2">
      <c r="A62" s="358">
        <v>2031</v>
      </c>
      <c r="B62" s="877">
        <f t="shared" si="24"/>
        <v>0.4</v>
      </c>
      <c r="C62" s="877">
        <f t="shared" si="25"/>
        <v>0.24</v>
      </c>
      <c r="D62" s="877">
        <f t="shared" si="26"/>
        <v>0.18</v>
      </c>
      <c r="E62" s="877">
        <f t="shared" si="27"/>
        <v>0.11</v>
      </c>
      <c r="F62" s="877">
        <f t="shared" si="28"/>
        <v>0.57999999999999996</v>
      </c>
      <c r="G62" s="877">
        <f t="shared" si="29"/>
        <v>0.35</v>
      </c>
      <c r="H62" s="2"/>
      <c r="I62" s="358">
        <v>2031</v>
      </c>
      <c r="J62" s="357">
        <f t="shared" si="30"/>
        <v>5000</v>
      </c>
      <c r="K62" s="357">
        <f t="shared" si="31"/>
        <v>7300</v>
      </c>
      <c r="L62" s="357">
        <f t="shared" si="32"/>
        <v>9900</v>
      </c>
      <c r="N62" s="5"/>
      <c r="O62" s="5"/>
      <c r="P62" s="5"/>
      <c r="Q62" s="5"/>
      <c r="R62" s="5"/>
      <c r="S62" s="5"/>
      <c r="T62" s="5"/>
      <c r="U62" s="5"/>
    </row>
    <row r="63" spans="1:21" x14ac:dyDescent="0.2">
      <c r="A63" s="358">
        <v>2032</v>
      </c>
      <c r="B63" s="877">
        <f t="shared" si="24"/>
        <v>0.4</v>
      </c>
      <c r="C63" s="877">
        <f t="shared" si="25"/>
        <v>0.24</v>
      </c>
      <c r="D63" s="877">
        <f t="shared" si="26"/>
        <v>0.18</v>
      </c>
      <c r="E63" s="877">
        <f t="shared" si="27"/>
        <v>0.11</v>
      </c>
      <c r="F63" s="877">
        <f t="shared" si="28"/>
        <v>0.57999999999999996</v>
      </c>
      <c r="G63" s="877">
        <f t="shared" si="29"/>
        <v>0.35</v>
      </c>
      <c r="H63" s="2"/>
      <c r="I63" s="358">
        <v>2032</v>
      </c>
      <c r="J63" s="357">
        <f t="shared" si="30"/>
        <v>5000</v>
      </c>
      <c r="K63" s="357">
        <f t="shared" si="31"/>
        <v>7300</v>
      </c>
      <c r="L63" s="357">
        <f t="shared" si="32"/>
        <v>9900</v>
      </c>
      <c r="R63" s="5"/>
      <c r="S63" s="5"/>
      <c r="T63" s="5"/>
      <c r="U63" s="5"/>
    </row>
    <row r="64" spans="1:21" x14ac:dyDescent="0.2">
      <c r="A64" s="358">
        <v>2033</v>
      </c>
      <c r="B64" s="877">
        <f t="shared" si="24"/>
        <v>0.4</v>
      </c>
      <c r="C64" s="877">
        <f t="shared" si="25"/>
        <v>0.24</v>
      </c>
      <c r="D64" s="877">
        <f t="shared" si="26"/>
        <v>0.18</v>
      </c>
      <c r="E64" s="877">
        <f t="shared" si="27"/>
        <v>0.11</v>
      </c>
      <c r="F64" s="877">
        <f t="shared" si="28"/>
        <v>0.57999999999999996</v>
      </c>
      <c r="G64" s="877">
        <f t="shared" si="29"/>
        <v>0.35</v>
      </c>
      <c r="H64" s="2"/>
      <c r="I64" s="358">
        <v>2033</v>
      </c>
      <c r="J64" s="357">
        <f t="shared" si="30"/>
        <v>5000</v>
      </c>
      <c r="K64" s="357">
        <f t="shared" si="31"/>
        <v>7300</v>
      </c>
      <c r="L64" s="357">
        <f t="shared" si="32"/>
        <v>9900</v>
      </c>
      <c r="R64" s="5"/>
      <c r="S64" s="5"/>
      <c r="T64" s="5"/>
      <c r="U64" s="5"/>
    </row>
    <row r="65" spans="1:21" x14ac:dyDescent="0.2">
      <c r="A65" s="358">
        <v>2034</v>
      </c>
      <c r="B65" s="877">
        <f t="shared" si="24"/>
        <v>0.4</v>
      </c>
      <c r="C65" s="877">
        <f t="shared" si="25"/>
        <v>0.24</v>
      </c>
      <c r="D65" s="877">
        <f t="shared" si="26"/>
        <v>0.18</v>
      </c>
      <c r="E65" s="877">
        <f t="shared" si="27"/>
        <v>0.11</v>
      </c>
      <c r="F65" s="877">
        <f t="shared" si="28"/>
        <v>0.57999999999999996</v>
      </c>
      <c r="G65" s="877">
        <f t="shared" si="29"/>
        <v>0.35</v>
      </c>
      <c r="H65" s="2"/>
      <c r="I65" s="358">
        <v>2034</v>
      </c>
      <c r="J65" s="357">
        <f t="shared" si="30"/>
        <v>5000</v>
      </c>
      <c r="K65" s="357">
        <f t="shared" si="31"/>
        <v>7300</v>
      </c>
      <c r="L65" s="357">
        <f t="shared" si="32"/>
        <v>9900</v>
      </c>
      <c r="R65" s="5"/>
      <c r="S65" s="5"/>
      <c r="T65" s="5"/>
      <c r="U65" s="5"/>
    </row>
    <row r="66" spans="1:21" x14ac:dyDescent="0.2">
      <c r="R66" s="5"/>
      <c r="S66" s="5"/>
      <c r="T66" s="5"/>
      <c r="U66" s="5"/>
    </row>
    <row r="67" spans="1:21" x14ac:dyDescent="0.2">
      <c r="R67" s="5"/>
      <c r="S67" s="5"/>
      <c r="T67" s="5"/>
      <c r="U67" s="5"/>
    </row>
    <row r="68" spans="1:21" x14ac:dyDescent="0.2">
      <c r="R68" s="5"/>
      <c r="S68" s="5"/>
      <c r="T68" s="5"/>
      <c r="U68" s="5"/>
    </row>
    <row r="69" spans="1:21" x14ac:dyDescent="0.2">
      <c r="R69" s="5"/>
      <c r="S69" s="5"/>
      <c r="T69" s="5"/>
      <c r="U69" s="5"/>
    </row>
    <row r="70" spans="1:21" x14ac:dyDescent="0.2">
      <c r="R70" s="5"/>
      <c r="S70" s="5"/>
      <c r="T70" s="5"/>
      <c r="U70" s="5"/>
    </row>
    <row r="71" spans="1:21" x14ac:dyDescent="0.2">
      <c r="R71" s="5"/>
      <c r="S71" s="5"/>
      <c r="T71" s="5"/>
      <c r="U71" s="5"/>
    </row>
    <row r="72" spans="1:21" x14ac:dyDescent="0.2">
      <c r="R72" s="5"/>
      <c r="S72" s="5"/>
      <c r="T72" s="5"/>
      <c r="U72" s="5"/>
    </row>
    <row r="73" spans="1:21" x14ac:dyDescent="0.2">
      <c r="R73" s="5"/>
      <c r="S73" s="5"/>
      <c r="T73" s="5"/>
      <c r="U73" s="5"/>
    </row>
    <row r="74" spans="1:21" x14ac:dyDescent="0.2">
      <c r="R74" s="5"/>
      <c r="S74" s="5"/>
      <c r="T74" s="5"/>
      <c r="U74" s="5"/>
    </row>
    <row r="75" spans="1:21" x14ac:dyDescent="0.2">
      <c r="R75" s="5"/>
      <c r="S75" s="5"/>
      <c r="T75" s="5"/>
      <c r="U75" s="5"/>
    </row>
    <row r="76" spans="1:21" x14ac:dyDescent="0.2">
      <c r="R76" s="5"/>
      <c r="S76" s="5"/>
      <c r="T76" s="5"/>
      <c r="U76" s="5"/>
    </row>
    <row r="77" spans="1:21" x14ac:dyDescent="0.2">
      <c r="R77" s="5"/>
      <c r="S77" s="5"/>
      <c r="T77" s="5"/>
      <c r="U77" s="5"/>
    </row>
    <row r="78" spans="1:21" x14ac:dyDescent="0.2">
      <c r="R78" s="5"/>
      <c r="S78" s="5"/>
      <c r="T78" s="5"/>
      <c r="U78" s="5"/>
    </row>
    <row r="79" spans="1:21" x14ac:dyDescent="0.2">
      <c r="R79" s="5"/>
      <c r="S79" s="5"/>
      <c r="T79" s="5"/>
      <c r="U79" s="5"/>
    </row>
    <row r="80" spans="1:21" x14ac:dyDescent="0.2">
      <c r="A80" s="360" t="s">
        <v>43</v>
      </c>
      <c r="B80" s="360"/>
      <c r="C80" s="360"/>
      <c r="D80" s="360"/>
      <c r="E80" s="360"/>
      <c r="F80" s="360"/>
      <c r="G80" s="360"/>
      <c r="H80" s="360"/>
      <c r="P80" s="15"/>
      <c r="R80" s="5"/>
      <c r="S80" s="5"/>
      <c r="T80" s="5"/>
      <c r="U80" s="5"/>
    </row>
    <row r="81" spans="1:21" x14ac:dyDescent="0.2">
      <c r="A81" s="9"/>
      <c r="B81" s="8"/>
      <c r="C81" s="8" t="s">
        <v>37</v>
      </c>
      <c r="D81" s="8" t="s">
        <v>18</v>
      </c>
      <c r="E81" s="8" t="s">
        <v>52</v>
      </c>
      <c r="F81" s="8" t="s">
        <v>37</v>
      </c>
      <c r="G81" s="8" t="s">
        <v>18</v>
      </c>
      <c r="H81" s="8" t="s">
        <v>52</v>
      </c>
      <c r="P81" s="15"/>
      <c r="R81" s="5"/>
      <c r="S81" s="5"/>
      <c r="T81" s="5"/>
      <c r="U81" s="5"/>
    </row>
    <row r="82" spans="1:21" x14ac:dyDescent="0.2">
      <c r="A82" s="2" t="s">
        <v>44</v>
      </c>
      <c r="B82" s="2"/>
      <c r="C82" s="409">
        <v>557</v>
      </c>
      <c r="D82" s="409">
        <v>1472</v>
      </c>
      <c r="E82" s="921">
        <v>2274</v>
      </c>
      <c r="F82" s="25">
        <f>C82/$C$86</f>
        <v>0.1114</v>
      </c>
      <c r="G82" s="25">
        <f>D82/$D$86</f>
        <v>0.20164383561643837</v>
      </c>
      <c r="H82" s="25">
        <f>E82/$E$86</f>
        <v>0.22969696969696971</v>
      </c>
      <c r="P82" s="15"/>
      <c r="R82" s="5"/>
      <c r="S82" s="5"/>
      <c r="T82" s="5"/>
      <c r="U82" s="5"/>
    </row>
    <row r="83" spans="1:21" x14ac:dyDescent="0.2">
      <c r="A83" s="2" t="s">
        <v>45</v>
      </c>
      <c r="B83" s="2"/>
      <c r="C83" s="409">
        <v>3677</v>
      </c>
      <c r="D83" s="409">
        <v>4755</v>
      </c>
      <c r="E83" s="409">
        <v>6020</v>
      </c>
      <c r="F83" s="25">
        <f>C83/$C$86</f>
        <v>0.73540000000000005</v>
      </c>
      <c r="G83" s="25">
        <f>D83/$D$86</f>
        <v>0.65136986301369859</v>
      </c>
      <c r="H83" s="25">
        <f>E83/$E$86</f>
        <v>0.60808080808080811</v>
      </c>
      <c r="P83" s="15"/>
      <c r="R83" s="5"/>
      <c r="S83" s="5"/>
      <c r="T83" s="5"/>
      <c r="U83" s="5"/>
    </row>
    <row r="84" spans="1:21" x14ac:dyDescent="0.2">
      <c r="A84" s="2" t="s">
        <v>46</v>
      </c>
      <c r="B84" s="2"/>
      <c r="C84" s="409">
        <v>928</v>
      </c>
      <c r="D84" s="409">
        <v>1292</v>
      </c>
      <c r="E84" s="409">
        <v>1830</v>
      </c>
      <c r="F84" s="25">
        <f>C84/$C$86</f>
        <v>0.18559999999999999</v>
      </c>
      <c r="G84" s="25">
        <f>D84/$D$86</f>
        <v>0.17698630136986301</v>
      </c>
      <c r="H84" s="25">
        <f>E84/$E$86</f>
        <v>0.18484848484848485</v>
      </c>
      <c r="R84" s="5"/>
      <c r="S84" s="5"/>
      <c r="T84" s="5"/>
      <c r="U84" s="5"/>
    </row>
    <row r="85" spans="1:21" x14ac:dyDescent="0.2">
      <c r="A85" s="2" t="s">
        <v>50</v>
      </c>
      <c r="B85" s="2"/>
      <c r="C85" s="409">
        <v>-162</v>
      </c>
      <c r="D85" s="409">
        <v>-219</v>
      </c>
      <c r="E85" s="409">
        <v>-224</v>
      </c>
      <c r="F85" s="25">
        <f>C85/$C$86</f>
        <v>-3.2399999999999998E-2</v>
      </c>
      <c r="G85" s="25">
        <f>D85/$D$86</f>
        <v>-0.03</v>
      </c>
      <c r="H85" s="25">
        <f>E85/$E$86</f>
        <v>-2.2626262626262626E-2</v>
      </c>
      <c r="R85" s="5"/>
      <c r="S85" s="5"/>
      <c r="T85" s="5"/>
      <c r="U85" s="5"/>
    </row>
    <row r="86" spans="1:21" x14ac:dyDescent="0.2">
      <c r="A86" s="2"/>
      <c r="B86" s="2"/>
      <c r="C86" s="26">
        <f>SUM(C82:C85)</f>
        <v>5000</v>
      </c>
      <c r="D86" s="26">
        <f>SUM(D82:D85)</f>
        <v>7300</v>
      </c>
      <c r="E86" s="26">
        <f>SUM(E82:E85)</f>
        <v>9900</v>
      </c>
      <c r="F86" s="2"/>
      <c r="G86" s="2"/>
      <c r="H86" s="2"/>
      <c r="I86" s="5"/>
      <c r="N86" s="5"/>
      <c r="O86" s="5"/>
      <c r="R86" s="5"/>
      <c r="S86" s="5"/>
      <c r="T86" s="5"/>
      <c r="U86" s="5"/>
    </row>
    <row r="87" spans="1:21" x14ac:dyDescent="0.2">
      <c r="A87" s="195" t="s">
        <v>47</v>
      </c>
      <c r="B87" s="2"/>
      <c r="C87" s="24">
        <v>1624</v>
      </c>
      <c r="D87" s="24">
        <v>2099</v>
      </c>
      <c r="E87" s="24">
        <v>2658</v>
      </c>
      <c r="F87" s="37">
        <f>C87/$C$83</f>
        <v>0.44166440032635301</v>
      </c>
      <c r="G87" s="37">
        <f>D87/$D$83</f>
        <v>0.44143007360672976</v>
      </c>
      <c r="H87" s="37">
        <f>E87/$E$83</f>
        <v>0.44152823920265782</v>
      </c>
    </row>
    <row r="88" spans="1:21" x14ac:dyDescent="0.2">
      <c r="A88" s="195" t="s">
        <v>48</v>
      </c>
      <c r="B88" s="2"/>
      <c r="C88" s="24">
        <v>446</v>
      </c>
      <c r="D88" s="24">
        <v>578</v>
      </c>
      <c r="E88" s="24">
        <v>731</v>
      </c>
      <c r="F88" s="37">
        <f>C88/$C$83</f>
        <v>0.12129453358716345</v>
      </c>
      <c r="G88" s="37">
        <f>D88/$D$83</f>
        <v>0.12155625657202944</v>
      </c>
      <c r="H88" s="37">
        <f>E88/$E$83</f>
        <v>0.12142857142857143</v>
      </c>
    </row>
    <row r="89" spans="1:21" x14ac:dyDescent="0.2">
      <c r="A89" s="195" t="s">
        <v>49</v>
      </c>
      <c r="B89" s="2"/>
      <c r="C89" s="24">
        <v>1607</v>
      </c>
      <c r="D89" s="24">
        <v>2078</v>
      </c>
      <c r="E89" s="24">
        <v>2631</v>
      </c>
      <c r="F89" s="37">
        <f>C89/$C$83</f>
        <v>0.43704106608648352</v>
      </c>
      <c r="G89" s="37">
        <f>D89/$D$83</f>
        <v>0.43701366982124079</v>
      </c>
      <c r="H89" s="37">
        <f>E89/$E$83</f>
        <v>0.43704318936877079</v>
      </c>
    </row>
    <row r="90" spans="1:21" x14ac:dyDescent="0.2">
      <c r="A90" s="2"/>
      <c r="B90" s="2"/>
      <c r="C90" s="2"/>
      <c r="D90" s="2"/>
      <c r="E90" s="576"/>
      <c r="F90" s="2"/>
      <c r="G90" s="2"/>
      <c r="H90" s="2"/>
    </row>
    <row r="96" spans="1:21" x14ac:dyDescent="0.2">
      <c r="O96" s="4"/>
      <c r="P96" s="4"/>
    </row>
  </sheetData>
  <sheetProtection algorithmName="SHA-512" hashValue="LrssEr+3DsaIS6nIxdihS30Draph1KaHSJ06KcTd5PUui8QuQz5pRlJdEhuERSR0t8sHrMKb9y3vwMGO81hUiA==" saltValue="ahBVqYJKieBsDBCtwaSLGw==" spinCount="100000" sheet="1" objects="1" scenarios="1"/>
  <mergeCells count="3">
    <mergeCell ref="B48:C48"/>
    <mergeCell ref="D48:E48"/>
    <mergeCell ref="F48:G48"/>
  </mergeCells>
  <phoneticPr fontId="0" type="noConversion"/>
  <pageMargins left="0.78740157499999996" right="0.78740157499999996" top="0.984251969" bottom="0.984251969" header="0.4921259845" footer="0.492125984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8"/>
  <sheetViews>
    <sheetView showGridLines="0" zoomScaleNormal="100" workbookViewId="0">
      <selection activeCell="A25" sqref="A25"/>
    </sheetView>
  </sheetViews>
  <sheetFormatPr baseColWidth="10" defaultColWidth="11.28515625" defaultRowHeight="12.75" outlineLevelCol="1" x14ac:dyDescent="0.2"/>
  <cols>
    <col min="1" max="1" width="39.5703125" customWidth="1"/>
    <col min="2" max="2" width="13.42578125" bestFit="1" customWidth="1"/>
    <col min="3" max="3" width="16.85546875" customWidth="1"/>
    <col min="4" max="4" width="15.7109375" customWidth="1"/>
    <col min="5" max="11" width="11.28515625" customWidth="1"/>
    <col min="12" max="12" width="1.7109375" style="5" customWidth="1"/>
    <col min="13" max="13" width="13.42578125" customWidth="1"/>
    <col min="14" max="14" width="5.28515625" customWidth="1"/>
    <col min="15" max="15" width="8" hidden="1" customWidth="1" outlineLevel="1"/>
    <col min="16" max="16" width="11.28515625" style="619" collapsed="1"/>
    <col min="17" max="18" width="4.7109375" customWidth="1"/>
  </cols>
  <sheetData>
    <row r="1" spans="1:16" s="16" customFormat="1" ht="19.5" x14ac:dyDescent="0.3">
      <c r="A1" s="74" t="s">
        <v>576</v>
      </c>
      <c r="F1" s="701"/>
      <c r="G1" s="701"/>
      <c r="H1" s="701"/>
      <c r="I1" s="701"/>
      <c r="L1" s="30"/>
      <c r="P1" s="618"/>
    </row>
    <row r="3" spans="1:16" ht="15.75" x14ac:dyDescent="0.25">
      <c r="A3" s="703" t="s">
        <v>356</v>
      </c>
      <c r="B3" s="702"/>
      <c r="C3" s="702"/>
      <c r="G3" s="654"/>
    </row>
    <row r="4" spans="1:16" x14ac:dyDescent="0.2">
      <c r="A4" s="700" t="s">
        <v>355</v>
      </c>
      <c r="F4" s="638"/>
      <c r="G4" s="638"/>
    </row>
    <row r="5" spans="1:16" x14ac:dyDescent="0.2">
      <c r="E5" s="638"/>
      <c r="F5" s="695"/>
      <c r="G5" s="638"/>
    </row>
    <row r="6" spans="1:16" x14ac:dyDescent="0.2">
      <c r="G6" s="638"/>
    </row>
    <row r="7" spans="1:16" x14ac:dyDescent="0.2">
      <c r="G7" s="638"/>
    </row>
    <row r="8" spans="1:16" ht="13.5" thickBot="1" x14ac:dyDescent="0.25">
      <c r="G8" s="638"/>
    </row>
    <row r="9" spans="1:16" x14ac:dyDescent="0.2">
      <c r="A9" s="955" t="s">
        <v>364</v>
      </c>
      <c r="B9" s="965"/>
      <c r="C9" s="965"/>
      <c r="D9" s="965"/>
      <c r="E9" s="671" t="str">
        <f>Eingabeblatt!D18</f>
        <v>Rechnung</v>
      </c>
      <c r="F9" s="523" t="str">
        <f>F21</f>
        <v>Budget</v>
      </c>
      <c r="G9" s="957" t="str">
        <f>G21</f>
        <v>Finanzplan</v>
      </c>
      <c r="H9" s="957"/>
      <c r="I9" s="957"/>
      <c r="J9" s="957"/>
      <c r="K9" s="958"/>
    </row>
    <row r="10" spans="1:16" ht="13.5" thickBot="1" x14ac:dyDescent="0.25">
      <c r="A10" s="956"/>
      <c r="B10" s="966"/>
      <c r="C10" s="966"/>
      <c r="D10" s="966"/>
      <c r="E10" s="672">
        <f>(Eingabeblatt!C19+1)</f>
        <v>2024</v>
      </c>
      <c r="F10" s="651">
        <f>F22</f>
        <v>2025</v>
      </c>
      <c r="G10" s="527">
        <f>G22</f>
        <v>2026</v>
      </c>
      <c r="H10" s="527">
        <f>H22</f>
        <v>2027</v>
      </c>
      <c r="I10" s="527">
        <f>I22</f>
        <v>2028</v>
      </c>
      <c r="J10" s="527">
        <f>J22</f>
        <v>2029</v>
      </c>
      <c r="K10" s="528">
        <f>K22</f>
        <v>2030</v>
      </c>
    </row>
    <row r="11" spans="1:16" x14ac:dyDescent="0.2">
      <c r="A11" s="373" t="s">
        <v>206</v>
      </c>
      <c r="B11" s="929"/>
      <c r="C11" s="929"/>
      <c r="D11" s="930"/>
      <c r="E11" s="427">
        <f t="array" ref="E11">SUM(($O$24:$O$111&lt;&gt;"X")*($B$24:$B$111))</f>
        <v>0</v>
      </c>
      <c r="F11" s="427">
        <f>E17</f>
        <v>0</v>
      </c>
      <c r="G11" s="427">
        <f t="shared" ref="G11:K11" si="0">F17</f>
        <v>0</v>
      </c>
      <c r="H11" s="427">
        <f t="shared" si="0"/>
        <v>0</v>
      </c>
      <c r="I11" s="427">
        <f t="shared" si="0"/>
        <v>0</v>
      </c>
      <c r="J11" s="427">
        <f t="shared" si="0"/>
        <v>0</v>
      </c>
      <c r="K11" s="428">
        <f t="shared" si="0"/>
        <v>0</v>
      </c>
    </row>
    <row r="12" spans="1:16" x14ac:dyDescent="0.2">
      <c r="A12" s="60" t="s">
        <v>562</v>
      </c>
      <c r="B12" s="194"/>
      <c r="C12" s="194"/>
      <c r="D12" s="931"/>
      <c r="E12" s="427">
        <f>+C24+C35+C57+C90</f>
        <v>0</v>
      </c>
      <c r="F12" s="427">
        <f t="shared" ref="F12:K12" si="1">F24+F35+F57+F90</f>
        <v>0</v>
      </c>
      <c r="G12" s="427">
        <f t="shared" si="1"/>
        <v>0</v>
      </c>
      <c r="H12" s="427">
        <f t="shared" si="1"/>
        <v>0</v>
      </c>
      <c r="I12" s="427">
        <f t="shared" si="1"/>
        <v>0</v>
      </c>
      <c r="J12" s="427">
        <f t="shared" si="1"/>
        <v>0</v>
      </c>
      <c r="K12" s="428">
        <f t="shared" si="1"/>
        <v>0</v>
      </c>
    </row>
    <row r="13" spans="1:16" x14ac:dyDescent="0.2">
      <c r="A13" s="60" t="s">
        <v>564</v>
      </c>
      <c r="B13" s="194"/>
      <c r="C13" s="194"/>
      <c r="D13" s="931"/>
      <c r="E13" s="427">
        <f>+C210+C221+C243+C276</f>
        <v>0</v>
      </c>
      <c r="F13" s="427"/>
      <c r="G13" s="427"/>
      <c r="H13" s="427"/>
      <c r="I13" s="427"/>
      <c r="J13" s="427"/>
      <c r="K13" s="428"/>
    </row>
    <row r="14" spans="1:16" x14ac:dyDescent="0.2">
      <c r="A14" s="60" t="s">
        <v>561</v>
      </c>
      <c r="B14" s="194"/>
      <c r="C14" s="194"/>
      <c r="D14" s="931"/>
      <c r="E14" s="427">
        <f>+C287+C265+C101+C79</f>
        <v>0</v>
      </c>
      <c r="F14" s="427">
        <f t="shared" ref="F14:K14" si="2">F79+F101</f>
        <v>0</v>
      </c>
      <c r="G14" s="427">
        <f t="shared" si="2"/>
        <v>0</v>
      </c>
      <c r="H14" s="427">
        <f t="shared" si="2"/>
        <v>0</v>
      </c>
      <c r="I14" s="427">
        <f t="shared" si="2"/>
        <v>0</v>
      </c>
      <c r="J14" s="427">
        <f t="shared" si="2"/>
        <v>0</v>
      </c>
      <c r="K14" s="428">
        <f t="shared" si="2"/>
        <v>0</v>
      </c>
    </row>
    <row r="15" spans="1:16" x14ac:dyDescent="0.2">
      <c r="A15" s="60" t="s">
        <v>565</v>
      </c>
      <c r="B15" s="194"/>
      <c r="C15" s="194"/>
      <c r="D15" s="931"/>
      <c r="E15" s="427">
        <f>+C287+C265</f>
        <v>0</v>
      </c>
      <c r="F15" s="427"/>
      <c r="G15" s="427"/>
      <c r="H15" s="427"/>
      <c r="I15" s="427"/>
      <c r="J15" s="427"/>
      <c r="K15" s="428"/>
    </row>
    <row r="16" spans="1:16" x14ac:dyDescent="0.2">
      <c r="A16" s="60" t="s">
        <v>170</v>
      </c>
      <c r="B16" s="194"/>
      <c r="C16" s="194"/>
      <c r="D16" s="931"/>
      <c r="E16" s="427">
        <f>D117+D128+D150+D172+D183+D194</f>
        <v>0</v>
      </c>
      <c r="F16" s="427">
        <f t="shared" ref="F16:K16" si="3">F117+F128+F150+F172+F183+F194</f>
        <v>0</v>
      </c>
      <c r="G16" s="427">
        <f t="shared" si="3"/>
        <v>0</v>
      </c>
      <c r="H16" s="427">
        <f t="shared" si="3"/>
        <v>0</v>
      </c>
      <c r="I16" s="427">
        <f t="shared" si="3"/>
        <v>0</v>
      </c>
      <c r="J16" s="427">
        <f t="shared" si="3"/>
        <v>0</v>
      </c>
      <c r="K16" s="428">
        <f t="shared" si="3"/>
        <v>0</v>
      </c>
    </row>
    <row r="17" spans="1:21" ht="13.5" thickBot="1" x14ac:dyDescent="0.25">
      <c r="A17" s="193" t="s">
        <v>71</v>
      </c>
      <c r="B17" s="932"/>
      <c r="C17" s="932"/>
      <c r="D17" s="933"/>
      <c r="E17" s="673">
        <f t="shared" ref="E17:K17" si="4">E11-E12-E14-E16-E13-E15</f>
        <v>0</v>
      </c>
      <c r="F17" s="673">
        <f t="shared" si="4"/>
        <v>0</v>
      </c>
      <c r="G17" s="673">
        <f t="shared" si="4"/>
        <v>0</v>
      </c>
      <c r="H17" s="673">
        <f t="shared" si="4"/>
        <v>0</v>
      </c>
      <c r="I17" s="673">
        <f t="shared" si="4"/>
        <v>0</v>
      </c>
      <c r="J17" s="673">
        <f t="shared" si="4"/>
        <v>0</v>
      </c>
      <c r="K17" s="674">
        <f t="shared" si="4"/>
        <v>0</v>
      </c>
    </row>
    <row r="18" spans="1:21" ht="13.5" thickBot="1" x14ac:dyDescent="0.25">
      <c r="E18" s="638"/>
      <c r="F18" s="638"/>
      <c r="G18" s="638"/>
      <c r="H18" s="638"/>
      <c r="I18" s="638"/>
      <c r="J18" s="638"/>
      <c r="K18" s="638"/>
    </row>
    <row r="19" spans="1:21" ht="13.5" thickBot="1" x14ac:dyDescent="0.25">
      <c r="A19" s="820" t="s">
        <v>348</v>
      </c>
      <c r="B19" s="821"/>
      <c r="C19" s="821"/>
      <c r="D19" s="934"/>
      <c r="E19" s="822">
        <f t="shared" ref="E19:K19" si="5">S117+S128+S150+S172+S183+S194</f>
        <v>0</v>
      </c>
      <c r="F19" s="822">
        <f t="shared" si="5"/>
        <v>0</v>
      </c>
      <c r="G19" s="822">
        <f t="shared" si="5"/>
        <v>0</v>
      </c>
      <c r="H19" s="822">
        <f t="shared" si="5"/>
        <v>0</v>
      </c>
      <c r="I19" s="822">
        <f t="shared" si="5"/>
        <v>0</v>
      </c>
      <c r="J19" s="822">
        <f t="shared" si="5"/>
        <v>0</v>
      </c>
      <c r="K19" s="823">
        <f t="shared" si="5"/>
        <v>0</v>
      </c>
      <c r="L19" s="533"/>
      <c r="Q19" s="619"/>
    </row>
    <row r="20" spans="1:21" s="16" customFormat="1" ht="16.5" thickBot="1" x14ac:dyDescent="0.3">
      <c r="A20" s="22"/>
      <c r="B20" s="22"/>
      <c r="C20" s="22"/>
      <c r="D20" s="22"/>
      <c r="E20" s="22"/>
      <c r="J20" s="28"/>
      <c r="K20" s="28"/>
      <c r="L20" s="30"/>
      <c r="M20" s="28"/>
      <c r="N20" s="28"/>
      <c r="P20" s="618"/>
    </row>
    <row r="21" spans="1:21" s="16" customFormat="1" ht="12.75" customHeight="1" x14ac:dyDescent="0.2">
      <c r="A21" s="959" t="s">
        <v>584</v>
      </c>
      <c r="B21" s="371" t="s">
        <v>264</v>
      </c>
      <c r="C21" s="650" t="str">
        <f>Eingabeblatt!D18</f>
        <v>Rechnung</v>
      </c>
      <c r="D21" s="650" t="s">
        <v>264</v>
      </c>
      <c r="E21" s="962" t="str">
        <f>"Rest-
laufzeit ab 1.1."&amp;(C22+1)</f>
        <v>Rest-
laufzeit ab 1.1.2025</v>
      </c>
      <c r="F21" s="374" t="s">
        <v>96</v>
      </c>
      <c r="G21" s="963" t="s">
        <v>55</v>
      </c>
      <c r="H21" s="964"/>
      <c r="I21" s="964"/>
      <c r="J21" s="964"/>
      <c r="K21" s="964"/>
      <c r="L21" s="539"/>
      <c r="M21" s="976" t="s">
        <v>194</v>
      </c>
      <c r="N21" s="28"/>
      <c r="P21" s="625" t="s">
        <v>340</v>
      </c>
      <c r="S21" s="617" t="s">
        <v>345</v>
      </c>
    </row>
    <row r="22" spans="1:21" s="16" customFormat="1" ht="12.75" customHeight="1" x14ac:dyDescent="0.2">
      <c r="A22" s="960"/>
      <c r="B22" s="650" t="str">
        <f>"31.12."&amp;(Eingabeblatt!C19)</f>
        <v>31.12.2023</v>
      </c>
      <c r="C22" s="650">
        <f>(Eingabeblatt!C19+1)</f>
        <v>2024</v>
      </c>
      <c r="D22" s="650" t="str">
        <f>"31.12."&amp;(C22)</f>
        <v>31.12.2024</v>
      </c>
      <c r="E22" s="962"/>
      <c r="F22" s="374">
        <f>(Eingabeblatt!C19+2)</f>
        <v>2025</v>
      </c>
      <c r="G22" s="376">
        <f>(Eingabeblatt!C19+3)</f>
        <v>2026</v>
      </c>
      <c r="H22" s="370">
        <f>(Eingabeblatt!C19+4)</f>
        <v>2027</v>
      </c>
      <c r="I22" s="370">
        <f>(Eingabeblatt!C19+5)</f>
        <v>2028</v>
      </c>
      <c r="J22" s="370">
        <f>(Eingabeblatt!C19+6)</f>
        <v>2029</v>
      </c>
      <c r="K22" s="375">
        <f>(Eingabeblatt!C19+7)</f>
        <v>2030</v>
      </c>
      <c r="L22" s="540"/>
      <c r="M22" s="977"/>
      <c r="N22" s="28"/>
      <c r="P22" s="625">
        <f>F22</f>
        <v>2025</v>
      </c>
      <c r="S22" s="617" t="s">
        <v>346</v>
      </c>
    </row>
    <row r="23" spans="1:21" s="16" customFormat="1" ht="15.75" customHeight="1" thickBot="1" x14ac:dyDescent="0.25">
      <c r="A23" s="961"/>
      <c r="B23" s="699" t="s">
        <v>353</v>
      </c>
      <c r="C23" s="664" t="s">
        <v>51</v>
      </c>
      <c r="D23" s="664"/>
      <c r="E23" s="962"/>
      <c r="F23" s="979" t="s">
        <v>51</v>
      </c>
      <c r="G23" s="980"/>
      <c r="H23" s="980"/>
      <c r="I23" s="980"/>
      <c r="J23" s="980"/>
      <c r="K23" s="980"/>
      <c r="L23" s="540"/>
      <c r="M23" s="978"/>
      <c r="N23" s="28"/>
      <c r="O23" s="16" t="s">
        <v>257</v>
      </c>
      <c r="P23" s="625"/>
      <c r="S23" s="617" t="s">
        <v>344</v>
      </c>
    </row>
    <row r="24" spans="1:21" s="16" customFormat="1" ht="18" customHeight="1" x14ac:dyDescent="0.2">
      <c r="A24" s="173" t="s">
        <v>169</v>
      </c>
      <c r="B24" s="192">
        <f>SUM(B25:B34)</f>
        <v>0</v>
      </c>
      <c r="C24" s="192">
        <f>SUM(C25:C34)</f>
        <v>0</v>
      </c>
      <c r="D24" s="192">
        <f>SUM(D25:D34)</f>
        <v>0</v>
      </c>
      <c r="E24" s="192"/>
      <c r="F24" s="670">
        <f t="shared" ref="F24:M24" si="6">SUM(F25:F34)</f>
        <v>0</v>
      </c>
      <c r="G24" s="215">
        <f t="shared" si="6"/>
        <v>0</v>
      </c>
      <c r="H24" s="215">
        <f t="shared" si="6"/>
        <v>0</v>
      </c>
      <c r="I24" s="215">
        <f t="shared" si="6"/>
        <v>0</v>
      </c>
      <c r="J24" s="215">
        <f t="shared" si="6"/>
        <v>0</v>
      </c>
      <c r="K24" s="536">
        <f t="shared" si="6"/>
        <v>0</v>
      </c>
      <c r="L24" s="531"/>
      <c r="M24" s="536">
        <f t="shared" si="6"/>
        <v>0</v>
      </c>
      <c r="O24" s="16" t="s">
        <v>258</v>
      </c>
      <c r="P24" s="618"/>
      <c r="S24" s="631">
        <f>SUM(S25:S34)</f>
        <v>0</v>
      </c>
    </row>
    <row r="25" spans="1:21" s="16" customFormat="1" x14ac:dyDescent="0.2">
      <c r="A25" s="214" t="s">
        <v>183</v>
      </c>
      <c r="B25" s="178"/>
      <c r="C25" s="178"/>
      <c r="D25" s="181" t="str">
        <f t="shared" ref="D25:D34" si="7">IF(B25="","",B25-C25-D118-C211)</f>
        <v/>
      </c>
      <c r="E25" s="653"/>
      <c r="F25" s="202">
        <f>IF(OR(D25="",D25=0),0,IF(D25-S25&lt;0,D25,S25))</f>
        <v>0</v>
      </c>
      <c r="G25" s="181">
        <f>IF(OR(D25="",D25=0),0,IF(D25-SUM(F25)-S25&lt;-1,D25-SUM(F25),S25))</f>
        <v>0</v>
      </c>
      <c r="H25" s="181">
        <f>IF(OR(D25="",D25=0),0,IF(D25-S25-SUM(F25:G25)&lt;-1,D25-SUM(F25:G25),S25))</f>
        <v>0</v>
      </c>
      <c r="I25" s="181">
        <f>IF(OR(D25="",D25=0),0,IF(D25-S25-SUM(F25:H25)&lt;-1,D25-SUM(F25:H25),S25))</f>
        <v>0</v>
      </c>
      <c r="J25" s="181">
        <f>IF(OR(D25="",D25=0),0,IF(D25-S25-SUM(F25:I25)&lt;-1,D25-SUM(F25:I25),S25))</f>
        <v>0</v>
      </c>
      <c r="K25" s="544">
        <f>IF(OR(D25="",D25=0),0,IF(D25-S25-SUM(F25:J25)&lt;-1,D25-SUM(F25:J25),S25))</f>
        <v>0</v>
      </c>
      <c r="L25" s="535"/>
      <c r="M25" s="537">
        <f>IF(D25="",0,D25-SUM(F25:K25)-(M118-SUM(S118:Y118)))</f>
        <v>0</v>
      </c>
      <c r="P25" s="626">
        <f t="shared" ref="P25:P34" si="8">E25</f>
        <v>0</v>
      </c>
      <c r="S25" s="181">
        <f>IF(OR(D25="",D25=0,P25=0),0,D25/P25)</f>
        <v>0</v>
      </c>
      <c r="U25" s="696"/>
    </row>
    <row r="26" spans="1:21" s="16" customFormat="1" x14ac:dyDescent="0.2">
      <c r="A26" s="214" t="s">
        <v>184</v>
      </c>
      <c r="B26" s="178"/>
      <c r="C26" s="178"/>
      <c r="D26" s="181" t="str">
        <f t="shared" si="7"/>
        <v/>
      </c>
      <c r="E26" s="653"/>
      <c r="F26" s="202">
        <f t="shared" ref="F26:F34" si="9">IF(OR(D26="",D26=0),0,IF(D26-S26&lt;0,D26,S26))</f>
        <v>0</v>
      </c>
      <c r="G26" s="181">
        <f t="shared" ref="G26:G34" si="10">IF(OR(D26="",D26=0),0,IF(D26-SUM(F26)-S26&lt;-1,D26-SUM(F26),S26))</f>
        <v>0</v>
      </c>
      <c r="H26" s="181">
        <f t="shared" ref="H26:H34" si="11">IF(OR(D26="",D26=0),0,IF(D26-S26-SUM(F26:G26)&lt;-1,D26-SUM(F26:G26),S26))</f>
        <v>0</v>
      </c>
      <c r="I26" s="181">
        <f t="shared" ref="I26:I34" si="12">IF(OR(D26="",D26=0),0,IF(D26-S26-SUM(F26:H26)&lt;-1,D26-SUM(F26:H26),S26))</f>
        <v>0</v>
      </c>
      <c r="J26" s="181">
        <f t="shared" ref="J26:J34" si="13">IF(OR(D26="",D26=0),0,IF(D26-S26-SUM(F26:I26)&lt;-1,D26-SUM(F26:I26),S26))</f>
        <v>0</v>
      </c>
      <c r="K26" s="544">
        <f t="shared" ref="K26:K34" si="14">IF(OR(D26="",D26=0),0,IF(D26-S26-SUM(F26:J26)&lt;-1,D26-SUM(F26:J26),S26))</f>
        <v>0</v>
      </c>
      <c r="L26" s="535"/>
      <c r="M26" s="537">
        <f t="shared" ref="M26:M34" si="15">IF(D26="",0,D26-SUM(F26:K26)-(M119-SUM(S119:Y119)))</f>
        <v>0</v>
      </c>
      <c r="P26" s="626">
        <f t="shared" si="8"/>
        <v>0</v>
      </c>
      <c r="S26" s="181">
        <f>IF(OR(D26="",D26=0,P26=0),0,D26/P26)</f>
        <v>0</v>
      </c>
      <c r="U26" s="696"/>
    </row>
    <row r="27" spans="1:21" s="16" customFormat="1" x14ac:dyDescent="0.2">
      <c r="A27" s="214" t="s">
        <v>185</v>
      </c>
      <c r="B27" s="178"/>
      <c r="C27" s="178"/>
      <c r="D27" s="181" t="str">
        <f t="shared" si="7"/>
        <v/>
      </c>
      <c r="E27" s="653"/>
      <c r="F27" s="202">
        <f t="shared" si="9"/>
        <v>0</v>
      </c>
      <c r="G27" s="181">
        <f t="shared" si="10"/>
        <v>0</v>
      </c>
      <c r="H27" s="181">
        <f t="shared" si="11"/>
        <v>0</v>
      </c>
      <c r="I27" s="181">
        <f t="shared" si="12"/>
        <v>0</v>
      </c>
      <c r="J27" s="181">
        <f t="shared" si="13"/>
        <v>0</v>
      </c>
      <c r="K27" s="544">
        <f t="shared" si="14"/>
        <v>0</v>
      </c>
      <c r="L27" s="535"/>
      <c r="M27" s="537">
        <f t="shared" si="15"/>
        <v>0</v>
      </c>
      <c r="P27" s="626">
        <f t="shared" ref="P27:P33" si="16">E27</f>
        <v>0</v>
      </c>
      <c r="S27" s="181">
        <f t="shared" ref="S27:S33" si="17">IF(OR(D27="",D27=0,P27=0),0,D27/P27)</f>
        <v>0</v>
      </c>
      <c r="U27" s="696"/>
    </row>
    <row r="28" spans="1:21" s="16" customFormat="1" x14ac:dyDescent="0.2">
      <c r="A28" s="214" t="s">
        <v>186</v>
      </c>
      <c r="B28" s="178"/>
      <c r="C28" s="178"/>
      <c r="D28" s="181" t="str">
        <f t="shared" si="7"/>
        <v/>
      </c>
      <c r="E28" s="653"/>
      <c r="F28" s="202">
        <f t="shared" si="9"/>
        <v>0</v>
      </c>
      <c r="G28" s="181">
        <f t="shared" si="10"/>
        <v>0</v>
      </c>
      <c r="H28" s="181">
        <f t="shared" si="11"/>
        <v>0</v>
      </c>
      <c r="I28" s="181">
        <f t="shared" si="12"/>
        <v>0</v>
      </c>
      <c r="J28" s="181">
        <f t="shared" si="13"/>
        <v>0</v>
      </c>
      <c r="K28" s="544">
        <f t="shared" si="14"/>
        <v>0</v>
      </c>
      <c r="L28" s="535"/>
      <c r="M28" s="537">
        <f t="shared" si="15"/>
        <v>0</v>
      </c>
      <c r="P28" s="626">
        <f t="shared" si="16"/>
        <v>0</v>
      </c>
      <c r="S28" s="181">
        <f t="shared" si="17"/>
        <v>0</v>
      </c>
      <c r="U28" s="696"/>
    </row>
    <row r="29" spans="1:21" s="16" customFormat="1" x14ac:dyDescent="0.2">
      <c r="A29" s="214" t="s">
        <v>187</v>
      </c>
      <c r="B29" s="178"/>
      <c r="C29" s="178"/>
      <c r="D29" s="181" t="str">
        <f t="shared" si="7"/>
        <v/>
      </c>
      <c r="E29" s="653"/>
      <c r="F29" s="202">
        <f t="shared" si="9"/>
        <v>0</v>
      </c>
      <c r="G29" s="181">
        <f t="shared" si="10"/>
        <v>0</v>
      </c>
      <c r="H29" s="181">
        <f t="shared" si="11"/>
        <v>0</v>
      </c>
      <c r="I29" s="181">
        <f t="shared" si="12"/>
        <v>0</v>
      </c>
      <c r="J29" s="181">
        <f t="shared" si="13"/>
        <v>0</v>
      </c>
      <c r="K29" s="544">
        <f t="shared" si="14"/>
        <v>0</v>
      </c>
      <c r="L29" s="535"/>
      <c r="M29" s="537">
        <f t="shared" si="15"/>
        <v>0</v>
      </c>
      <c r="P29" s="626">
        <f t="shared" si="16"/>
        <v>0</v>
      </c>
      <c r="S29" s="181">
        <f t="shared" si="17"/>
        <v>0</v>
      </c>
      <c r="U29" s="696"/>
    </row>
    <row r="30" spans="1:21" s="16" customFormat="1" x14ac:dyDescent="0.2">
      <c r="A30" s="214" t="s">
        <v>188</v>
      </c>
      <c r="B30" s="178"/>
      <c r="C30" s="178"/>
      <c r="D30" s="181" t="str">
        <f t="shared" si="7"/>
        <v/>
      </c>
      <c r="E30" s="653"/>
      <c r="F30" s="202">
        <f t="shared" si="9"/>
        <v>0</v>
      </c>
      <c r="G30" s="181">
        <f t="shared" si="10"/>
        <v>0</v>
      </c>
      <c r="H30" s="181">
        <f t="shared" si="11"/>
        <v>0</v>
      </c>
      <c r="I30" s="181">
        <f t="shared" si="12"/>
        <v>0</v>
      </c>
      <c r="J30" s="181">
        <f t="shared" si="13"/>
        <v>0</v>
      </c>
      <c r="K30" s="544">
        <f t="shared" si="14"/>
        <v>0</v>
      </c>
      <c r="L30" s="535"/>
      <c r="M30" s="537">
        <f t="shared" si="15"/>
        <v>0</v>
      </c>
      <c r="P30" s="626">
        <f t="shared" si="16"/>
        <v>0</v>
      </c>
      <c r="S30" s="181">
        <f t="shared" si="17"/>
        <v>0</v>
      </c>
      <c r="U30" s="696"/>
    </row>
    <row r="31" spans="1:21" s="16" customFormat="1" x14ac:dyDescent="0.2">
      <c r="A31" s="214" t="s">
        <v>189</v>
      </c>
      <c r="B31" s="178"/>
      <c r="C31" s="178"/>
      <c r="D31" s="181" t="str">
        <f t="shared" si="7"/>
        <v/>
      </c>
      <c r="E31" s="653"/>
      <c r="F31" s="202">
        <f t="shared" si="9"/>
        <v>0</v>
      </c>
      <c r="G31" s="181">
        <f t="shared" si="10"/>
        <v>0</v>
      </c>
      <c r="H31" s="181">
        <f t="shared" si="11"/>
        <v>0</v>
      </c>
      <c r="I31" s="181">
        <f t="shared" si="12"/>
        <v>0</v>
      </c>
      <c r="J31" s="181">
        <f t="shared" si="13"/>
        <v>0</v>
      </c>
      <c r="K31" s="544">
        <f t="shared" si="14"/>
        <v>0</v>
      </c>
      <c r="L31" s="535"/>
      <c r="M31" s="537">
        <f t="shared" si="15"/>
        <v>0</v>
      </c>
      <c r="P31" s="626">
        <f t="shared" si="16"/>
        <v>0</v>
      </c>
      <c r="S31" s="181">
        <f t="shared" si="17"/>
        <v>0</v>
      </c>
      <c r="U31" s="696"/>
    </row>
    <row r="32" spans="1:21" s="16" customFormat="1" x14ac:dyDescent="0.2">
      <c r="A32" s="214" t="s">
        <v>190</v>
      </c>
      <c r="B32" s="178"/>
      <c r="C32" s="178"/>
      <c r="D32" s="181" t="str">
        <f t="shared" si="7"/>
        <v/>
      </c>
      <c r="E32" s="653"/>
      <c r="F32" s="202">
        <f t="shared" si="9"/>
        <v>0</v>
      </c>
      <c r="G32" s="181">
        <f t="shared" si="10"/>
        <v>0</v>
      </c>
      <c r="H32" s="181">
        <f t="shared" si="11"/>
        <v>0</v>
      </c>
      <c r="I32" s="181">
        <f t="shared" si="12"/>
        <v>0</v>
      </c>
      <c r="J32" s="181">
        <f t="shared" si="13"/>
        <v>0</v>
      </c>
      <c r="K32" s="544">
        <f t="shared" si="14"/>
        <v>0</v>
      </c>
      <c r="L32" s="535"/>
      <c r="M32" s="537">
        <f t="shared" si="15"/>
        <v>0</v>
      </c>
      <c r="P32" s="626">
        <f t="shared" si="16"/>
        <v>0</v>
      </c>
      <c r="S32" s="181">
        <f t="shared" si="17"/>
        <v>0</v>
      </c>
      <c r="U32" s="696"/>
    </row>
    <row r="33" spans="1:21" s="16" customFormat="1" x14ac:dyDescent="0.2">
      <c r="A33" s="214" t="s">
        <v>191</v>
      </c>
      <c r="B33" s="178"/>
      <c r="C33" s="178"/>
      <c r="D33" s="181" t="str">
        <f t="shared" si="7"/>
        <v/>
      </c>
      <c r="E33" s="653"/>
      <c r="F33" s="202">
        <f t="shared" si="9"/>
        <v>0</v>
      </c>
      <c r="G33" s="181">
        <f t="shared" si="10"/>
        <v>0</v>
      </c>
      <c r="H33" s="181">
        <f t="shared" si="11"/>
        <v>0</v>
      </c>
      <c r="I33" s="181">
        <f t="shared" si="12"/>
        <v>0</v>
      </c>
      <c r="J33" s="181">
        <f t="shared" si="13"/>
        <v>0</v>
      </c>
      <c r="K33" s="544">
        <f t="shared" si="14"/>
        <v>0</v>
      </c>
      <c r="L33" s="535"/>
      <c r="M33" s="537">
        <f t="shared" si="15"/>
        <v>0</v>
      </c>
      <c r="P33" s="626">
        <f t="shared" si="16"/>
        <v>0</v>
      </c>
      <c r="S33" s="181">
        <f t="shared" si="17"/>
        <v>0</v>
      </c>
      <c r="U33" s="696"/>
    </row>
    <row r="34" spans="1:21" s="16" customFormat="1" x14ac:dyDescent="0.2">
      <c r="A34" s="214" t="s">
        <v>192</v>
      </c>
      <c r="B34" s="178"/>
      <c r="C34" s="178"/>
      <c r="D34" s="181" t="str">
        <f t="shared" si="7"/>
        <v/>
      </c>
      <c r="E34" s="653"/>
      <c r="F34" s="202">
        <f t="shared" si="9"/>
        <v>0</v>
      </c>
      <c r="G34" s="181">
        <f t="shared" si="10"/>
        <v>0</v>
      </c>
      <c r="H34" s="181">
        <f t="shared" si="11"/>
        <v>0</v>
      </c>
      <c r="I34" s="181">
        <f t="shared" si="12"/>
        <v>0</v>
      </c>
      <c r="J34" s="181">
        <f t="shared" si="13"/>
        <v>0</v>
      </c>
      <c r="K34" s="544">
        <f t="shared" si="14"/>
        <v>0</v>
      </c>
      <c r="L34" s="535"/>
      <c r="M34" s="537">
        <f t="shared" si="15"/>
        <v>0</v>
      </c>
      <c r="P34" s="626">
        <f t="shared" si="8"/>
        <v>0</v>
      </c>
      <c r="S34" s="181">
        <f>IF(OR(D34="",D34=0,P34=0),0,D34/P34)</f>
        <v>0</v>
      </c>
      <c r="U34" s="696"/>
    </row>
    <row r="35" spans="1:21" s="16" customFormat="1" ht="18" customHeight="1" x14ac:dyDescent="0.2">
      <c r="A35" s="144" t="s">
        <v>182</v>
      </c>
      <c r="B35" s="192">
        <f>SUM(B36:B56)</f>
        <v>0</v>
      </c>
      <c r="C35" s="192">
        <f>SUM(C36:C56)</f>
        <v>0</v>
      </c>
      <c r="D35" s="192">
        <f>SUM(D36:D56)</f>
        <v>0</v>
      </c>
      <c r="E35" s="179"/>
      <c r="F35" s="670">
        <f t="shared" ref="F35:M35" si="18">SUM(F36:F56)</f>
        <v>0</v>
      </c>
      <c r="G35" s="215">
        <f t="shared" si="18"/>
        <v>0</v>
      </c>
      <c r="H35" s="215">
        <f t="shared" si="18"/>
        <v>0</v>
      </c>
      <c r="I35" s="215">
        <f t="shared" si="18"/>
        <v>0</v>
      </c>
      <c r="J35" s="215">
        <f t="shared" si="18"/>
        <v>0</v>
      </c>
      <c r="K35" s="536">
        <f t="shared" si="18"/>
        <v>0</v>
      </c>
      <c r="L35" s="531"/>
      <c r="M35" s="538">
        <f t="shared" si="18"/>
        <v>0</v>
      </c>
      <c r="O35" s="16" t="s">
        <v>258</v>
      </c>
      <c r="P35" s="619"/>
      <c r="S35" s="630">
        <f>SUM(S36:S56)</f>
        <v>0</v>
      </c>
    </row>
    <row r="36" spans="1:21" x14ac:dyDescent="0.2">
      <c r="A36" s="214" t="s">
        <v>183</v>
      </c>
      <c r="B36" s="178"/>
      <c r="C36" s="178"/>
      <c r="D36" s="181" t="str">
        <f t="shared" ref="D36:D56" si="19">IF(B36="","",B36-C36-D129-C222)</f>
        <v/>
      </c>
      <c r="E36" s="653"/>
      <c r="F36" s="202">
        <f t="shared" ref="F36:F56" si="20">IF(OR(D36="",D36=0),0,IF(D36-S36&lt;0,D36,S36))</f>
        <v>0</v>
      </c>
      <c r="G36" s="181">
        <f t="shared" ref="G36:G56" si="21">IF(OR(D36="",D36=0),0,IF(D36-SUM(F36)-S36&lt;-1,D36-SUM(F36),S36))</f>
        <v>0</v>
      </c>
      <c r="H36" s="181">
        <f t="shared" ref="H36:H56" si="22">IF(OR(D36="",D36=0),0,IF(D36-S36-SUM(F36:G36)&lt;-1,D36-SUM(F36:G36),S36))</f>
        <v>0</v>
      </c>
      <c r="I36" s="181">
        <f t="shared" ref="I36:I56" si="23">IF(OR(D36="",D36=0),0,IF(D36-S36-SUM(F36:H36)&lt;-1,D36-SUM(F36:H36),S36))</f>
        <v>0</v>
      </c>
      <c r="J36" s="181">
        <f t="shared" ref="J36:J56" si="24">IF(OR(D36="",D36=0),0,IF(D36-S36-SUM(F36:I36)&lt;-1,D36-SUM(F36:I36),S36))</f>
        <v>0</v>
      </c>
      <c r="K36" s="544">
        <f t="shared" ref="K36:K56" si="25">IF(OR(D36="",D36=0),0,IF(D36-S36-SUM(F36:J36)&lt;-1,D36-SUM(F36:J36),S36))</f>
        <v>0</v>
      </c>
      <c r="L36" s="535"/>
      <c r="M36" s="537">
        <f t="shared" ref="M36:M56" si="26">IF(D36="",0,D36-SUM(F36:K36)-(M129-SUM(S129:Y129)))</f>
        <v>0</v>
      </c>
      <c r="P36" s="626">
        <f>E36</f>
        <v>0</v>
      </c>
      <c r="S36" s="181">
        <f t="shared" ref="S36:S56" si="27">IF(OR(D36="",D36=0,P36=0),0,D36/P36)</f>
        <v>0</v>
      </c>
      <c r="T36" s="638"/>
      <c r="U36" s="696"/>
    </row>
    <row r="37" spans="1:21" x14ac:dyDescent="0.2">
      <c r="A37" s="214" t="s">
        <v>184</v>
      </c>
      <c r="B37" s="178"/>
      <c r="C37" s="178"/>
      <c r="D37" s="181" t="str">
        <f t="shared" si="19"/>
        <v/>
      </c>
      <c r="E37" s="653"/>
      <c r="F37" s="202">
        <f t="shared" si="20"/>
        <v>0</v>
      </c>
      <c r="G37" s="181">
        <f t="shared" si="21"/>
        <v>0</v>
      </c>
      <c r="H37" s="181">
        <f t="shared" si="22"/>
        <v>0</v>
      </c>
      <c r="I37" s="181">
        <f t="shared" si="23"/>
        <v>0</v>
      </c>
      <c r="J37" s="181">
        <f t="shared" si="24"/>
        <v>0</v>
      </c>
      <c r="K37" s="544">
        <f t="shared" si="25"/>
        <v>0</v>
      </c>
      <c r="L37" s="535"/>
      <c r="M37" s="537">
        <f t="shared" si="26"/>
        <v>0</v>
      </c>
      <c r="P37" s="626">
        <f t="shared" ref="P37:P56" si="28">E37</f>
        <v>0</v>
      </c>
      <c r="S37" s="181">
        <f t="shared" si="27"/>
        <v>0</v>
      </c>
      <c r="T37" s="638"/>
      <c r="U37" s="696"/>
    </row>
    <row r="38" spans="1:21" x14ac:dyDescent="0.2">
      <c r="A38" s="214" t="s">
        <v>185</v>
      </c>
      <c r="B38" s="178"/>
      <c r="C38" s="178"/>
      <c r="D38" s="181" t="str">
        <f t="shared" si="19"/>
        <v/>
      </c>
      <c r="E38" s="653"/>
      <c r="F38" s="202">
        <f t="shared" si="20"/>
        <v>0</v>
      </c>
      <c r="G38" s="181">
        <f t="shared" si="21"/>
        <v>0</v>
      </c>
      <c r="H38" s="181">
        <f t="shared" si="22"/>
        <v>0</v>
      </c>
      <c r="I38" s="181">
        <f t="shared" si="23"/>
        <v>0</v>
      </c>
      <c r="J38" s="181">
        <f t="shared" si="24"/>
        <v>0</v>
      </c>
      <c r="K38" s="544">
        <f t="shared" si="25"/>
        <v>0</v>
      </c>
      <c r="L38" s="535"/>
      <c r="M38" s="537">
        <f t="shared" si="26"/>
        <v>0</v>
      </c>
      <c r="P38" s="626">
        <f t="shared" si="28"/>
        <v>0</v>
      </c>
      <c r="S38" s="181">
        <f t="shared" si="27"/>
        <v>0</v>
      </c>
      <c r="T38" s="638"/>
      <c r="U38" s="696"/>
    </row>
    <row r="39" spans="1:21" x14ac:dyDescent="0.2">
      <c r="A39" s="214" t="s">
        <v>186</v>
      </c>
      <c r="B39" s="178"/>
      <c r="C39" s="178"/>
      <c r="D39" s="181" t="str">
        <f t="shared" si="19"/>
        <v/>
      </c>
      <c r="E39" s="653"/>
      <c r="F39" s="202">
        <f t="shared" si="20"/>
        <v>0</v>
      </c>
      <c r="G39" s="181">
        <f t="shared" si="21"/>
        <v>0</v>
      </c>
      <c r="H39" s="181">
        <f t="shared" si="22"/>
        <v>0</v>
      </c>
      <c r="I39" s="181">
        <f t="shared" si="23"/>
        <v>0</v>
      </c>
      <c r="J39" s="181">
        <f t="shared" si="24"/>
        <v>0</v>
      </c>
      <c r="K39" s="544">
        <f t="shared" si="25"/>
        <v>0</v>
      </c>
      <c r="L39" s="535"/>
      <c r="M39" s="537">
        <f t="shared" si="26"/>
        <v>0</v>
      </c>
      <c r="P39" s="626">
        <f t="shared" si="28"/>
        <v>0</v>
      </c>
      <c r="S39" s="181">
        <f t="shared" si="27"/>
        <v>0</v>
      </c>
      <c r="T39" s="638"/>
      <c r="U39" s="696"/>
    </row>
    <row r="40" spans="1:21" x14ac:dyDescent="0.2">
      <c r="A40" s="214" t="s">
        <v>187</v>
      </c>
      <c r="B40" s="178"/>
      <c r="C40" s="178"/>
      <c r="D40" s="181" t="str">
        <f t="shared" si="19"/>
        <v/>
      </c>
      <c r="E40" s="653"/>
      <c r="F40" s="202">
        <f t="shared" si="20"/>
        <v>0</v>
      </c>
      <c r="G40" s="181">
        <f t="shared" si="21"/>
        <v>0</v>
      </c>
      <c r="H40" s="181">
        <f t="shared" si="22"/>
        <v>0</v>
      </c>
      <c r="I40" s="181">
        <f t="shared" si="23"/>
        <v>0</v>
      </c>
      <c r="J40" s="181">
        <f t="shared" si="24"/>
        <v>0</v>
      </c>
      <c r="K40" s="544">
        <f t="shared" si="25"/>
        <v>0</v>
      </c>
      <c r="L40" s="535"/>
      <c r="M40" s="537">
        <f t="shared" si="26"/>
        <v>0</v>
      </c>
      <c r="P40" s="626">
        <f t="shared" si="28"/>
        <v>0</v>
      </c>
      <c r="S40" s="181">
        <f t="shared" si="27"/>
        <v>0</v>
      </c>
      <c r="T40" s="638"/>
      <c r="U40" s="696"/>
    </row>
    <row r="41" spans="1:21" x14ac:dyDescent="0.2">
      <c r="A41" s="214" t="s">
        <v>188</v>
      </c>
      <c r="B41" s="178"/>
      <c r="C41" s="178"/>
      <c r="D41" s="181" t="str">
        <f t="shared" si="19"/>
        <v/>
      </c>
      <c r="E41" s="653"/>
      <c r="F41" s="202">
        <f t="shared" si="20"/>
        <v>0</v>
      </c>
      <c r="G41" s="181">
        <f t="shared" si="21"/>
        <v>0</v>
      </c>
      <c r="H41" s="181">
        <f t="shared" si="22"/>
        <v>0</v>
      </c>
      <c r="I41" s="181">
        <f t="shared" si="23"/>
        <v>0</v>
      </c>
      <c r="J41" s="181">
        <f t="shared" si="24"/>
        <v>0</v>
      </c>
      <c r="K41" s="544">
        <f t="shared" si="25"/>
        <v>0</v>
      </c>
      <c r="L41" s="535"/>
      <c r="M41" s="537">
        <f t="shared" si="26"/>
        <v>0</v>
      </c>
      <c r="P41" s="626">
        <f t="shared" si="28"/>
        <v>0</v>
      </c>
      <c r="S41" s="181">
        <f t="shared" si="27"/>
        <v>0</v>
      </c>
      <c r="T41" s="638"/>
      <c r="U41" s="696"/>
    </row>
    <row r="42" spans="1:21" x14ac:dyDescent="0.2">
      <c r="A42" s="214" t="s">
        <v>189</v>
      </c>
      <c r="B42" s="178"/>
      <c r="C42" s="178"/>
      <c r="D42" s="181" t="str">
        <f t="shared" si="19"/>
        <v/>
      </c>
      <c r="E42" s="653"/>
      <c r="F42" s="202">
        <f t="shared" si="20"/>
        <v>0</v>
      </c>
      <c r="G42" s="181">
        <f t="shared" si="21"/>
        <v>0</v>
      </c>
      <c r="H42" s="181">
        <f t="shared" si="22"/>
        <v>0</v>
      </c>
      <c r="I42" s="181">
        <f t="shared" si="23"/>
        <v>0</v>
      </c>
      <c r="J42" s="181">
        <f t="shared" si="24"/>
        <v>0</v>
      </c>
      <c r="K42" s="544">
        <f t="shared" si="25"/>
        <v>0</v>
      </c>
      <c r="L42" s="535"/>
      <c r="M42" s="537">
        <f t="shared" si="26"/>
        <v>0</v>
      </c>
      <c r="P42" s="626">
        <f t="shared" si="28"/>
        <v>0</v>
      </c>
      <c r="S42" s="181">
        <f t="shared" si="27"/>
        <v>0</v>
      </c>
      <c r="T42" s="638"/>
      <c r="U42" s="696"/>
    </row>
    <row r="43" spans="1:21" x14ac:dyDescent="0.2">
      <c r="A43" s="214" t="s">
        <v>190</v>
      </c>
      <c r="B43" s="178"/>
      <c r="C43" s="178"/>
      <c r="D43" s="181" t="str">
        <f t="shared" si="19"/>
        <v/>
      </c>
      <c r="E43" s="653"/>
      <c r="F43" s="202">
        <f t="shared" si="20"/>
        <v>0</v>
      </c>
      <c r="G43" s="181">
        <f t="shared" si="21"/>
        <v>0</v>
      </c>
      <c r="H43" s="181">
        <f t="shared" si="22"/>
        <v>0</v>
      </c>
      <c r="I43" s="181">
        <f t="shared" si="23"/>
        <v>0</v>
      </c>
      <c r="J43" s="181">
        <f t="shared" si="24"/>
        <v>0</v>
      </c>
      <c r="K43" s="544">
        <f t="shared" si="25"/>
        <v>0</v>
      </c>
      <c r="L43" s="535"/>
      <c r="M43" s="537">
        <f t="shared" si="26"/>
        <v>0</v>
      </c>
      <c r="P43" s="626">
        <f t="shared" si="28"/>
        <v>0</v>
      </c>
      <c r="S43" s="181">
        <f t="shared" si="27"/>
        <v>0</v>
      </c>
      <c r="T43" s="638"/>
      <c r="U43" s="696"/>
    </row>
    <row r="44" spans="1:21" x14ac:dyDescent="0.2">
      <c r="A44" s="214" t="s">
        <v>191</v>
      </c>
      <c r="B44" s="178"/>
      <c r="C44" s="178"/>
      <c r="D44" s="181" t="str">
        <f t="shared" si="19"/>
        <v/>
      </c>
      <c r="E44" s="653"/>
      <c r="F44" s="202">
        <f t="shared" si="20"/>
        <v>0</v>
      </c>
      <c r="G44" s="181">
        <f t="shared" si="21"/>
        <v>0</v>
      </c>
      <c r="H44" s="181">
        <f t="shared" si="22"/>
        <v>0</v>
      </c>
      <c r="I44" s="181">
        <f t="shared" si="23"/>
        <v>0</v>
      </c>
      <c r="J44" s="181">
        <f t="shared" si="24"/>
        <v>0</v>
      </c>
      <c r="K44" s="544">
        <f t="shared" si="25"/>
        <v>0</v>
      </c>
      <c r="L44" s="535"/>
      <c r="M44" s="537">
        <f t="shared" si="26"/>
        <v>0</v>
      </c>
      <c r="P44" s="626">
        <f t="shared" si="28"/>
        <v>0</v>
      </c>
      <c r="S44" s="181">
        <f t="shared" si="27"/>
        <v>0</v>
      </c>
      <c r="T44" s="638"/>
      <c r="U44" s="696"/>
    </row>
    <row r="45" spans="1:21" x14ac:dyDescent="0.2">
      <c r="A45" s="214" t="s">
        <v>192</v>
      </c>
      <c r="B45" s="178"/>
      <c r="C45" s="178"/>
      <c r="D45" s="181" t="str">
        <f t="shared" si="19"/>
        <v/>
      </c>
      <c r="E45" s="653"/>
      <c r="F45" s="202">
        <f t="shared" si="20"/>
        <v>0</v>
      </c>
      <c r="G45" s="181">
        <f t="shared" si="21"/>
        <v>0</v>
      </c>
      <c r="H45" s="181">
        <f t="shared" si="22"/>
        <v>0</v>
      </c>
      <c r="I45" s="181">
        <f t="shared" si="23"/>
        <v>0</v>
      </c>
      <c r="J45" s="181">
        <f t="shared" si="24"/>
        <v>0</v>
      </c>
      <c r="K45" s="544">
        <f t="shared" si="25"/>
        <v>0</v>
      </c>
      <c r="L45" s="535"/>
      <c r="M45" s="537">
        <f t="shared" si="26"/>
        <v>0</v>
      </c>
      <c r="P45" s="626">
        <f t="shared" si="28"/>
        <v>0</v>
      </c>
      <c r="S45" s="181">
        <f t="shared" si="27"/>
        <v>0</v>
      </c>
      <c r="T45" s="638"/>
      <c r="U45" s="696"/>
    </row>
    <row r="46" spans="1:21" x14ac:dyDescent="0.2">
      <c r="A46" s="214" t="s">
        <v>268</v>
      </c>
      <c r="B46" s="178"/>
      <c r="C46" s="178"/>
      <c r="D46" s="181" t="str">
        <f t="shared" si="19"/>
        <v/>
      </c>
      <c r="E46" s="653"/>
      <c r="F46" s="202">
        <f t="shared" si="20"/>
        <v>0</v>
      </c>
      <c r="G46" s="181">
        <f t="shared" si="21"/>
        <v>0</v>
      </c>
      <c r="H46" s="181">
        <f t="shared" si="22"/>
        <v>0</v>
      </c>
      <c r="I46" s="181">
        <f t="shared" si="23"/>
        <v>0</v>
      </c>
      <c r="J46" s="181">
        <f t="shared" si="24"/>
        <v>0</v>
      </c>
      <c r="K46" s="544">
        <f t="shared" si="25"/>
        <v>0</v>
      </c>
      <c r="L46" s="535"/>
      <c r="M46" s="537">
        <f t="shared" si="26"/>
        <v>0</v>
      </c>
      <c r="P46" s="626">
        <f t="shared" si="28"/>
        <v>0</v>
      </c>
      <c r="S46" s="181">
        <f t="shared" si="27"/>
        <v>0</v>
      </c>
      <c r="T46" s="638"/>
      <c r="U46" s="696"/>
    </row>
    <row r="47" spans="1:21" x14ac:dyDescent="0.2">
      <c r="A47" s="214" t="s">
        <v>269</v>
      </c>
      <c r="B47" s="178"/>
      <c r="C47" s="178"/>
      <c r="D47" s="181" t="str">
        <f t="shared" si="19"/>
        <v/>
      </c>
      <c r="E47" s="653"/>
      <c r="F47" s="202">
        <f t="shared" si="20"/>
        <v>0</v>
      </c>
      <c r="G47" s="181">
        <f t="shared" si="21"/>
        <v>0</v>
      </c>
      <c r="H47" s="181">
        <f t="shared" si="22"/>
        <v>0</v>
      </c>
      <c r="I47" s="181">
        <f t="shared" si="23"/>
        <v>0</v>
      </c>
      <c r="J47" s="181">
        <f t="shared" si="24"/>
        <v>0</v>
      </c>
      <c r="K47" s="544">
        <f t="shared" si="25"/>
        <v>0</v>
      </c>
      <c r="L47" s="535"/>
      <c r="M47" s="537">
        <f t="shared" si="26"/>
        <v>0</v>
      </c>
      <c r="P47" s="626">
        <f t="shared" si="28"/>
        <v>0</v>
      </c>
      <c r="S47" s="181">
        <f t="shared" si="27"/>
        <v>0</v>
      </c>
      <c r="T47" s="638"/>
      <c r="U47" s="696"/>
    </row>
    <row r="48" spans="1:21" x14ac:dyDescent="0.2">
      <c r="A48" s="214" t="s">
        <v>270</v>
      </c>
      <c r="B48" s="178"/>
      <c r="C48" s="178"/>
      <c r="D48" s="181" t="str">
        <f t="shared" si="19"/>
        <v/>
      </c>
      <c r="E48" s="653"/>
      <c r="F48" s="202">
        <f t="shared" si="20"/>
        <v>0</v>
      </c>
      <c r="G48" s="181">
        <f t="shared" si="21"/>
        <v>0</v>
      </c>
      <c r="H48" s="181">
        <f t="shared" si="22"/>
        <v>0</v>
      </c>
      <c r="I48" s="181">
        <f t="shared" si="23"/>
        <v>0</v>
      </c>
      <c r="J48" s="181">
        <f t="shared" si="24"/>
        <v>0</v>
      </c>
      <c r="K48" s="544">
        <f t="shared" si="25"/>
        <v>0</v>
      </c>
      <c r="L48" s="535"/>
      <c r="M48" s="537">
        <f t="shared" si="26"/>
        <v>0</v>
      </c>
      <c r="P48" s="626">
        <f t="shared" si="28"/>
        <v>0</v>
      </c>
      <c r="S48" s="181">
        <f t="shared" si="27"/>
        <v>0</v>
      </c>
      <c r="T48" s="638"/>
      <c r="U48" s="696"/>
    </row>
    <row r="49" spans="1:21" x14ac:dyDescent="0.2">
      <c r="A49" s="214" t="s">
        <v>271</v>
      </c>
      <c r="B49" s="178"/>
      <c r="C49" s="178"/>
      <c r="D49" s="181" t="str">
        <f t="shared" si="19"/>
        <v/>
      </c>
      <c r="E49" s="653"/>
      <c r="F49" s="202">
        <f t="shared" si="20"/>
        <v>0</v>
      </c>
      <c r="G49" s="181">
        <f t="shared" si="21"/>
        <v>0</v>
      </c>
      <c r="H49" s="181">
        <f t="shared" si="22"/>
        <v>0</v>
      </c>
      <c r="I49" s="181">
        <f t="shared" si="23"/>
        <v>0</v>
      </c>
      <c r="J49" s="181">
        <f t="shared" si="24"/>
        <v>0</v>
      </c>
      <c r="K49" s="544">
        <f t="shared" si="25"/>
        <v>0</v>
      </c>
      <c r="L49" s="535"/>
      <c r="M49" s="537">
        <f t="shared" si="26"/>
        <v>0</v>
      </c>
      <c r="P49" s="626">
        <f t="shared" si="28"/>
        <v>0</v>
      </c>
      <c r="S49" s="181">
        <f t="shared" si="27"/>
        <v>0</v>
      </c>
      <c r="T49" s="638"/>
      <c r="U49" s="696"/>
    </row>
    <row r="50" spans="1:21" x14ac:dyDescent="0.2">
      <c r="A50" s="214" t="s">
        <v>272</v>
      </c>
      <c r="B50" s="178"/>
      <c r="C50" s="178"/>
      <c r="D50" s="181" t="str">
        <f t="shared" si="19"/>
        <v/>
      </c>
      <c r="E50" s="653"/>
      <c r="F50" s="202">
        <f t="shared" si="20"/>
        <v>0</v>
      </c>
      <c r="G50" s="181">
        <f t="shared" si="21"/>
        <v>0</v>
      </c>
      <c r="H50" s="181">
        <f t="shared" si="22"/>
        <v>0</v>
      </c>
      <c r="I50" s="181">
        <f t="shared" si="23"/>
        <v>0</v>
      </c>
      <c r="J50" s="181">
        <f t="shared" si="24"/>
        <v>0</v>
      </c>
      <c r="K50" s="544">
        <f t="shared" si="25"/>
        <v>0</v>
      </c>
      <c r="L50" s="535"/>
      <c r="M50" s="537">
        <f t="shared" si="26"/>
        <v>0</v>
      </c>
      <c r="P50" s="626">
        <f t="shared" si="28"/>
        <v>0</v>
      </c>
      <c r="S50" s="181">
        <f t="shared" si="27"/>
        <v>0</v>
      </c>
      <c r="T50" s="638"/>
      <c r="U50" s="696"/>
    </row>
    <row r="51" spans="1:21" x14ac:dyDescent="0.2">
      <c r="A51" s="214" t="s">
        <v>290</v>
      </c>
      <c r="B51" s="178"/>
      <c r="C51" s="178"/>
      <c r="D51" s="181" t="str">
        <f t="shared" si="19"/>
        <v/>
      </c>
      <c r="E51" s="653"/>
      <c r="F51" s="202">
        <f t="shared" si="20"/>
        <v>0</v>
      </c>
      <c r="G51" s="181">
        <f t="shared" si="21"/>
        <v>0</v>
      </c>
      <c r="H51" s="181">
        <f t="shared" si="22"/>
        <v>0</v>
      </c>
      <c r="I51" s="181">
        <f t="shared" si="23"/>
        <v>0</v>
      </c>
      <c r="J51" s="181">
        <f t="shared" si="24"/>
        <v>0</v>
      </c>
      <c r="K51" s="544">
        <f t="shared" si="25"/>
        <v>0</v>
      </c>
      <c r="L51" s="535"/>
      <c r="M51" s="537">
        <f t="shared" si="26"/>
        <v>0</v>
      </c>
      <c r="P51" s="626">
        <f t="shared" si="28"/>
        <v>0</v>
      </c>
      <c r="S51" s="181">
        <f t="shared" si="27"/>
        <v>0</v>
      </c>
      <c r="T51" s="638"/>
      <c r="U51" s="696"/>
    </row>
    <row r="52" spans="1:21" x14ac:dyDescent="0.2">
      <c r="A52" s="214" t="s">
        <v>291</v>
      </c>
      <c r="B52" s="178"/>
      <c r="C52" s="178"/>
      <c r="D52" s="181" t="str">
        <f t="shared" si="19"/>
        <v/>
      </c>
      <c r="E52" s="653"/>
      <c r="F52" s="202">
        <f t="shared" si="20"/>
        <v>0</v>
      </c>
      <c r="G52" s="181">
        <f t="shared" si="21"/>
        <v>0</v>
      </c>
      <c r="H52" s="181">
        <f t="shared" si="22"/>
        <v>0</v>
      </c>
      <c r="I52" s="181">
        <f t="shared" si="23"/>
        <v>0</v>
      </c>
      <c r="J52" s="181">
        <f t="shared" si="24"/>
        <v>0</v>
      </c>
      <c r="K52" s="544">
        <f t="shared" si="25"/>
        <v>0</v>
      </c>
      <c r="L52" s="535"/>
      <c r="M52" s="537">
        <f t="shared" si="26"/>
        <v>0</v>
      </c>
      <c r="P52" s="626">
        <f t="shared" si="28"/>
        <v>0</v>
      </c>
      <c r="S52" s="181">
        <f t="shared" si="27"/>
        <v>0</v>
      </c>
      <c r="T52" s="638"/>
      <c r="U52" s="696"/>
    </row>
    <row r="53" spans="1:21" x14ac:dyDescent="0.2">
      <c r="A53" s="214" t="s">
        <v>292</v>
      </c>
      <c r="B53" s="178"/>
      <c r="C53" s="178"/>
      <c r="D53" s="181" t="str">
        <f t="shared" si="19"/>
        <v/>
      </c>
      <c r="E53" s="653"/>
      <c r="F53" s="202">
        <f t="shared" si="20"/>
        <v>0</v>
      </c>
      <c r="G53" s="181">
        <f t="shared" si="21"/>
        <v>0</v>
      </c>
      <c r="H53" s="181">
        <f t="shared" si="22"/>
        <v>0</v>
      </c>
      <c r="I53" s="181">
        <f t="shared" si="23"/>
        <v>0</v>
      </c>
      <c r="J53" s="181">
        <f t="shared" si="24"/>
        <v>0</v>
      </c>
      <c r="K53" s="544">
        <f t="shared" si="25"/>
        <v>0</v>
      </c>
      <c r="L53" s="535"/>
      <c r="M53" s="537">
        <f t="shared" si="26"/>
        <v>0</v>
      </c>
      <c r="P53" s="626">
        <f t="shared" si="28"/>
        <v>0</v>
      </c>
      <c r="S53" s="181">
        <f t="shared" si="27"/>
        <v>0</v>
      </c>
      <c r="T53" s="638"/>
      <c r="U53" s="696"/>
    </row>
    <row r="54" spans="1:21" x14ac:dyDescent="0.2">
      <c r="A54" s="214" t="s">
        <v>293</v>
      </c>
      <c r="B54" s="178"/>
      <c r="C54" s="178"/>
      <c r="D54" s="181" t="str">
        <f t="shared" si="19"/>
        <v/>
      </c>
      <c r="E54" s="653"/>
      <c r="F54" s="202">
        <f t="shared" si="20"/>
        <v>0</v>
      </c>
      <c r="G54" s="181">
        <f t="shared" si="21"/>
        <v>0</v>
      </c>
      <c r="H54" s="181">
        <f t="shared" si="22"/>
        <v>0</v>
      </c>
      <c r="I54" s="181">
        <f t="shared" si="23"/>
        <v>0</v>
      </c>
      <c r="J54" s="181">
        <f t="shared" si="24"/>
        <v>0</v>
      </c>
      <c r="K54" s="544">
        <f t="shared" si="25"/>
        <v>0</v>
      </c>
      <c r="L54" s="535"/>
      <c r="M54" s="537">
        <f t="shared" si="26"/>
        <v>0</v>
      </c>
      <c r="P54" s="626">
        <f t="shared" si="28"/>
        <v>0</v>
      </c>
      <c r="S54" s="181">
        <f t="shared" si="27"/>
        <v>0</v>
      </c>
      <c r="T54" s="638"/>
      <c r="U54" s="696"/>
    </row>
    <row r="55" spans="1:21" x14ac:dyDescent="0.2">
      <c r="A55" s="214" t="s">
        <v>294</v>
      </c>
      <c r="B55" s="178"/>
      <c r="C55" s="178"/>
      <c r="D55" s="181" t="str">
        <f t="shared" si="19"/>
        <v/>
      </c>
      <c r="E55" s="653"/>
      <c r="F55" s="202">
        <f t="shared" si="20"/>
        <v>0</v>
      </c>
      <c r="G55" s="181">
        <f t="shared" si="21"/>
        <v>0</v>
      </c>
      <c r="H55" s="181">
        <f t="shared" si="22"/>
        <v>0</v>
      </c>
      <c r="I55" s="181">
        <f t="shared" si="23"/>
        <v>0</v>
      </c>
      <c r="J55" s="181">
        <f t="shared" si="24"/>
        <v>0</v>
      </c>
      <c r="K55" s="544">
        <f t="shared" si="25"/>
        <v>0</v>
      </c>
      <c r="L55" s="535"/>
      <c r="M55" s="537">
        <f t="shared" si="26"/>
        <v>0</v>
      </c>
      <c r="P55" s="626">
        <f t="shared" si="28"/>
        <v>0</v>
      </c>
      <c r="S55" s="181">
        <f t="shared" si="27"/>
        <v>0</v>
      </c>
      <c r="T55" s="638"/>
      <c r="U55" s="696"/>
    </row>
    <row r="56" spans="1:21" x14ac:dyDescent="0.2">
      <c r="A56" s="214" t="s">
        <v>295</v>
      </c>
      <c r="B56" s="178"/>
      <c r="C56" s="178"/>
      <c r="D56" s="181" t="str">
        <f t="shared" si="19"/>
        <v/>
      </c>
      <c r="E56" s="653"/>
      <c r="F56" s="202">
        <f t="shared" si="20"/>
        <v>0</v>
      </c>
      <c r="G56" s="181">
        <f t="shared" si="21"/>
        <v>0</v>
      </c>
      <c r="H56" s="181">
        <f t="shared" si="22"/>
        <v>0</v>
      </c>
      <c r="I56" s="181">
        <f t="shared" si="23"/>
        <v>0</v>
      </c>
      <c r="J56" s="181">
        <f t="shared" si="24"/>
        <v>0</v>
      </c>
      <c r="K56" s="544">
        <f t="shared" si="25"/>
        <v>0</v>
      </c>
      <c r="L56" s="535"/>
      <c r="M56" s="537">
        <f t="shared" si="26"/>
        <v>0</v>
      </c>
      <c r="P56" s="626">
        <f t="shared" si="28"/>
        <v>0</v>
      </c>
      <c r="S56" s="181">
        <f t="shared" si="27"/>
        <v>0</v>
      </c>
      <c r="T56" s="638"/>
      <c r="U56" s="696"/>
    </row>
    <row r="57" spans="1:21" s="16" customFormat="1" ht="18" customHeight="1" x14ac:dyDescent="0.2">
      <c r="A57" s="144" t="s">
        <v>208</v>
      </c>
      <c r="B57" s="192">
        <f>SUM(B58:B78)</f>
        <v>0</v>
      </c>
      <c r="C57" s="192">
        <f t="shared" ref="C57:D57" si="29">SUM(C58:C78)</f>
        <v>0</v>
      </c>
      <c r="D57" s="192">
        <f t="shared" si="29"/>
        <v>0</v>
      </c>
      <c r="E57" s="192"/>
      <c r="F57" s="670">
        <f t="shared" ref="F57:M57" si="30">SUM(F58:F78)</f>
        <v>0</v>
      </c>
      <c r="G57" s="215">
        <f t="shared" si="30"/>
        <v>0</v>
      </c>
      <c r="H57" s="215">
        <f t="shared" si="30"/>
        <v>0</v>
      </c>
      <c r="I57" s="215">
        <f t="shared" si="30"/>
        <v>0</v>
      </c>
      <c r="J57" s="215">
        <f t="shared" si="30"/>
        <v>0</v>
      </c>
      <c r="K57" s="536">
        <f t="shared" si="30"/>
        <v>0</v>
      </c>
      <c r="L57" s="530"/>
      <c r="M57" s="538">
        <f t="shared" si="30"/>
        <v>0</v>
      </c>
      <c r="O57" s="16" t="s">
        <v>258</v>
      </c>
      <c r="P57" s="619"/>
      <c r="S57" s="630">
        <f>SUM(S58:S78)</f>
        <v>0</v>
      </c>
    </row>
    <row r="58" spans="1:21" x14ac:dyDescent="0.2">
      <c r="A58" s="214" t="s">
        <v>183</v>
      </c>
      <c r="B58" s="178"/>
      <c r="C58" s="178"/>
      <c r="D58" s="181" t="str">
        <f t="shared" ref="D58:D78" si="31">IF(B58="","",B58-C58-D151-C244)</f>
        <v/>
      </c>
      <c r="E58" s="653"/>
      <c r="F58" s="202">
        <f t="shared" ref="F58:F78" si="32">IF(OR(D58="",D58=0),0,IF(D58-S58&lt;0,D58,S58))</f>
        <v>0</v>
      </c>
      <c r="G58" s="181">
        <f t="shared" ref="G58:G78" si="33">IF(OR(D58="",D58=0),0,IF(D58-SUM(F58)-S58&lt;-1,D58-SUM(F58),S58))</f>
        <v>0</v>
      </c>
      <c r="H58" s="181">
        <f t="shared" ref="H58:H78" si="34">IF(OR(D58="",D58=0),0,IF(D58-S58-SUM(F58:G58)&lt;-1,D58-SUM(F58:G58),S58))</f>
        <v>0</v>
      </c>
      <c r="I58" s="181">
        <f t="shared" ref="I58:I78" si="35">IF(OR(D58="",D58=0),0,IF(D58-S58-SUM(F58:H58)&lt;-1,D58-SUM(F58:H58),S58))</f>
        <v>0</v>
      </c>
      <c r="J58" s="181">
        <f t="shared" ref="J58:J78" si="36">IF(OR(D58="",D58=0),0,IF(D58-S58-SUM(F58:I58)&lt;-1,D58-SUM(F58:I58),S58))</f>
        <v>0</v>
      </c>
      <c r="K58" s="544">
        <f t="shared" ref="K58:K78" si="37">IF(OR(D58="",D58=0),0,IF(D58-S58-SUM(F58:J58)&lt;-1,D58-SUM(F58:J58),S58))</f>
        <v>0</v>
      </c>
      <c r="L58" s="535"/>
      <c r="M58" s="537">
        <f t="shared" ref="M58:M78" si="38">IF(D58="",0,D58-SUM(F58:K58)-(M151-SUM(S151:Y151)))</f>
        <v>0</v>
      </c>
      <c r="P58" s="626">
        <f t="shared" ref="P58:P78" si="39">E58</f>
        <v>0</v>
      </c>
      <c r="S58" s="181">
        <f t="shared" ref="S58:S78" si="40">IF(OR(D58="",D58=0,P58=0),0,D58/P58)</f>
        <v>0</v>
      </c>
    </row>
    <row r="59" spans="1:21" x14ac:dyDescent="0.2">
      <c r="A59" s="214" t="s">
        <v>184</v>
      </c>
      <c r="B59" s="178"/>
      <c r="C59" s="178"/>
      <c r="D59" s="181" t="str">
        <f t="shared" si="31"/>
        <v/>
      </c>
      <c r="E59" s="653"/>
      <c r="F59" s="202">
        <f t="shared" si="32"/>
        <v>0</v>
      </c>
      <c r="G59" s="181">
        <f t="shared" si="33"/>
        <v>0</v>
      </c>
      <c r="H59" s="181">
        <f t="shared" si="34"/>
        <v>0</v>
      </c>
      <c r="I59" s="181">
        <f t="shared" si="35"/>
        <v>0</v>
      </c>
      <c r="J59" s="181">
        <f t="shared" si="36"/>
        <v>0</v>
      </c>
      <c r="K59" s="544">
        <f t="shared" si="37"/>
        <v>0</v>
      </c>
      <c r="L59" s="535"/>
      <c r="M59" s="537">
        <f t="shared" si="38"/>
        <v>0</v>
      </c>
      <c r="P59" s="626">
        <f t="shared" si="39"/>
        <v>0</v>
      </c>
      <c r="S59" s="181">
        <f t="shared" si="40"/>
        <v>0</v>
      </c>
    </row>
    <row r="60" spans="1:21" x14ac:dyDescent="0.2">
      <c r="A60" s="214" t="s">
        <v>185</v>
      </c>
      <c r="B60" s="178"/>
      <c r="C60" s="178"/>
      <c r="D60" s="181" t="str">
        <f t="shared" si="31"/>
        <v/>
      </c>
      <c r="E60" s="653"/>
      <c r="F60" s="202">
        <f t="shared" si="32"/>
        <v>0</v>
      </c>
      <c r="G60" s="181">
        <f t="shared" si="33"/>
        <v>0</v>
      </c>
      <c r="H60" s="181">
        <f t="shared" si="34"/>
        <v>0</v>
      </c>
      <c r="I60" s="181">
        <f t="shared" si="35"/>
        <v>0</v>
      </c>
      <c r="J60" s="181">
        <f t="shared" si="36"/>
        <v>0</v>
      </c>
      <c r="K60" s="544">
        <f t="shared" si="37"/>
        <v>0</v>
      </c>
      <c r="L60" s="535"/>
      <c r="M60" s="537">
        <f t="shared" si="38"/>
        <v>0</v>
      </c>
      <c r="P60" s="626">
        <f t="shared" si="39"/>
        <v>0</v>
      </c>
      <c r="S60" s="181">
        <f t="shared" si="40"/>
        <v>0</v>
      </c>
    </row>
    <row r="61" spans="1:21" x14ac:dyDescent="0.2">
      <c r="A61" s="214" t="s">
        <v>186</v>
      </c>
      <c r="B61" s="178"/>
      <c r="C61" s="178"/>
      <c r="D61" s="181" t="str">
        <f t="shared" si="31"/>
        <v/>
      </c>
      <c r="E61" s="653"/>
      <c r="F61" s="202">
        <f t="shared" si="32"/>
        <v>0</v>
      </c>
      <c r="G61" s="181">
        <f t="shared" si="33"/>
        <v>0</v>
      </c>
      <c r="H61" s="181">
        <f t="shared" si="34"/>
        <v>0</v>
      </c>
      <c r="I61" s="181">
        <f t="shared" si="35"/>
        <v>0</v>
      </c>
      <c r="J61" s="181">
        <f t="shared" si="36"/>
        <v>0</v>
      </c>
      <c r="K61" s="544">
        <f t="shared" si="37"/>
        <v>0</v>
      </c>
      <c r="L61" s="535"/>
      <c r="M61" s="537">
        <f t="shared" si="38"/>
        <v>0</v>
      </c>
      <c r="P61" s="626">
        <f t="shared" si="39"/>
        <v>0</v>
      </c>
      <c r="S61" s="181">
        <f t="shared" si="40"/>
        <v>0</v>
      </c>
    </row>
    <row r="62" spans="1:21" x14ac:dyDescent="0.2">
      <c r="A62" s="214" t="s">
        <v>187</v>
      </c>
      <c r="B62" s="178"/>
      <c r="C62" s="178"/>
      <c r="D62" s="181" t="str">
        <f t="shared" si="31"/>
        <v/>
      </c>
      <c r="E62" s="653"/>
      <c r="F62" s="202">
        <f t="shared" si="32"/>
        <v>0</v>
      </c>
      <c r="G62" s="181">
        <f t="shared" si="33"/>
        <v>0</v>
      </c>
      <c r="H62" s="181">
        <f t="shared" si="34"/>
        <v>0</v>
      </c>
      <c r="I62" s="181">
        <f t="shared" si="35"/>
        <v>0</v>
      </c>
      <c r="J62" s="181">
        <f t="shared" si="36"/>
        <v>0</v>
      </c>
      <c r="K62" s="544">
        <f t="shared" si="37"/>
        <v>0</v>
      </c>
      <c r="L62" s="535"/>
      <c r="M62" s="537">
        <f t="shared" si="38"/>
        <v>0</v>
      </c>
      <c r="P62" s="626">
        <f t="shared" ref="P62:P77" si="41">E62</f>
        <v>0</v>
      </c>
      <c r="S62" s="181">
        <f t="shared" ref="S62:S77" si="42">IF(OR(D62="",D62=0,P62=0),0,D62/P62)</f>
        <v>0</v>
      </c>
    </row>
    <row r="63" spans="1:21" x14ac:dyDescent="0.2">
      <c r="A63" s="214" t="s">
        <v>188</v>
      </c>
      <c r="B63" s="178"/>
      <c r="C63" s="178"/>
      <c r="D63" s="181" t="str">
        <f t="shared" si="31"/>
        <v/>
      </c>
      <c r="E63" s="653"/>
      <c r="F63" s="202">
        <f t="shared" si="32"/>
        <v>0</v>
      </c>
      <c r="G63" s="181">
        <f t="shared" si="33"/>
        <v>0</v>
      </c>
      <c r="H63" s="181">
        <f t="shared" si="34"/>
        <v>0</v>
      </c>
      <c r="I63" s="181">
        <f t="shared" si="35"/>
        <v>0</v>
      </c>
      <c r="J63" s="181">
        <f t="shared" si="36"/>
        <v>0</v>
      </c>
      <c r="K63" s="544">
        <f t="shared" si="37"/>
        <v>0</v>
      </c>
      <c r="L63" s="535"/>
      <c r="M63" s="537">
        <f t="shared" si="38"/>
        <v>0</v>
      </c>
      <c r="P63" s="626">
        <f t="shared" si="41"/>
        <v>0</v>
      </c>
      <c r="S63" s="181">
        <f t="shared" si="42"/>
        <v>0</v>
      </c>
    </row>
    <row r="64" spans="1:21" x14ac:dyDescent="0.2">
      <c r="A64" s="214" t="s">
        <v>189</v>
      </c>
      <c r="B64" s="178"/>
      <c r="C64" s="178"/>
      <c r="D64" s="181" t="str">
        <f t="shared" si="31"/>
        <v/>
      </c>
      <c r="E64" s="653"/>
      <c r="F64" s="202">
        <f t="shared" si="32"/>
        <v>0</v>
      </c>
      <c r="G64" s="181">
        <f t="shared" si="33"/>
        <v>0</v>
      </c>
      <c r="H64" s="181">
        <f t="shared" si="34"/>
        <v>0</v>
      </c>
      <c r="I64" s="181">
        <f t="shared" si="35"/>
        <v>0</v>
      </c>
      <c r="J64" s="181">
        <f t="shared" si="36"/>
        <v>0</v>
      </c>
      <c r="K64" s="544">
        <f t="shared" si="37"/>
        <v>0</v>
      </c>
      <c r="L64" s="535"/>
      <c r="M64" s="537">
        <f t="shared" si="38"/>
        <v>0</v>
      </c>
      <c r="P64" s="626">
        <f t="shared" si="41"/>
        <v>0</v>
      </c>
      <c r="S64" s="181">
        <f t="shared" si="42"/>
        <v>0</v>
      </c>
    </row>
    <row r="65" spans="1:19" x14ac:dyDescent="0.2">
      <c r="A65" s="214" t="s">
        <v>190</v>
      </c>
      <c r="B65" s="178"/>
      <c r="C65" s="178"/>
      <c r="D65" s="181" t="str">
        <f t="shared" si="31"/>
        <v/>
      </c>
      <c r="E65" s="653"/>
      <c r="F65" s="202">
        <f t="shared" si="32"/>
        <v>0</v>
      </c>
      <c r="G65" s="181">
        <f t="shared" si="33"/>
        <v>0</v>
      </c>
      <c r="H65" s="181">
        <f t="shared" si="34"/>
        <v>0</v>
      </c>
      <c r="I65" s="181">
        <f t="shared" si="35"/>
        <v>0</v>
      </c>
      <c r="J65" s="181">
        <f t="shared" si="36"/>
        <v>0</v>
      </c>
      <c r="K65" s="544">
        <f t="shared" si="37"/>
        <v>0</v>
      </c>
      <c r="L65" s="535"/>
      <c r="M65" s="537">
        <f t="shared" si="38"/>
        <v>0</v>
      </c>
      <c r="P65" s="626">
        <f t="shared" si="41"/>
        <v>0</v>
      </c>
      <c r="S65" s="181">
        <f t="shared" si="42"/>
        <v>0</v>
      </c>
    </row>
    <row r="66" spans="1:19" x14ac:dyDescent="0.2">
      <c r="A66" s="214" t="s">
        <v>191</v>
      </c>
      <c r="B66" s="178"/>
      <c r="C66" s="178"/>
      <c r="D66" s="181" t="str">
        <f t="shared" si="31"/>
        <v/>
      </c>
      <c r="E66" s="653"/>
      <c r="F66" s="202">
        <f t="shared" si="32"/>
        <v>0</v>
      </c>
      <c r="G66" s="181">
        <f t="shared" si="33"/>
        <v>0</v>
      </c>
      <c r="H66" s="181">
        <f t="shared" si="34"/>
        <v>0</v>
      </c>
      <c r="I66" s="181">
        <f t="shared" si="35"/>
        <v>0</v>
      </c>
      <c r="J66" s="181">
        <f t="shared" si="36"/>
        <v>0</v>
      </c>
      <c r="K66" s="544">
        <f t="shared" si="37"/>
        <v>0</v>
      </c>
      <c r="L66" s="535"/>
      <c r="M66" s="537">
        <f t="shared" si="38"/>
        <v>0</v>
      </c>
      <c r="P66" s="626">
        <f t="shared" si="41"/>
        <v>0</v>
      </c>
      <c r="S66" s="181">
        <f t="shared" si="42"/>
        <v>0</v>
      </c>
    </row>
    <row r="67" spans="1:19" x14ac:dyDescent="0.2">
      <c r="A67" s="214" t="s">
        <v>192</v>
      </c>
      <c r="B67" s="178"/>
      <c r="C67" s="178"/>
      <c r="D67" s="181" t="str">
        <f t="shared" si="31"/>
        <v/>
      </c>
      <c r="E67" s="653"/>
      <c r="F67" s="202">
        <f t="shared" si="32"/>
        <v>0</v>
      </c>
      <c r="G67" s="181">
        <f t="shared" si="33"/>
        <v>0</v>
      </c>
      <c r="H67" s="181">
        <f t="shared" si="34"/>
        <v>0</v>
      </c>
      <c r="I67" s="181">
        <f t="shared" si="35"/>
        <v>0</v>
      </c>
      <c r="J67" s="181">
        <f t="shared" si="36"/>
        <v>0</v>
      </c>
      <c r="K67" s="544">
        <f t="shared" si="37"/>
        <v>0</v>
      </c>
      <c r="L67" s="535"/>
      <c r="M67" s="537">
        <f t="shared" si="38"/>
        <v>0</v>
      </c>
      <c r="P67" s="626">
        <f t="shared" si="41"/>
        <v>0</v>
      </c>
      <c r="S67" s="181">
        <f t="shared" si="42"/>
        <v>0</v>
      </c>
    </row>
    <row r="68" spans="1:19" x14ac:dyDescent="0.2">
      <c r="A68" s="214" t="s">
        <v>268</v>
      </c>
      <c r="B68" s="178"/>
      <c r="C68" s="178"/>
      <c r="D68" s="181" t="str">
        <f t="shared" si="31"/>
        <v/>
      </c>
      <c r="E68" s="653"/>
      <c r="F68" s="202">
        <f t="shared" si="32"/>
        <v>0</v>
      </c>
      <c r="G68" s="181">
        <f t="shared" si="33"/>
        <v>0</v>
      </c>
      <c r="H68" s="181">
        <f t="shared" si="34"/>
        <v>0</v>
      </c>
      <c r="I68" s="181">
        <f t="shared" si="35"/>
        <v>0</v>
      </c>
      <c r="J68" s="181">
        <f t="shared" si="36"/>
        <v>0</v>
      </c>
      <c r="K68" s="544">
        <f t="shared" si="37"/>
        <v>0</v>
      </c>
      <c r="L68" s="535"/>
      <c r="M68" s="537">
        <f t="shared" si="38"/>
        <v>0</v>
      </c>
      <c r="P68" s="626">
        <f t="shared" si="41"/>
        <v>0</v>
      </c>
      <c r="S68" s="181">
        <f t="shared" si="42"/>
        <v>0</v>
      </c>
    </row>
    <row r="69" spans="1:19" x14ac:dyDescent="0.2">
      <c r="A69" s="214" t="s">
        <v>269</v>
      </c>
      <c r="B69" s="178"/>
      <c r="C69" s="178"/>
      <c r="D69" s="181" t="str">
        <f t="shared" si="31"/>
        <v/>
      </c>
      <c r="E69" s="653"/>
      <c r="F69" s="202">
        <f t="shared" si="32"/>
        <v>0</v>
      </c>
      <c r="G69" s="181">
        <f t="shared" si="33"/>
        <v>0</v>
      </c>
      <c r="H69" s="181">
        <f t="shared" si="34"/>
        <v>0</v>
      </c>
      <c r="I69" s="181">
        <f t="shared" si="35"/>
        <v>0</v>
      </c>
      <c r="J69" s="181">
        <f t="shared" si="36"/>
        <v>0</v>
      </c>
      <c r="K69" s="544">
        <f t="shared" si="37"/>
        <v>0</v>
      </c>
      <c r="L69" s="535"/>
      <c r="M69" s="537">
        <f t="shared" si="38"/>
        <v>0</v>
      </c>
      <c r="P69" s="626">
        <f t="shared" si="41"/>
        <v>0</v>
      </c>
      <c r="S69" s="181">
        <f t="shared" si="42"/>
        <v>0</v>
      </c>
    </row>
    <row r="70" spans="1:19" x14ac:dyDescent="0.2">
      <c r="A70" s="214" t="s">
        <v>270</v>
      </c>
      <c r="B70" s="178"/>
      <c r="C70" s="178"/>
      <c r="D70" s="181" t="str">
        <f t="shared" si="31"/>
        <v/>
      </c>
      <c r="E70" s="653"/>
      <c r="F70" s="202">
        <f t="shared" si="32"/>
        <v>0</v>
      </c>
      <c r="G70" s="181">
        <f t="shared" si="33"/>
        <v>0</v>
      </c>
      <c r="H70" s="181">
        <f t="shared" si="34"/>
        <v>0</v>
      </c>
      <c r="I70" s="181">
        <f t="shared" si="35"/>
        <v>0</v>
      </c>
      <c r="J70" s="181">
        <f t="shared" si="36"/>
        <v>0</v>
      </c>
      <c r="K70" s="544">
        <f t="shared" si="37"/>
        <v>0</v>
      </c>
      <c r="L70" s="535"/>
      <c r="M70" s="537">
        <f t="shared" si="38"/>
        <v>0</v>
      </c>
      <c r="P70" s="626">
        <f t="shared" si="41"/>
        <v>0</v>
      </c>
      <c r="S70" s="181">
        <f t="shared" si="42"/>
        <v>0</v>
      </c>
    </row>
    <row r="71" spans="1:19" x14ac:dyDescent="0.2">
      <c r="A71" s="214" t="s">
        <v>271</v>
      </c>
      <c r="B71" s="178"/>
      <c r="C71" s="178"/>
      <c r="D71" s="181" t="str">
        <f t="shared" si="31"/>
        <v/>
      </c>
      <c r="E71" s="653"/>
      <c r="F71" s="202">
        <f t="shared" si="32"/>
        <v>0</v>
      </c>
      <c r="G71" s="181">
        <f t="shared" si="33"/>
        <v>0</v>
      </c>
      <c r="H71" s="181">
        <f t="shared" si="34"/>
        <v>0</v>
      </c>
      <c r="I71" s="181">
        <f t="shared" si="35"/>
        <v>0</v>
      </c>
      <c r="J71" s="181">
        <f t="shared" si="36"/>
        <v>0</v>
      </c>
      <c r="K71" s="544">
        <f t="shared" si="37"/>
        <v>0</v>
      </c>
      <c r="L71" s="535"/>
      <c r="M71" s="537">
        <f t="shared" si="38"/>
        <v>0</v>
      </c>
      <c r="P71" s="626">
        <f t="shared" si="41"/>
        <v>0</v>
      </c>
      <c r="S71" s="181">
        <f t="shared" si="42"/>
        <v>0</v>
      </c>
    </row>
    <row r="72" spans="1:19" x14ac:dyDescent="0.2">
      <c r="A72" s="214" t="s">
        <v>272</v>
      </c>
      <c r="B72" s="178"/>
      <c r="C72" s="178"/>
      <c r="D72" s="181" t="str">
        <f t="shared" si="31"/>
        <v/>
      </c>
      <c r="E72" s="653"/>
      <c r="F72" s="202">
        <f t="shared" si="32"/>
        <v>0</v>
      </c>
      <c r="G72" s="181">
        <f t="shared" si="33"/>
        <v>0</v>
      </c>
      <c r="H72" s="181">
        <f t="shared" si="34"/>
        <v>0</v>
      </c>
      <c r="I72" s="181">
        <f t="shared" si="35"/>
        <v>0</v>
      </c>
      <c r="J72" s="181">
        <f t="shared" si="36"/>
        <v>0</v>
      </c>
      <c r="K72" s="544">
        <f t="shared" si="37"/>
        <v>0</v>
      </c>
      <c r="L72" s="535"/>
      <c r="M72" s="537">
        <f t="shared" si="38"/>
        <v>0</v>
      </c>
      <c r="P72" s="626">
        <f t="shared" si="41"/>
        <v>0</v>
      </c>
      <c r="S72" s="181">
        <f t="shared" si="42"/>
        <v>0</v>
      </c>
    </row>
    <row r="73" spans="1:19" x14ac:dyDescent="0.2">
      <c r="A73" s="214" t="s">
        <v>290</v>
      </c>
      <c r="B73" s="178"/>
      <c r="C73" s="178"/>
      <c r="D73" s="181" t="str">
        <f t="shared" si="31"/>
        <v/>
      </c>
      <c r="E73" s="653"/>
      <c r="F73" s="202">
        <f t="shared" si="32"/>
        <v>0</v>
      </c>
      <c r="G73" s="181">
        <f t="shared" si="33"/>
        <v>0</v>
      </c>
      <c r="H73" s="181">
        <f t="shared" si="34"/>
        <v>0</v>
      </c>
      <c r="I73" s="181">
        <f t="shared" si="35"/>
        <v>0</v>
      </c>
      <c r="J73" s="181">
        <f t="shared" si="36"/>
        <v>0</v>
      </c>
      <c r="K73" s="544">
        <f t="shared" si="37"/>
        <v>0</v>
      </c>
      <c r="L73" s="535"/>
      <c r="M73" s="537">
        <f t="shared" si="38"/>
        <v>0</v>
      </c>
      <c r="P73" s="626">
        <f t="shared" si="41"/>
        <v>0</v>
      </c>
      <c r="S73" s="181">
        <f t="shared" si="42"/>
        <v>0</v>
      </c>
    </row>
    <row r="74" spans="1:19" x14ac:dyDescent="0.2">
      <c r="A74" s="214" t="s">
        <v>291</v>
      </c>
      <c r="B74" s="178"/>
      <c r="C74" s="178"/>
      <c r="D74" s="181" t="str">
        <f t="shared" si="31"/>
        <v/>
      </c>
      <c r="E74" s="653"/>
      <c r="F74" s="202">
        <f t="shared" si="32"/>
        <v>0</v>
      </c>
      <c r="G74" s="181">
        <f t="shared" si="33"/>
        <v>0</v>
      </c>
      <c r="H74" s="181">
        <f t="shared" si="34"/>
        <v>0</v>
      </c>
      <c r="I74" s="181">
        <f t="shared" si="35"/>
        <v>0</v>
      </c>
      <c r="J74" s="181">
        <f t="shared" si="36"/>
        <v>0</v>
      </c>
      <c r="K74" s="544">
        <f t="shared" si="37"/>
        <v>0</v>
      </c>
      <c r="L74" s="535"/>
      <c r="M74" s="537">
        <f t="shared" si="38"/>
        <v>0</v>
      </c>
      <c r="P74" s="626">
        <f t="shared" si="41"/>
        <v>0</v>
      </c>
      <c r="S74" s="181">
        <f t="shared" si="42"/>
        <v>0</v>
      </c>
    </row>
    <row r="75" spans="1:19" x14ac:dyDescent="0.2">
      <c r="A75" s="214" t="s">
        <v>292</v>
      </c>
      <c r="B75" s="178"/>
      <c r="C75" s="178"/>
      <c r="D75" s="181" t="str">
        <f t="shared" si="31"/>
        <v/>
      </c>
      <c r="E75" s="653"/>
      <c r="F75" s="202">
        <f t="shared" si="32"/>
        <v>0</v>
      </c>
      <c r="G75" s="181">
        <f t="shared" si="33"/>
        <v>0</v>
      </c>
      <c r="H75" s="181">
        <f t="shared" si="34"/>
        <v>0</v>
      </c>
      <c r="I75" s="181">
        <f t="shared" si="35"/>
        <v>0</v>
      </c>
      <c r="J75" s="181">
        <f t="shared" si="36"/>
        <v>0</v>
      </c>
      <c r="K75" s="544">
        <f t="shared" si="37"/>
        <v>0</v>
      </c>
      <c r="L75" s="535"/>
      <c r="M75" s="537">
        <f t="shared" si="38"/>
        <v>0</v>
      </c>
      <c r="P75" s="626">
        <f t="shared" si="41"/>
        <v>0</v>
      </c>
      <c r="S75" s="181">
        <f t="shared" si="42"/>
        <v>0</v>
      </c>
    </row>
    <row r="76" spans="1:19" x14ac:dyDescent="0.2">
      <c r="A76" s="214" t="s">
        <v>293</v>
      </c>
      <c r="B76" s="178"/>
      <c r="C76" s="178"/>
      <c r="D76" s="181" t="str">
        <f t="shared" si="31"/>
        <v/>
      </c>
      <c r="E76" s="653"/>
      <c r="F76" s="202">
        <f t="shared" si="32"/>
        <v>0</v>
      </c>
      <c r="G76" s="181">
        <f t="shared" si="33"/>
        <v>0</v>
      </c>
      <c r="H76" s="181">
        <f t="shared" si="34"/>
        <v>0</v>
      </c>
      <c r="I76" s="181">
        <f t="shared" si="35"/>
        <v>0</v>
      </c>
      <c r="J76" s="181">
        <f t="shared" si="36"/>
        <v>0</v>
      </c>
      <c r="K76" s="544">
        <f t="shared" si="37"/>
        <v>0</v>
      </c>
      <c r="L76" s="535"/>
      <c r="M76" s="537">
        <f t="shared" si="38"/>
        <v>0</v>
      </c>
      <c r="P76" s="626">
        <f t="shared" si="41"/>
        <v>0</v>
      </c>
      <c r="S76" s="181">
        <f t="shared" si="42"/>
        <v>0</v>
      </c>
    </row>
    <row r="77" spans="1:19" x14ac:dyDescent="0.2">
      <c r="A77" s="214" t="s">
        <v>294</v>
      </c>
      <c r="B77" s="178"/>
      <c r="C77" s="178"/>
      <c r="D77" s="181" t="str">
        <f t="shared" si="31"/>
        <v/>
      </c>
      <c r="E77" s="653"/>
      <c r="F77" s="202">
        <f t="shared" si="32"/>
        <v>0</v>
      </c>
      <c r="G77" s="181">
        <f t="shared" si="33"/>
        <v>0</v>
      </c>
      <c r="H77" s="181">
        <f t="shared" si="34"/>
        <v>0</v>
      </c>
      <c r="I77" s="181">
        <f t="shared" si="35"/>
        <v>0</v>
      </c>
      <c r="J77" s="181">
        <f t="shared" si="36"/>
        <v>0</v>
      </c>
      <c r="K77" s="544">
        <f t="shared" si="37"/>
        <v>0</v>
      </c>
      <c r="L77" s="535"/>
      <c r="M77" s="537">
        <f t="shared" si="38"/>
        <v>0</v>
      </c>
      <c r="P77" s="626">
        <f t="shared" si="41"/>
        <v>0</v>
      </c>
      <c r="S77" s="181">
        <f t="shared" si="42"/>
        <v>0</v>
      </c>
    </row>
    <row r="78" spans="1:19" x14ac:dyDescent="0.2">
      <c r="A78" s="214" t="s">
        <v>295</v>
      </c>
      <c r="B78" s="178"/>
      <c r="C78" s="178"/>
      <c r="D78" s="181" t="str">
        <f t="shared" si="31"/>
        <v/>
      </c>
      <c r="E78" s="653"/>
      <c r="F78" s="202">
        <f t="shared" si="32"/>
        <v>0</v>
      </c>
      <c r="G78" s="181">
        <f t="shared" si="33"/>
        <v>0</v>
      </c>
      <c r="H78" s="181">
        <f t="shared" si="34"/>
        <v>0</v>
      </c>
      <c r="I78" s="181">
        <f t="shared" si="35"/>
        <v>0</v>
      </c>
      <c r="J78" s="181">
        <f t="shared" si="36"/>
        <v>0</v>
      </c>
      <c r="K78" s="544">
        <f t="shared" si="37"/>
        <v>0</v>
      </c>
      <c r="L78" s="535"/>
      <c r="M78" s="537">
        <f t="shared" si="38"/>
        <v>0</v>
      </c>
      <c r="P78" s="626">
        <f t="shared" si="39"/>
        <v>0</v>
      </c>
      <c r="S78" s="181">
        <f t="shared" si="40"/>
        <v>0</v>
      </c>
    </row>
    <row r="79" spans="1:19" s="16" customFormat="1" ht="18" customHeight="1" x14ac:dyDescent="0.2">
      <c r="A79" s="176" t="s">
        <v>168</v>
      </c>
      <c r="B79" s="192">
        <f>SUM(B80:B89)</f>
        <v>0</v>
      </c>
      <c r="C79" s="192">
        <f t="shared" ref="C79:D79" si="43">SUM(C80:C89)</f>
        <v>0</v>
      </c>
      <c r="D79" s="192">
        <f t="shared" si="43"/>
        <v>0</v>
      </c>
      <c r="E79" s="192"/>
      <c r="F79" s="670">
        <f t="shared" ref="F79:M79" si="44">SUM(F80:F89)</f>
        <v>0</v>
      </c>
      <c r="G79" s="215">
        <f t="shared" si="44"/>
        <v>0</v>
      </c>
      <c r="H79" s="215">
        <f t="shared" si="44"/>
        <v>0</v>
      </c>
      <c r="I79" s="215">
        <f t="shared" si="44"/>
        <v>0</v>
      </c>
      <c r="J79" s="215">
        <f t="shared" si="44"/>
        <v>0</v>
      </c>
      <c r="K79" s="536">
        <f t="shared" si="44"/>
        <v>0</v>
      </c>
      <c r="L79" s="531"/>
      <c r="M79" s="538">
        <f t="shared" si="44"/>
        <v>0</v>
      </c>
      <c r="O79" s="16" t="s">
        <v>258</v>
      </c>
      <c r="P79" s="619"/>
      <c r="S79" s="630">
        <f>SUM(S80:S89)</f>
        <v>0</v>
      </c>
    </row>
    <row r="80" spans="1:19" x14ac:dyDescent="0.2">
      <c r="A80" s="214" t="s">
        <v>183</v>
      </c>
      <c r="B80" s="178"/>
      <c r="C80" s="178"/>
      <c r="D80" s="181" t="str">
        <f t="shared" ref="D80:D89" si="45">IF(B80="","",B80-C80-D173-C266)</f>
        <v/>
      </c>
      <c r="E80" s="653"/>
      <c r="F80" s="202">
        <f t="shared" ref="F80:F89" si="46">IF(OR(D80="",D80=0),0,IF(D80-S80&lt;0,D80,S80))</f>
        <v>0</v>
      </c>
      <c r="G80" s="181">
        <f t="shared" ref="G80:G89" si="47">IF(OR(D80="",D80=0),0,IF(D80-SUM(F80)-S80&lt;-1,D80-SUM(F80),S80))</f>
        <v>0</v>
      </c>
      <c r="H80" s="181">
        <f t="shared" ref="H80:H89" si="48">IF(OR(D80="",D80=0),0,IF(D80-S80-SUM(F80:G80)&lt;-1,D80-SUM(F80:G80),S80))</f>
        <v>0</v>
      </c>
      <c r="I80" s="181">
        <f t="shared" ref="I80:I89" si="49">IF(OR(D80="",D80=0),0,IF(D80-S80-SUM(F80:H80)&lt;-1,D80-SUM(F80:H80),S80))</f>
        <v>0</v>
      </c>
      <c r="J80" s="181">
        <f t="shared" ref="J80:J89" si="50">IF(OR(D80="",D80=0),0,IF(D80-S80-SUM(F80:I80)&lt;-1,D80-SUM(F80:I80),S80))</f>
        <v>0</v>
      </c>
      <c r="K80" s="544">
        <f t="shared" ref="K80:K89" si="51">IF(OR(D80="",D80=0),0,IF(D80-S80-SUM(F80:J80)&lt;-1,D80-SUM(F80:J80),S80))</f>
        <v>0</v>
      </c>
      <c r="L80" s="535"/>
      <c r="M80" s="537">
        <f t="shared" ref="M80:M89" si="52">IF(D80="",0,D80-SUM(F80:K80)-(M173-SUM(S173:Y173)))</f>
        <v>0</v>
      </c>
      <c r="P80" s="626">
        <f t="shared" ref="P80:P89" si="53">E80</f>
        <v>0</v>
      </c>
      <c r="S80" s="181">
        <f t="shared" ref="S80:S89" si="54">IF(OR(D80="",D80=0,P80=0),0,D80/P80)</f>
        <v>0</v>
      </c>
    </row>
    <row r="81" spans="1:19" x14ac:dyDescent="0.2">
      <c r="A81" s="214" t="s">
        <v>184</v>
      </c>
      <c r="B81" s="178"/>
      <c r="C81" s="178"/>
      <c r="D81" s="181" t="str">
        <f t="shared" si="45"/>
        <v/>
      </c>
      <c r="E81" s="653"/>
      <c r="F81" s="202">
        <f t="shared" si="46"/>
        <v>0</v>
      </c>
      <c r="G81" s="181">
        <f t="shared" si="47"/>
        <v>0</v>
      </c>
      <c r="H81" s="181">
        <f t="shared" si="48"/>
        <v>0</v>
      </c>
      <c r="I81" s="181">
        <f t="shared" si="49"/>
        <v>0</v>
      </c>
      <c r="J81" s="181">
        <f t="shared" si="50"/>
        <v>0</v>
      </c>
      <c r="K81" s="544">
        <f t="shared" si="51"/>
        <v>0</v>
      </c>
      <c r="L81" s="535"/>
      <c r="M81" s="537">
        <f t="shared" si="52"/>
        <v>0</v>
      </c>
      <c r="P81" s="626">
        <f t="shared" si="53"/>
        <v>0</v>
      </c>
      <c r="S81" s="181">
        <f t="shared" si="54"/>
        <v>0</v>
      </c>
    </row>
    <row r="82" spans="1:19" x14ac:dyDescent="0.2">
      <c r="A82" s="214" t="s">
        <v>185</v>
      </c>
      <c r="B82" s="178"/>
      <c r="C82" s="178"/>
      <c r="D82" s="181" t="str">
        <f t="shared" si="45"/>
        <v/>
      </c>
      <c r="E82" s="653"/>
      <c r="F82" s="202">
        <f t="shared" si="46"/>
        <v>0</v>
      </c>
      <c r="G82" s="181">
        <f t="shared" si="47"/>
        <v>0</v>
      </c>
      <c r="H82" s="181">
        <f t="shared" si="48"/>
        <v>0</v>
      </c>
      <c r="I82" s="181">
        <f t="shared" si="49"/>
        <v>0</v>
      </c>
      <c r="J82" s="181">
        <f t="shared" si="50"/>
        <v>0</v>
      </c>
      <c r="K82" s="544">
        <f t="shared" si="51"/>
        <v>0</v>
      </c>
      <c r="L82" s="535"/>
      <c r="M82" s="537">
        <f t="shared" si="52"/>
        <v>0</v>
      </c>
      <c r="P82" s="626">
        <f t="shared" si="53"/>
        <v>0</v>
      </c>
      <c r="S82" s="181">
        <f t="shared" si="54"/>
        <v>0</v>
      </c>
    </row>
    <row r="83" spans="1:19" x14ac:dyDescent="0.2">
      <c r="A83" s="214" t="s">
        <v>186</v>
      </c>
      <c r="B83" s="178"/>
      <c r="C83" s="178"/>
      <c r="D83" s="181" t="str">
        <f t="shared" si="45"/>
        <v/>
      </c>
      <c r="E83" s="653"/>
      <c r="F83" s="202">
        <f t="shared" si="46"/>
        <v>0</v>
      </c>
      <c r="G83" s="181">
        <f t="shared" si="47"/>
        <v>0</v>
      </c>
      <c r="H83" s="181">
        <f t="shared" si="48"/>
        <v>0</v>
      </c>
      <c r="I83" s="181">
        <f t="shared" si="49"/>
        <v>0</v>
      </c>
      <c r="J83" s="181">
        <f t="shared" si="50"/>
        <v>0</v>
      </c>
      <c r="K83" s="544">
        <f t="shared" si="51"/>
        <v>0</v>
      </c>
      <c r="L83" s="535"/>
      <c r="M83" s="537">
        <f t="shared" si="52"/>
        <v>0</v>
      </c>
      <c r="P83" s="626">
        <f t="shared" si="53"/>
        <v>0</v>
      </c>
      <c r="S83" s="181">
        <f t="shared" si="54"/>
        <v>0</v>
      </c>
    </row>
    <row r="84" spans="1:19" x14ac:dyDescent="0.2">
      <c r="A84" s="214" t="s">
        <v>187</v>
      </c>
      <c r="B84" s="178"/>
      <c r="C84" s="178"/>
      <c r="D84" s="181" t="str">
        <f t="shared" si="45"/>
        <v/>
      </c>
      <c r="E84" s="653"/>
      <c r="F84" s="202">
        <f t="shared" si="46"/>
        <v>0</v>
      </c>
      <c r="G84" s="181">
        <f t="shared" si="47"/>
        <v>0</v>
      </c>
      <c r="H84" s="181">
        <f t="shared" si="48"/>
        <v>0</v>
      </c>
      <c r="I84" s="181">
        <f t="shared" si="49"/>
        <v>0</v>
      </c>
      <c r="J84" s="181">
        <f t="shared" si="50"/>
        <v>0</v>
      </c>
      <c r="K84" s="544">
        <f t="shared" si="51"/>
        <v>0</v>
      </c>
      <c r="L84" s="535"/>
      <c r="M84" s="537">
        <f t="shared" si="52"/>
        <v>0</v>
      </c>
      <c r="P84" s="626">
        <f t="shared" ref="P84:P88" si="55">E84</f>
        <v>0</v>
      </c>
      <c r="S84" s="181">
        <f t="shared" ref="S84:S88" si="56">IF(OR(D84="",D84=0,P84=0),0,D84/P84)</f>
        <v>0</v>
      </c>
    </row>
    <row r="85" spans="1:19" x14ac:dyDescent="0.2">
      <c r="A85" s="214" t="s">
        <v>188</v>
      </c>
      <c r="B85" s="178"/>
      <c r="C85" s="178"/>
      <c r="D85" s="181" t="str">
        <f t="shared" si="45"/>
        <v/>
      </c>
      <c r="E85" s="653"/>
      <c r="F85" s="202">
        <f t="shared" si="46"/>
        <v>0</v>
      </c>
      <c r="G85" s="181">
        <f t="shared" si="47"/>
        <v>0</v>
      </c>
      <c r="H85" s="181">
        <f t="shared" si="48"/>
        <v>0</v>
      </c>
      <c r="I85" s="181">
        <f t="shared" si="49"/>
        <v>0</v>
      </c>
      <c r="J85" s="181">
        <f t="shared" si="50"/>
        <v>0</v>
      </c>
      <c r="K85" s="544">
        <f t="shared" si="51"/>
        <v>0</v>
      </c>
      <c r="L85" s="535"/>
      <c r="M85" s="537">
        <f t="shared" si="52"/>
        <v>0</v>
      </c>
      <c r="P85" s="626">
        <f t="shared" si="55"/>
        <v>0</v>
      </c>
      <c r="S85" s="181">
        <f t="shared" si="56"/>
        <v>0</v>
      </c>
    </row>
    <row r="86" spans="1:19" x14ac:dyDescent="0.2">
      <c r="A86" s="214" t="s">
        <v>189</v>
      </c>
      <c r="B86" s="178"/>
      <c r="C86" s="178"/>
      <c r="D86" s="181" t="str">
        <f t="shared" si="45"/>
        <v/>
      </c>
      <c r="E86" s="653"/>
      <c r="F86" s="202">
        <f t="shared" si="46"/>
        <v>0</v>
      </c>
      <c r="G86" s="181">
        <f t="shared" si="47"/>
        <v>0</v>
      </c>
      <c r="H86" s="181">
        <f t="shared" si="48"/>
        <v>0</v>
      </c>
      <c r="I86" s="181">
        <f t="shared" si="49"/>
        <v>0</v>
      </c>
      <c r="J86" s="181">
        <f t="shared" si="50"/>
        <v>0</v>
      </c>
      <c r="K86" s="544">
        <f t="shared" si="51"/>
        <v>0</v>
      </c>
      <c r="L86" s="535"/>
      <c r="M86" s="537">
        <f t="shared" si="52"/>
        <v>0</v>
      </c>
      <c r="P86" s="626">
        <f t="shared" si="55"/>
        <v>0</v>
      </c>
      <c r="S86" s="181">
        <f t="shared" si="56"/>
        <v>0</v>
      </c>
    </row>
    <row r="87" spans="1:19" x14ac:dyDescent="0.2">
      <c r="A87" s="214" t="s">
        <v>190</v>
      </c>
      <c r="B87" s="178"/>
      <c r="C87" s="178"/>
      <c r="D87" s="181" t="str">
        <f t="shared" si="45"/>
        <v/>
      </c>
      <c r="E87" s="653"/>
      <c r="F87" s="202">
        <f t="shared" si="46"/>
        <v>0</v>
      </c>
      <c r="G87" s="181">
        <f t="shared" si="47"/>
        <v>0</v>
      </c>
      <c r="H87" s="181">
        <f t="shared" si="48"/>
        <v>0</v>
      </c>
      <c r="I87" s="181">
        <f t="shared" si="49"/>
        <v>0</v>
      </c>
      <c r="J87" s="181">
        <f t="shared" si="50"/>
        <v>0</v>
      </c>
      <c r="K87" s="544">
        <f t="shared" si="51"/>
        <v>0</v>
      </c>
      <c r="L87" s="535"/>
      <c r="M87" s="537">
        <f t="shared" si="52"/>
        <v>0</v>
      </c>
      <c r="P87" s="626">
        <f t="shared" si="55"/>
        <v>0</v>
      </c>
      <c r="S87" s="181">
        <f t="shared" si="56"/>
        <v>0</v>
      </c>
    </row>
    <row r="88" spans="1:19" x14ac:dyDescent="0.2">
      <c r="A88" s="214" t="s">
        <v>191</v>
      </c>
      <c r="B88" s="178"/>
      <c r="C88" s="178"/>
      <c r="D88" s="181" t="str">
        <f t="shared" si="45"/>
        <v/>
      </c>
      <c r="E88" s="653"/>
      <c r="F88" s="202">
        <f t="shared" si="46"/>
        <v>0</v>
      </c>
      <c r="G88" s="181">
        <f t="shared" si="47"/>
        <v>0</v>
      </c>
      <c r="H88" s="181">
        <f t="shared" si="48"/>
        <v>0</v>
      </c>
      <c r="I88" s="181">
        <f t="shared" si="49"/>
        <v>0</v>
      </c>
      <c r="J88" s="181">
        <f t="shared" si="50"/>
        <v>0</v>
      </c>
      <c r="K88" s="544">
        <f t="shared" si="51"/>
        <v>0</v>
      </c>
      <c r="L88" s="535"/>
      <c r="M88" s="537">
        <f t="shared" si="52"/>
        <v>0</v>
      </c>
      <c r="P88" s="626">
        <f t="shared" si="55"/>
        <v>0</v>
      </c>
      <c r="S88" s="181">
        <f t="shared" si="56"/>
        <v>0</v>
      </c>
    </row>
    <row r="89" spans="1:19" x14ac:dyDescent="0.2">
      <c r="A89" s="214" t="s">
        <v>192</v>
      </c>
      <c r="B89" s="178"/>
      <c r="C89" s="178"/>
      <c r="D89" s="181" t="str">
        <f t="shared" si="45"/>
        <v/>
      </c>
      <c r="E89" s="653"/>
      <c r="F89" s="202">
        <f t="shared" si="46"/>
        <v>0</v>
      </c>
      <c r="G89" s="181">
        <f t="shared" si="47"/>
        <v>0</v>
      </c>
      <c r="H89" s="181">
        <f t="shared" si="48"/>
        <v>0</v>
      </c>
      <c r="I89" s="181">
        <f t="shared" si="49"/>
        <v>0</v>
      </c>
      <c r="J89" s="181">
        <f t="shared" si="50"/>
        <v>0</v>
      </c>
      <c r="K89" s="544">
        <f t="shared" si="51"/>
        <v>0</v>
      </c>
      <c r="L89" s="535"/>
      <c r="M89" s="537">
        <f t="shared" si="52"/>
        <v>0</v>
      </c>
      <c r="P89" s="626">
        <f t="shared" si="53"/>
        <v>0</v>
      </c>
      <c r="S89" s="181">
        <f t="shared" si="54"/>
        <v>0</v>
      </c>
    </row>
    <row r="90" spans="1:19" s="16" customFormat="1" ht="18" customHeight="1" x14ac:dyDescent="0.2">
      <c r="A90" s="176" t="s">
        <v>336</v>
      </c>
      <c r="B90" s="192">
        <f>SUM(B91:B100)</f>
        <v>0</v>
      </c>
      <c r="C90" s="192">
        <f t="shared" ref="C90:D90" si="57">SUM(C91:C100)</f>
        <v>0</v>
      </c>
      <c r="D90" s="192">
        <f t="shared" si="57"/>
        <v>0</v>
      </c>
      <c r="E90" s="192"/>
      <c r="F90" s="670">
        <f t="shared" ref="F90:K90" si="58">SUM(F91:F100)</f>
        <v>0</v>
      </c>
      <c r="G90" s="215">
        <f t="shared" si="58"/>
        <v>0</v>
      </c>
      <c r="H90" s="215">
        <f t="shared" si="58"/>
        <v>0</v>
      </c>
      <c r="I90" s="215">
        <f t="shared" si="58"/>
        <v>0</v>
      </c>
      <c r="J90" s="215">
        <f t="shared" si="58"/>
        <v>0</v>
      </c>
      <c r="K90" s="536">
        <f t="shared" si="58"/>
        <v>0</v>
      </c>
      <c r="L90" s="531"/>
      <c r="M90" s="538">
        <f>SUM(M91:M100)</f>
        <v>0</v>
      </c>
      <c r="O90" s="16" t="s">
        <v>258</v>
      </c>
      <c r="P90" s="619"/>
      <c r="S90" s="630">
        <f>SUM(S91:S100)</f>
        <v>0</v>
      </c>
    </row>
    <row r="91" spans="1:19" x14ac:dyDescent="0.2">
      <c r="A91" s="214" t="s">
        <v>183</v>
      </c>
      <c r="B91" s="178"/>
      <c r="C91" s="178"/>
      <c r="D91" s="181" t="str">
        <f t="shared" ref="D91:D100" si="59">IF(B91="","",B91-C91-D184-C277)</f>
        <v/>
      </c>
      <c r="E91" s="653"/>
      <c r="F91" s="202">
        <f t="shared" ref="F91:F100" si="60">IF(OR(D91="",D91=0),0,IF(D91-S91&lt;0,D91,S91))</f>
        <v>0</v>
      </c>
      <c r="G91" s="181">
        <f t="shared" ref="G91:G100" si="61">IF(OR(D91="",D91=0),0,IF(D91-SUM(F91)-S91&lt;-1,D91-SUM(F91),S91))</f>
        <v>0</v>
      </c>
      <c r="H91" s="181">
        <f t="shared" ref="H91:H100" si="62">IF(OR(D91="",D91=0),0,IF(D91-S91-SUM(F91:G91)&lt;-1,D91-SUM(F91:G91),S91))</f>
        <v>0</v>
      </c>
      <c r="I91" s="181">
        <f t="shared" ref="I91:I100" si="63">IF(OR(D91="",D91=0),0,IF(D91-S91-SUM(F91:H91)&lt;-1,D91-SUM(F91:H91),S91))</f>
        <v>0</v>
      </c>
      <c r="J91" s="181">
        <f t="shared" ref="J91:J100" si="64">IF(OR(D91="",D91=0),0,IF(D91-S91-SUM(F91:I91)&lt;-1,D91-SUM(F91:I91),S91))</f>
        <v>0</v>
      </c>
      <c r="K91" s="544">
        <f t="shared" ref="K91:K100" si="65">IF(OR(D91="",D91=0),0,IF(D91-S91-SUM(F91:J91)&lt;-1,D91-SUM(F91:J91),S91))</f>
        <v>0</v>
      </c>
      <c r="L91" s="535"/>
      <c r="M91" s="537">
        <f t="shared" ref="M91:M100" si="66">IF(D91="",0,D91-SUM(F91:K91)-(M184-SUM(S184:Y184)))</f>
        <v>0</v>
      </c>
      <c r="P91" s="626">
        <f t="shared" ref="P91:P100" si="67">E91</f>
        <v>0</v>
      </c>
      <c r="S91" s="181">
        <f t="shared" ref="S91:S100" si="68">IF(OR(D91="",D91=0,P91=0),0,D91/P91)</f>
        <v>0</v>
      </c>
    </row>
    <row r="92" spans="1:19" x14ac:dyDescent="0.2">
      <c r="A92" s="214" t="s">
        <v>183</v>
      </c>
      <c r="B92" s="178"/>
      <c r="C92" s="178"/>
      <c r="D92" s="181" t="str">
        <f t="shared" si="59"/>
        <v/>
      </c>
      <c r="E92" s="653"/>
      <c r="F92" s="202">
        <f t="shared" si="60"/>
        <v>0</v>
      </c>
      <c r="G92" s="181">
        <f t="shared" si="61"/>
        <v>0</v>
      </c>
      <c r="H92" s="181">
        <f t="shared" si="62"/>
        <v>0</v>
      </c>
      <c r="I92" s="181">
        <f t="shared" si="63"/>
        <v>0</v>
      </c>
      <c r="J92" s="181">
        <f t="shared" si="64"/>
        <v>0</v>
      </c>
      <c r="K92" s="544">
        <f t="shared" si="65"/>
        <v>0</v>
      </c>
      <c r="L92" s="535"/>
      <c r="M92" s="537">
        <f t="shared" si="66"/>
        <v>0</v>
      </c>
      <c r="P92" s="626">
        <f t="shared" si="67"/>
        <v>0</v>
      </c>
      <c r="S92" s="181">
        <f t="shared" si="68"/>
        <v>0</v>
      </c>
    </row>
    <row r="93" spans="1:19" x14ac:dyDescent="0.2">
      <c r="A93" s="214" t="s">
        <v>185</v>
      </c>
      <c r="B93" s="178"/>
      <c r="C93" s="178"/>
      <c r="D93" s="181" t="str">
        <f t="shared" si="59"/>
        <v/>
      </c>
      <c r="E93" s="653"/>
      <c r="F93" s="202">
        <f t="shared" si="60"/>
        <v>0</v>
      </c>
      <c r="G93" s="181">
        <f t="shared" si="61"/>
        <v>0</v>
      </c>
      <c r="H93" s="181">
        <f t="shared" si="62"/>
        <v>0</v>
      </c>
      <c r="I93" s="181">
        <f t="shared" si="63"/>
        <v>0</v>
      </c>
      <c r="J93" s="181">
        <f t="shared" si="64"/>
        <v>0</v>
      </c>
      <c r="K93" s="544">
        <f t="shared" si="65"/>
        <v>0</v>
      </c>
      <c r="L93" s="535"/>
      <c r="M93" s="537">
        <f t="shared" si="66"/>
        <v>0</v>
      </c>
      <c r="P93" s="626">
        <f t="shared" si="67"/>
        <v>0</v>
      </c>
      <c r="S93" s="181">
        <f t="shared" si="68"/>
        <v>0</v>
      </c>
    </row>
    <row r="94" spans="1:19" x14ac:dyDescent="0.2">
      <c r="A94" s="214" t="s">
        <v>186</v>
      </c>
      <c r="B94" s="178"/>
      <c r="C94" s="178"/>
      <c r="D94" s="181" t="str">
        <f t="shared" si="59"/>
        <v/>
      </c>
      <c r="E94" s="653"/>
      <c r="F94" s="202">
        <f t="shared" si="60"/>
        <v>0</v>
      </c>
      <c r="G94" s="181">
        <f t="shared" si="61"/>
        <v>0</v>
      </c>
      <c r="H94" s="181">
        <f t="shared" si="62"/>
        <v>0</v>
      </c>
      <c r="I94" s="181">
        <f t="shared" si="63"/>
        <v>0</v>
      </c>
      <c r="J94" s="181">
        <f t="shared" si="64"/>
        <v>0</v>
      </c>
      <c r="K94" s="544">
        <f t="shared" si="65"/>
        <v>0</v>
      </c>
      <c r="L94" s="535"/>
      <c r="M94" s="537">
        <f t="shared" si="66"/>
        <v>0</v>
      </c>
      <c r="P94" s="626">
        <f t="shared" si="67"/>
        <v>0</v>
      </c>
      <c r="S94" s="181">
        <f t="shared" si="68"/>
        <v>0</v>
      </c>
    </row>
    <row r="95" spans="1:19" x14ac:dyDescent="0.2">
      <c r="A95" s="214" t="s">
        <v>187</v>
      </c>
      <c r="B95" s="178"/>
      <c r="C95" s="178"/>
      <c r="D95" s="181" t="str">
        <f t="shared" si="59"/>
        <v/>
      </c>
      <c r="E95" s="653"/>
      <c r="F95" s="202">
        <f t="shared" si="60"/>
        <v>0</v>
      </c>
      <c r="G95" s="181">
        <f t="shared" si="61"/>
        <v>0</v>
      </c>
      <c r="H95" s="181">
        <f t="shared" si="62"/>
        <v>0</v>
      </c>
      <c r="I95" s="181">
        <f t="shared" si="63"/>
        <v>0</v>
      </c>
      <c r="J95" s="181">
        <f t="shared" si="64"/>
        <v>0</v>
      </c>
      <c r="K95" s="544">
        <f t="shared" si="65"/>
        <v>0</v>
      </c>
      <c r="L95" s="535"/>
      <c r="M95" s="537">
        <f t="shared" si="66"/>
        <v>0</v>
      </c>
      <c r="P95" s="626">
        <f t="shared" si="67"/>
        <v>0</v>
      </c>
      <c r="S95" s="181">
        <f t="shared" si="68"/>
        <v>0</v>
      </c>
    </row>
    <row r="96" spans="1:19" x14ac:dyDescent="0.2">
      <c r="A96" s="214" t="s">
        <v>188</v>
      </c>
      <c r="B96" s="178"/>
      <c r="C96" s="178"/>
      <c r="D96" s="181" t="str">
        <f t="shared" si="59"/>
        <v/>
      </c>
      <c r="E96" s="653"/>
      <c r="F96" s="202">
        <f t="shared" si="60"/>
        <v>0</v>
      </c>
      <c r="G96" s="181">
        <f t="shared" si="61"/>
        <v>0</v>
      </c>
      <c r="H96" s="181">
        <f t="shared" si="62"/>
        <v>0</v>
      </c>
      <c r="I96" s="181">
        <f t="shared" si="63"/>
        <v>0</v>
      </c>
      <c r="J96" s="181">
        <f t="shared" si="64"/>
        <v>0</v>
      </c>
      <c r="K96" s="544">
        <f t="shared" si="65"/>
        <v>0</v>
      </c>
      <c r="L96" s="535"/>
      <c r="M96" s="537">
        <f t="shared" si="66"/>
        <v>0</v>
      </c>
      <c r="P96" s="626">
        <f t="shared" si="67"/>
        <v>0</v>
      </c>
      <c r="S96" s="181">
        <f t="shared" si="68"/>
        <v>0</v>
      </c>
    </row>
    <row r="97" spans="1:23" x14ac:dyDescent="0.2">
      <c r="A97" s="214" t="s">
        <v>189</v>
      </c>
      <c r="B97" s="178"/>
      <c r="C97" s="178"/>
      <c r="D97" s="181" t="str">
        <f t="shared" si="59"/>
        <v/>
      </c>
      <c r="E97" s="653"/>
      <c r="F97" s="202">
        <f t="shared" si="60"/>
        <v>0</v>
      </c>
      <c r="G97" s="181">
        <f t="shared" si="61"/>
        <v>0</v>
      </c>
      <c r="H97" s="181">
        <f t="shared" si="62"/>
        <v>0</v>
      </c>
      <c r="I97" s="181">
        <f t="shared" si="63"/>
        <v>0</v>
      </c>
      <c r="J97" s="181">
        <f t="shared" si="64"/>
        <v>0</v>
      </c>
      <c r="K97" s="544">
        <f t="shared" si="65"/>
        <v>0</v>
      </c>
      <c r="L97" s="535"/>
      <c r="M97" s="537">
        <f t="shared" si="66"/>
        <v>0</v>
      </c>
      <c r="P97" s="626">
        <f t="shared" si="67"/>
        <v>0</v>
      </c>
      <c r="S97" s="181">
        <f t="shared" si="68"/>
        <v>0</v>
      </c>
    </row>
    <row r="98" spans="1:23" x14ac:dyDescent="0.2">
      <c r="A98" s="214" t="s">
        <v>190</v>
      </c>
      <c r="B98" s="178"/>
      <c r="C98" s="178"/>
      <c r="D98" s="181" t="str">
        <f t="shared" si="59"/>
        <v/>
      </c>
      <c r="E98" s="653"/>
      <c r="F98" s="202">
        <f t="shared" si="60"/>
        <v>0</v>
      </c>
      <c r="G98" s="181">
        <f t="shared" si="61"/>
        <v>0</v>
      </c>
      <c r="H98" s="181">
        <f t="shared" si="62"/>
        <v>0</v>
      </c>
      <c r="I98" s="181">
        <f t="shared" si="63"/>
        <v>0</v>
      </c>
      <c r="J98" s="181">
        <f t="shared" si="64"/>
        <v>0</v>
      </c>
      <c r="K98" s="544">
        <f t="shared" si="65"/>
        <v>0</v>
      </c>
      <c r="L98" s="535"/>
      <c r="M98" s="537">
        <f t="shared" si="66"/>
        <v>0</v>
      </c>
      <c r="P98" s="626">
        <f t="shared" si="67"/>
        <v>0</v>
      </c>
      <c r="S98" s="181">
        <f t="shared" si="68"/>
        <v>0</v>
      </c>
    </row>
    <row r="99" spans="1:23" x14ac:dyDescent="0.2">
      <c r="A99" s="214" t="s">
        <v>191</v>
      </c>
      <c r="B99" s="178"/>
      <c r="C99" s="178"/>
      <c r="D99" s="181" t="str">
        <f t="shared" si="59"/>
        <v/>
      </c>
      <c r="E99" s="653"/>
      <c r="F99" s="202">
        <f t="shared" si="60"/>
        <v>0</v>
      </c>
      <c r="G99" s="181">
        <f t="shared" si="61"/>
        <v>0</v>
      </c>
      <c r="H99" s="181">
        <f t="shared" si="62"/>
        <v>0</v>
      </c>
      <c r="I99" s="181">
        <f t="shared" si="63"/>
        <v>0</v>
      </c>
      <c r="J99" s="181">
        <f t="shared" si="64"/>
        <v>0</v>
      </c>
      <c r="K99" s="544">
        <f t="shared" si="65"/>
        <v>0</v>
      </c>
      <c r="L99" s="535"/>
      <c r="M99" s="537">
        <f t="shared" si="66"/>
        <v>0</v>
      </c>
      <c r="P99" s="626">
        <f t="shared" si="67"/>
        <v>0</v>
      </c>
      <c r="S99" s="181">
        <f t="shared" si="68"/>
        <v>0</v>
      </c>
    </row>
    <row r="100" spans="1:23" x14ac:dyDescent="0.2">
      <c r="A100" s="214" t="s">
        <v>192</v>
      </c>
      <c r="B100" s="178"/>
      <c r="C100" s="178"/>
      <c r="D100" s="181" t="str">
        <f t="shared" si="59"/>
        <v/>
      </c>
      <c r="E100" s="653"/>
      <c r="F100" s="202">
        <f t="shared" si="60"/>
        <v>0</v>
      </c>
      <c r="G100" s="181">
        <f t="shared" si="61"/>
        <v>0</v>
      </c>
      <c r="H100" s="181">
        <f t="shared" si="62"/>
        <v>0</v>
      </c>
      <c r="I100" s="181">
        <f t="shared" si="63"/>
        <v>0</v>
      </c>
      <c r="J100" s="181">
        <f t="shared" si="64"/>
        <v>0</v>
      </c>
      <c r="K100" s="544">
        <f t="shared" si="65"/>
        <v>0</v>
      </c>
      <c r="L100" s="535"/>
      <c r="M100" s="537">
        <f t="shared" si="66"/>
        <v>0</v>
      </c>
      <c r="P100" s="626">
        <f t="shared" si="67"/>
        <v>0</v>
      </c>
      <c r="S100" s="181">
        <f t="shared" si="68"/>
        <v>0</v>
      </c>
    </row>
    <row r="101" spans="1:23" s="16" customFormat="1" ht="18" customHeight="1" x14ac:dyDescent="0.2">
      <c r="A101" s="176" t="s">
        <v>337</v>
      </c>
      <c r="B101" s="192">
        <f>SUM(B102:B111)</f>
        <v>0</v>
      </c>
      <c r="C101" s="192">
        <f t="shared" ref="C101:D101" si="69">SUM(C102:C111)</f>
        <v>0</v>
      </c>
      <c r="D101" s="192">
        <f t="shared" si="69"/>
        <v>0</v>
      </c>
      <c r="E101" s="192"/>
      <c r="F101" s="670">
        <f t="shared" ref="F101:K101" si="70">SUM(F102:F111)</f>
        <v>0</v>
      </c>
      <c r="G101" s="215">
        <f t="shared" si="70"/>
        <v>0</v>
      </c>
      <c r="H101" s="215">
        <f t="shared" si="70"/>
        <v>0</v>
      </c>
      <c r="I101" s="215">
        <f t="shared" si="70"/>
        <v>0</v>
      </c>
      <c r="J101" s="215">
        <f t="shared" si="70"/>
        <v>0</v>
      </c>
      <c r="K101" s="536">
        <f t="shared" si="70"/>
        <v>0</v>
      </c>
      <c r="L101" s="531"/>
      <c r="M101" s="538">
        <f>SUM(M102:M111)</f>
        <v>0</v>
      </c>
      <c r="O101" s="16" t="s">
        <v>258</v>
      </c>
      <c r="P101" s="619"/>
      <c r="S101" s="630">
        <f>SUM(S102:S111)</f>
        <v>0</v>
      </c>
    </row>
    <row r="102" spans="1:23" x14ac:dyDescent="0.2">
      <c r="A102" s="214" t="s">
        <v>183</v>
      </c>
      <c r="B102" s="178"/>
      <c r="C102" s="178"/>
      <c r="D102" s="181" t="str">
        <f t="shared" ref="D102:D111" si="71">IF(B102="","",B102-C102-D195-C288)</f>
        <v/>
      </c>
      <c r="E102" s="653"/>
      <c r="F102" s="202">
        <f t="shared" ref="F102:F111" si="72">IF(OR(D102="",D102=0),0,IF(D102-S102&lt;0,D102,S102))</f>
        <v>0</v>
      </c>
      <c r="G102" s="181">
        <f t="shared" ref="G102:G111" si="73">IF(OR(D102="",D102=0),0,IF(D102-SUM(F102)-S102&lt;-1,D102-SUM(F102),S102))</f>
        <v>0</v>
      </c>
      <c r="H102" s="181">
        <f t="shared" ref="H102:H111" si="74">IF(OR(D102="",D102=0),0,IF(D102-S102-SUM(F102:G102)&lt;-1,D102-SUM(F102:G102),S102))</f>
        <v>0</v>
      </c>
      <c r="I102" s="181">
        <f t="shared" ref="I102:I111" si="75">IF(OR(D102="",D102=0),0,IF(D102-S102-SUM(F102:H102)&lt;-1,D102-SUM(F102:H102),S102))</f>
        <v>0</v>
      </c>
      <c r="J102" s="181">
        <f t="shared" ref="J102:J111" si="76">IF(OR(D102="",D102=0),0,IF(D102-S102-SUM(F102:I102)&lt;-1,D102-SUM(F102:I102),S102))</f>
        <v>0</v>
      </c>
      <c r="K102" s="544">
        <f t="shared" ref="K102:K111" si="77">IF(OR(D102="",D102=0),0,IF(D102-S102-SUM(F102:J102)&lt;-1,D102-SUM(F102:J102),S102))</f>
        <v>0</v>
      </c>
      <c r="L102" s="535"/>
      <c r="M102" s="537">
        <f t="shared" ref="M102:M111" si="78">IF(D102="",0,D102-SUM(F102:K102)-(M195-SUM(S195:Y195)))</f>
        <v>0</v>
      </c>
      <c r="P102" s="626">
        <f t="shared" ref="P102:P111" si="79">E102</f>
        <v>0</v>
      </c>
      <c r="S102" s="181">
        <f t="shared" ref="S102:S111" si="80">IF(OR(D102="",D102=0,P102=0),0,D102/P102)</f>
        <v>0</v>
      </c>
    </row>
    <row r="103" spans="1:23" x14ac:dyDescent="0.2">
      <c r="A103" s="214" t="s">
        <v>184</v>
      </c>
      <c r="B103" s="178"/>
      <c r="C103" s="178"/>
      <c r="D103" s="181" t="str">
        <f t="shared" si="71"/>
        <v/>
      </c>
      <c r="E103" s="653"/>
      <c r="F103" s="202">
        <f t="shared" si="72"/>
        <v>0</v>
      </c>
      <c r="G103" s="181">
        <f t="shared" si="73"/>
        <v>0</v>
      </c>
      <c r="H103" s="181">
        <f t="shared" si="74"/>
        <v>0</v>
      </c>
      <c r="I103" s="181">
        <f t="shared" si="75"/>
        <v>0</v>
      </c>
      <c r="J103" s="181">
        <f t="shared" si="76"/>
        <v>0</v>
      </c>
      <c r="K103" s="544">
        <f t="shared" si="77"/>
        <v>0</v>
      </c>
      <c r="L103" s="535"/>
      <c r="M103" s="537">
        <f t="shared" si="78"/>
        <v>0</v>
      </c>
      <c r="P103" s="626">
        <f t="shared" si="79"/>
        <v>0</v>
      </c>
      <c r="S103" s="181">
        <f t="shared" si="80"/>
        <v>0</v>
      </c>
    </row>
    <row r="104" spans="1:23" x14ac:dyDescent="0.2">
      <c r="A104" s="214" t="s">
        <v>185</v>
      </c>
      <c r="B104" s="178"/>
      <c r="C104" s="178"/>
      <c r="D104" s="181" t="str">
        <f t="shared" si="71"/>
        <v/>
      </c>
      <c r="E104" s="653"/>
      <c r="F104" s="202">
        <f t="shared" si="72"/>
        <v>0</v>
      </c>
      <c r="G104" s="181">
        <f t="shared" si="73"/>
        <v>0</v>
      </c>
      <c r="H104" s="181">
        <f t="shared" si="74"/>
        <v>0</v>
      </c>
      <c r="I104" s="181">
        <f t="shared" si="75"/>
        <v>0</v>
      </c>
      <c r="J104" s="181">
        <f t="shared" si="76"/>
        <v>0</v>
      </c>
      <c r="K104" s="544">
        <f t="shared" si="77"/>
        <v>0</v>
      </c>
      <c r="L104" s="535"/>
      <c r="M104" s="537">
        <f t="shared" si="78"/>
        <v>0</v>
      </c>
      <c r="P104" s="626">
        <f t="shared" si="79"/>
        <v>0</v>
      </c>
      <c r="S104" s="181">
        <f t="shared" si="80"/>
        <v>0</v>
      </c>
    </row>
    <row r="105" spans="1:23" x14ac:dyDescent="0.2">
      <c r="A105" s="214" t="s">
        <v>186</v>
      </c>
      <c r="B105" s="178"/>
      <c r="C105" s="178"/>
      <c r="D105" s="181" t="str">
        <f t="shared" si="71"/>
        <v/>
      </c>
      <c r="E105" s="653"/>
      <c r="F105" s="202">
        <f t="shared" si="72"/>
        <v>0</v>
      </c>
      <c r="G105" s="181">
        <f t="shared" si="73"/>
        <v>0</v>
      </c>
      <c r="H105" s="181">
        <f t="shared" si="74"/>
        <v>0</v>
      </c>
      <c r="I105" s="181">
        <f t="shared" si="75"/>
        <v>0</v>
      </c>
      <c r="J105" s="181">
        <f t="shared" si="76"/>
        <v>0</v>
      </c>
      <c r="K105" s="544">
        <f t="shared" si="77"/>
        <v>0</v>
      </c>
      <c r="L105" s="535"/>
      <c r="M105" s="537">
        <f t="shared" si="78"/>
        <v>0</v>
      </c>
      <c r="P105" s="626">
        <f t="shared" si="79"/>
        <v>0</v>
      </c>
      <c r="S105" s="181">
        <f t="shared" si="80"/>
        <v>0</v>
      </c>
    </row>
    <row r="106" spans="1:23" x14ac:dyDescent="0.2">
      <c r="A106" s="214" t="s">
        <v>187</v>
      </c>
      <c r="B106" s="178"/>
      <c r="C106" s="178"/>
      <c r="D106" s="181" t="str">
        <f t="shared" si="71"/>
        <v/>
      </c>
      <c r="E106" s="653"/>
      <c r="F106" s="202">
        <f t="shared" si="72"/>
        <v>0</v>
      </c>
      <c r="G106" s="181">
        <f t="shared" si="73"/>
        <v>0</v>
      </c>
      <c r="H106" s="181">
        <f t="shared" si="74"/>
        <v>0</v>
      </c>
      <c r="I106" s="181">
        <f t="shared" si="75"/>
        <v>0</v>
      </c>
      <c r="J106" s="181">
        <f t="shared" si="76"/>
        <v>0</v>
      </c>
      <c r="K106" s="544">
        <f t="shared" si="77"/>
        <v>0</v>
      </c>
      <c r="L106" s="535"/>
      <c r="M106" s="537">
        <f t="shared" si="78"/>
        <v>0</v>
      </c>
      <c r="P106" s="626">
        <f t="shared" si="79"/>
        <v>0</v>
      </c>
      <c r="S106" s="181">
        <f t="shared" si="80"/>
        <v>0</v>
      </c>
    </row>
    <row r="107" spans="1:23" x14ac:dyDescent="0.2">
      <c r="A107" s="214" t="s">
        <v>188</v>
      </c>
      <c r="B107" s="178"/>
      <c r="C107" s="178"/>
      <c r="D107" s="181" t="str">
        <f t="shared" si="71"/>
        <v/>
      </c>
      <c r="E107" s="653"/>
      <c r="F107" s="202">
        <f t="shared" si="72"/>
        <v>0</v>
      </c>
      <c r="G107" s="181">
        <f t="shared" si="73"/>
        <v>0</v>
      </c>
      <c r="H107" s="181">
        <f t="shared" si="74"/>
        <v>0</v>
      </c>
      <c r="I107" s="181">
        <f t="shared" si="75"/>
        <v>0</v>
      </c>
      <c r="J107" s="181">
        <f t="shared" si="76"/>
        <v>0</v>
      </c>
      <c r="K107" s="544">
        <f t="shared" si="77"/>
        <v>0</v>
      </c>
      <c r="L107" s="535"/>
      <c r="M107" s="537">
        <f t="shared" si="78"/>
        <v>0</v>
      </c>
      <c r="P107" s="626">
        <f t="shared" si="79"/>
        <v>0</v>
      </c>
      <c r="S107" s="181">
        <f t="shared" si="80"/>
        <v>0</v>
      </c>
    </row>
    <row r="108" spans="1:23" x14ac:dyDescent="0.2">
      <c r="A108" s="214" t="s">
        <v>189</v>
      </c>
      <c r="B108" s="178"/>
      <c r="C108" s="178"/>
      <c r="D108" s="181" t="str">
        <f t="shared" si="71"/>
        <v/>
      </c>
      <c r="E108" s="653"/>
      <c r="F108" s="202">
        <f t="shared" si="72"/>
        <v>0</v>
      </c>
      <c r="G108" s="181">
        <f t="shared" si="73"/>
        <v>0</v>
      </c>
      <c r="H108" s="181">
        <f t="shared" si="74"/>
        <v>0</v>
      </c>
      <c r="I108" s="181">
        <f t="shared" si="75"/>
        <v>0</v>
      </c>
      <c r="J108" s="181">
        <f t="shared" si="76"/>
        <v>0</v>
      </c>
      <c r="K108" s="544">
        <f t="shared" si="77"/>
        <v>0</v>
      </c>
      <c r="L108" s="535"/>
      <c r="M108" s="537">
        <f t="shared" si="78"/>
        <v>0</v>
      </c>
      <c r="P108" s="626">
        <f t="shared" si="79"/>
        <v>0</v>
      </c>
      <c r="S108" s="181">
        <f t="shared" si="80"/>
        <v>0</v>
      </c>
    </row>
    <row r="109" spans="1:23" x14ac:dyDescent="0.2">
      <c r="A109" s="214" t="s">
        <v>190</v>
      </c>
      <c r="B109" s="178"/>
      <c r="C109" s="178"/>
      <c r="D109" s="181" t="str">
        <f t="shared" si="71"/>
        <v/>
      </c>
      <c r="E109" s="653"/>
      <c r="F109" s="202">
        <f t="shared" si="72"/>
        <v>0</v>
      </c>
      <c r="G109" s="181">
        <f t="shared" si="73"/>
        <v>0</v>
      </c>
      <c r="H109" s="181">
        <f t="shared" si="74"/>
        <v>0</v>
      </c>
      <c r="I109" s="181">
        <f t="shared" si="75"/>
        <v>0</v>
      </c>
      <c r="J109" s="181">
        <f t="shared" si="76"/>
        <v>0</v>
      </c>
      <c r="K109" s="544">
        <f t="shared" si="77"/>
        <v>0</v>
      </c>
      <c r="L109" s="535"/>
      <c r="M109" s="537">
        <f t="shared" si="78"/>
        <v>0</v>
      </c>
      <c r="P109" s="626">
        <f t="shared" si="79"/>
        <v>0</v>
      </c>
      <c r="S109" s="181">
        <f t="shared" si="80"/>
        <v>0</v>
      </c>
      <c r="T109" s="16"/>
      <c r="U109" s="16"/>
      <c r="V109" s="16"/>
      <c r="W109" s="16"/>
    </row>
    <row r="110" spans="1:23" x14ac:dyDescent="0.2">
      <c r="A110" s="214" t="s">
        <v>191</v>
      </c>
      <c r="B110" s="178"/>
      <c r="C110" s="178"/>
      <c r="D110" s="181" t="str">
        <f t="shared" si="71"/>
        <v/>
      </c>
      <c r="E110" s="653"/>
      <c r="F110" s="202">
        <f t="shared" si="72"/>
        <v>0</v>
      </c>
      <c r="G110" s="181">
        <f t="shared" si="73"/>
        <v>0</v>
      </c>
      <c r="H110" s="181">
        <f t="shared" si="74"/>
        <v>0</v>
      </c>
      <c r="I110" s="181">
        <f t="shared" si="75"/>
        <v>0</v>
      </c>
      <c r="J110" s="181">
        <f t="shared" si="76"/>
        <v>0</v>
      </c>
      <c r="K110" s="544">
        <f t="shared" si="77"/>
        <v>0</v>
      </c>
      <c r="L110" s="535"/>
      <c r="M110" s="537">
        <f t="shared" si="78"/>
        <v>0</v>
      </c>
      <c r="P110" s="626">
        <f t="shared" si="79"/>
        <v>0</v>
      </c>
      <c r="S110" s="181">
        <f t="shared" si="80"/>
        <v>0</v>
      </c>
    </row>
    <row r="111" spans="1:23" ht="13.5" thickBot="1" x14ac:dyDescent="0.25">
      <c r="A111" s="639" t="s">
        <v>192</v>
      </c>
      <c r="B111" s="178"/>
      <c r="C111" s="178"/>
      <c r="D111" s="181" t="str">
        <f t="shared" si="71"/>
        <v/>
      </c>
      <c r="E111" s="653"/>
      <c r="F111" s="202">
        <f t="shared" si="72"/>
        <v>0</v>
      </c>
      <c r="G111" s="181">
        <f t="shared" si="73"/>
        <v>0</v>
      </c>
      <c r="H111" s="181">
        <f t="shared" si="74"/>
        <v>0</v>
      </c>
      <c r="I111" s="181">
        <f t="shared" si="75"/>
        <v>0</v>
      </c>
      <c r="J111" s="181">
        <f t="shared" si="76"/>
        <v>0</v>
      </c>
      <c r="K111" s="544">
        <f t="shared" si="77"/>
        <v>0</v>
      </c>
      <c r="L111" s="535"/>
      <c r="M111" s="537">
        <f t="shared" si="78"/>
        <v>0</v>
      </c>
      <c r="P111" s="626">
        <f t="shared" si="79"/>
        <v>0</v>
      </c>
      <c r="S111" s="181">
        <f t="shared" si="80"/>
        <v>0</v>
      </c>
    </row>
    <row r="112" spans="1:23" s="425" customFormat="1" ht="19.5" customHeight="1" thickBot="1" x14ac:dyDescent="0.25">
      <c r="A112" s="640" t="s">
        <v>559</v>
      </c>
      <c r="B112" s="694">
        <f>B101+B79+B57+B35+B24+B90</f>
        <v>0</v>
      </c>
      <c r="C112" s="694">
        <f>C101+C79+C57+C35+C24+C90</f>
        <v>0</v>
      </c>
      <c r="D112" s="694">
        <f>D101+D79+D57+D35+D24+D90</f>
        <v>0</v>
      </c>
      <c r="E112" s="642"/>
      <c r="F112" s="643">
        <f t="shared" ref="F112:K112" si="81">F101+F79+F57+F35+F24+F90</f>
        <v>0</v>
      </c>
      <c r="G112" s="642">
        <f t="shared" si="81"/>
        <v>0</v>
      </c>
      <c r="H112" s="642">
        <f t="shared" si="81"/>
        <v>0</v>
      </c>
      <c r="I112" s="642">
        <f t="shared" si="81"/>
        <v>0</v>
      </c>
      <c r="J112" s="642">
        <f t="shared" si="81"/>
        <v>0</v>
      </c>
      <c r="K112" s="644">
        <f t="shared" si="81"/>
        <v>0</v>
      </c>
      <c r="L112" s="531"/>
      <c r="M112" s="615">
        <f>M101+M79+M57+M35+M24+M90</f>
        <v>0</v>
      </c>
      <c r="N112" s="28"/>
      <c r="O112" s="28"/>
      <c r="P112" s="624"/>
    </row>
    <row r="113" spans="1:25" ht="13.5" thickBot="1" x14ac:dyDescent="0.25">
      <c r="A113" s="190"/>
    </row>
    <row r="114" spans="1:25" s="16" customFormat="1" ht="12.75" customHeight="1" x14ac:dyDescent="0.2">
      <c r="A114" s="959" t="s">
        <v>527</v>
      </c>
      <c r="B114" s="662" t="s">
        <v>264</v>
      </c>
      <c r="C114" s="973" t="str">
        <f>"kum. zus. Abschreibungen per 31.12."&amp;(Eingabeblatt!C19)</f>
        <v>kum. zus. Abschreibungen per 31.12.2023</v>
      </c>
      <c r="D114" s="647" t="str">
        <f>Eingabeblatt!D18</f>
        <v>Rechnung</v>
      </c>
      <c r="E114" s="981"/>
      <c r="F114" s="526" t="str">
        <f>F21</f>
        <v>Budget</v>
      </c>
      <c r="G114" s="983" t="str">
        <f>G21</f>
        <v>Finanzplan</v>
      </c>
      <c r="H114" s="984"/>
      <c r="I114" s="984"/>
      <c r="J114" s="984"/>
      <c r="K114" s="985"/>
      <c r="L114" s="539"/>
      <c r="M114" s="976" t="s">
        <v>257</v>
      </c>
      <c r="P114" s="625" t="s">
        <v>340</v>
      </c>
      <c r="Q114" s="658"/>
      <c r="R114" s="658"/>
      <c r="S114" s="616" t="s">
        <v>463</v>
      </c>
      <c r="T114" s="616"/>
      <c r="U114" s="616"/>
      <c r="V114" s="616"/>
      <c r="W114" s="616"/>
      <c r="X114" s="616"/>
      <c r="Y114" s="616"/>
    </row>
    <row r="115" spans="1:25" ht="12.75" customHeight="1" x14ac:dyDescent="0.2">
      <c r="A115" s="960"/>
      <c r="B115" s="663" t="str">
        <f>"31.12."&amp;(Eingabeblatt!C19)</f>
        <v>31.12.2023</v>
      </c>
      <c r="C115" s="974"/>
      <c r="D115" s="648">
        <f>(Eingabeblatt!C19+1)</f>
        <v>2024</v>
      </c>
      <c r="E115" s="982"/>
      <c r="F115" s="374">
        <f>F22</f>
        <v>2025</v>
      </c>
      <c r="G115" s="376">
        <f>G22</f>
        <v>2026</v>
      </c>
      <c r="H115" s="370">
        <f>H22</f>
        <v>2027</v>
      </c>
      <c r="I115" s="370">
        <f>I22</f>
        <v>2028</v>
      </c>
      <c r="J115" s="370">
        <f>J22</f>
        <v>2029</v>
      </c>
      <c r="K115" s="525">
        <f>K22</f>
        <v>2030</v>
      </c>
      <c r="L115" s="540"/>
      <c r="M115" s="977"/>
      <c r="P115" s="625">
        <f>P22</f>
        <v>2025</v>
      </c>
      <c r="Q115" s="543"/>
      <c r="R115" s="543"/>
      <c r="S115" s="617">
        <f>D115</f>
        <v>2024</v>
      </c>
      <c r="T115" s="617">
        <f t="shared" ref="T115:Y115" si="82">F115</f>
        <v>2025</v>
      </c>
      <c r="U115" s="617">
        <f t="shared" si="82"/>
        <v>2026</v>
      </c>
      <c r="V115" s="617">
        <f t="shared" si="82"/>
        <v>2027</v>
      </c>
      <c r="W115" s="617">
        <f t="shared" si="82"/>
        <v>2028</v>
      </c>
      <c r="X115" s="617">
        <f t="shared" si="82"/>
        <v>2029</v>
      </c>
      <c r="Y115" s="617">
        <f t="shared" si="82"/>
        <v>2030</v>
      </c>
    </row>
    <row r="116" spans="1:25" ht="13.5" customHeight="1" thickBot="1" x14ac:dyDescent="0.35">
      <c r="A116" s="961"/>
      <c r="B116" s="661"/>
      <c r="C116" s="975"/>
      <c r="D116" s="649" t="s">
        <v>51</v>
      </c>
      <c r="E116" s="982"/>
      <c r="F116" s="986" t="str">
        <f>F23</f>
        <v>Abschreibungen</v>
      </c>
      <c r="G116" s="987"/>
      <c r="H116" s="987"/>
      <c r="I116" s="987"/>
      <c r="J116" s="987"/>
      <c r="K116" s="988"/>
      <c r="L116" s="540"/>
      <c r="M116" s="978"/>
      <c r="P116" s="625"/>
      <c r="Q116" s="658"/>
      <c r="R116" s="658"/>
      <c r="S116" s="616"/>
      <c r="T116" s="616"/>
      <c r="U116" s="616"/>
      <c r="V116" s="616"/>
      <c r="W116" s="616"/>
      <c r="X116" s="616"/>
      <c r="Y116" s="616"/>
    </row>
    <row r="117" spans="1:25" s="16" customFormat="1" ht="18" customHeight="1" x14ac:dyDescent="0.2">
      <c r="A117" s="173" t="s">
        <v>169</v>
      </c>
      <c r="B117" s="183">
        <f t="shared" ref="B117" si="83">SUM(B118:B127)</f>
        <v>0</v>
      </c>
      <c r="C117" s="183">
        <f>SUM(C118:C127)</f>
        <v>0</v>
      </c>
      <c r="D117" s="183">
        <f>SUM(D118:D127)</f>
        <v>0</v>
      </c>
      <c r="E117" s="689"/>
      <c r="F117" s="670">
        <f t="shared" ref="F117:K117" si="84">SUM(F118:F127)</f>
        <v>0</v>
      </c>
      <c r="G117" s="215">
        <f t="shared" si="84"/>
        <v>0</v>
      </c>
      <c r="H117" s="215">
        <f t="shared" si="84"/>
        <v>0</v>
      </c>
      <c r="I117" s="215">
        <f t="shared" si="84"/>
        <v>0</v>
      </c>
      <c r="J117" s="215">
        <f t="shared" si="84"/>
        <v>0</v>
      </c>
      <c r="K117" s="536">
        <f t="shared" si="84"/>
        <v>0</v>
      </c>
      <c r="L117" s="531"/>
      <c r="M117" s="536">
        <f t="shared" ref="M117" si="85">SUM(M118:M127)</f>
        <v>0</v>
      </c>
      <c r="O117" s="16" t="s">
        <v>258</v>
      </c>
      <c r="P117" s="618"/>
      <c r="Q117" s="659"/>
      <c r="R117" s="659"/>
      <c r="S117" s="630">
        <f t="shared" ref="S117:Y117" si="86">SUM(S118:S127)</f>
        <v>0</v>
      </c>
      <c r="T117" s="630">
        <f t="shared" si="86"/>
        <v>0</v>
      </c>
      <c r="U117" s="630">
        <f t="shared" si="86"/>
        <v>0</v>
      </c>
      <c r="V117" s="630">
        <f t="shared" si="86"/>
        <v>0</v>
      </c>
      <c r="W117" s="630">
        <f t="shared" si="86"/>
        <v>0</v>
      </c>
      <c r="X117" s="630">
        <f t="shared" si="86"/>
        <v>0</v>
      </c>
      <c r="Y117" s="630">
        <f t="shared" si="86"/>
        <v>0</v>
      </c>
    </row>
    <row r="118" spans="1:25" s="16" customFormat="1" x14ac:dyDescent="0.2">
      <c r="A118" s="174" t="str">
        <f>A25</f>
        <v>Objekt 1</v>
      </c>
      <c r="B118" s="181">
        <f>B25</f>
        <v>0</v>
      </c>
      <c r="C118" s="177"/>
      <c r="D118" s="177"/>
      <c r="E118" s="690"/>
      <c r="F118" s="520"/>
      <c r="G118" s="177"/>
      <c r="H118" s="177"/>
      <c r="I118" s="177"/>
      <c r="J118" s="177"/>
      <c r="K118" s="185"/>
      <c r="L118" s="541"/>
      <c r="M118" s="537">
        <f>SUM(F118:K118)</f>
        <v>0</v>
      </c>
      <c r="P118" s="626">
        <f>E25</f>
        <v>0</v>
      </c>
      <c r="Q118" s="668"/>
      <c r="R118" s="669"/>
      <c r="S118" s="181">
        <f>IF((P118-($S$115-$P$115))&lt;=0,0,(SUM(C118))/(P118-($S$115-$P$115)))</f>
        <v>0</v>
      </c>
      <c r="T118" s="181">
        <f>IF((P118-($T$115-$P$115))&lt;=0,0,(SUM(C118:E118)-SUM(S118))/(P118-($T$115-$P$115)))</f>
        <v>0</v>
      </c>
      <c r="U118" s="181">
        <f>IF((P118-($U$115-$P$115))&lt;=0,0,(SUM(C118:F118)-SUM(S118:T118))/(P118-($U$115-$P$115)))</f>
        <v>0</v>
      </c>
      <c r="V118" s="181">
        <f>IF((P118-($V$115-$P$115))&lt;=0,0,(SUM(C118:G118)-SUM(S118:U118))/(P118-($V$115-$P$115)))</f>
        <v>0</v>
      </c>
      <c r="W118" s="181">
        <f>IF((P118-($W$115-$P$115))&lt;=0,0,(SUM(C118:H118)-SUM(S118:V118))/(P118-($W$115-$P$115)))</f>
        <v>0</v>
      </c>
      <c r="X118" s="181">
        <f>IF((P118-($X$115-$P$115))&lt;=0,0,(SUM(C118:I118)-SUM(S118:W118))/(P118-($X$115-$P$115)))</f>
        <v>0</v>
      </c>
      <c r="Y118" s="181">
        <f>IF((P118-($Y$115-$P$115))&lt;=0,0,(SUM(C118:J118)-SUM(S118:X118))/(P118-($Y$115-$P$115)))</f>
        <v>0</v>
      </c>
    </row>
    <row r="119" spans="1:25" s="16" customFormat="1" x14ac:dyDescent="0.2">
      <c r="A119" s="174" t="str">
        <f>A26</f>
        <v>Objekt 2</v>
      </c>
      <c r="B119" s="181">
        <f>B26</f>
        <v>0</v>
      </c>
      <c r="C119" s="177"/>
      <c r="D119" s="177"/>
      <c r="E119" s="690"/>
      <c r="F119" s="520"/>
      <c r="G119" s="177"/>
      <c r="H119" s="177"/>
      <c r="I119" s="177"/>
      <c r="J119" s="177"/>
      <c r="K119" s="185"/>
      <c r="L119" s="541"/>
      <c r="M119" s="537">
        <f>SUM(F119:K119)</f>
        <v>0</v>
      </c>
      <c r="P119" s="626">
        <f>E26</f>
        <v>0</v>
      </c>
      <c r="Q119" s="668"/>
      <c r="R119" s="669"/>
      <c r="S119" s="181">
        <f t="shared" ref="S119:S127" si="87">IF((P119-($S$115-$P$115))&lt;=0,0,(SUM(C119))/(P119-($S$115-$P$115)))</f>
        <v>0</v>
      </c>
      <c r="T119" s="181">
        <f t="shared" ref="T119:T127" si="88">IF((P119-($T$115-$P$115))&lt;=0,0,(SUM(C119:E119)-SUM(S119))/(P119-($T$115-$P$115)))</f>
        <v>0</v>
      </c>
      <c r="U119" s="181">
        <f t="shared" ref="U119:U127" si="89">IF((P119-($U$115-$P$115))&lt;=0,0,(SUM(C119:F119)-SUM(S119:T119))/(P119-($U$115-$P$115)))</f>
        <v>0</v>
      </c>
      <c r="V119" s="181">
        <f t="shared" ref="V119:V127" si="90">IF((P119-($V$115-$P$115))&lt;=0,0,(SUM(C119:G119)-SUM(S119:U119))/(P119-($V$115-$P$115)))</f>
        <v>0</v>
      </c>
      <c r="W119" s="181">
        <f t="shared" ref="W119:W127" si="91">IF((P119-($W$115-$P$115))&lt;=0,0,(SUM(C119:H119)-SUM(S119:V119))/(P119-($W$115-$P$115)))</f>
        <v>0</v>
      </c>
      <c r="X119" s="181">
        <f t="shared" ref="X119:X127" si="92">IF((P119-($X$115-$P$115))&lt;=0,0,(SUM(C119:I119)-SUM(S119:W119))/(P119-($X$115-$P$115)))</f>
        <v>0</v>
      </c>
      <c r="Y119" s="181">
        <f t="shared" ref="Y119:Y127" si="93">IF((P119-($Y$115-$P$115))&lt;=0,0,(SUM(C119:J119)-SUM(S119:X119))/(P119-($Y$115-$P$115)))</f>
        <v>0</v>
      </c>
    </row>
    <row r="120" spans="1:25" s="16" customFormat="1" x14ac:dyDescent="0.2">
      <c r="A120" s="174" t="str">
        <f t="shared" ref="A120:B120" si="94">A27</f>
        <v>Objekt 3</v>
      </c>
      <c r="B120" s="181">
        <f t="shared" si="94"/>
        <v>0</v>
      </c>
      <c r="C120" s="177"/>
      <c r="D120" s="177"/>
      <c r="E120" s="690"/>
      <c r="F120" s="520"/>
      <c r="G120" s="177"/>
      <c r="H120" s="177"/>
      <c r="I120" s="177"/>
      <c r="J120" s="177"/>
      <c r="K120" s="185"/>
      <c r="L120" s="541"/>
      <c r="M120" s="537">
        <f t="shared" ref="M120:M126" si="95">SUM(F120:K120)</f>
        <v>0</v>
      </c>
      <c r="P120" s="626">
        <f t="shared" ref="P120:P126" si="96">E27</f>
        <v>0</v>
      </c>
      <c r="Q120" s="668"/>
      <c r="R120" s="669"/>
      <c r="S120" s="181">
        <f t="shared" si="87"/>
        <v>0</v>
      </c>
      <c r="T120" s="181">
        <f t="shared" si="88"/>
        <v>0</v>
      </c>
      <c r="U120" s="181">
        <f t="shared" si="89"/>
        <v>0</v>
      </c>
      <c r="V120" s="181">
        <f t="shared" si="90"/>
        <v>0</v>
      </c>
      <c r="W120" s="181">
        <f t="shared" si="91"/>
        <v>0</v>
      </c>
      <c r="X120" s="181">
        <f t="shared" si="92"/>
        <v>0</v>
      </c>
      <c r="Y120" s="181">
        <f t="shared" si="93"/>
        <v>0</v>
      </c>
    </row>
    <row r="121" spans="1:25" s="16" customFormat="1" x14ac:dyDescent="0.2">
      <c r="A121" s="174" t="str">
        <f t="shared" ref="A121:B121" si="97">A28</f>
        <v>Objekt 4</v>
      </c>
      <c r="B121" s="181">
        <f t="shared" si="97"/>
        <v>0</v>
      </c>
      <c r="C121" s="177"/>
      <c r="D121" s="177"/>
      <c r="E121" s="690"/>
      <c r="F121" s="520"/>
      <c r="G121" s="177"/>
      <c r="H121" s="177"/>
      <c r="I121" s="177"/>
      <c r="J121" s="177"/>
      <c r="K121" s="185"/>
      <c r="L121" s="541"/>
      <c r="M121" s="537">
        <f t="shared" si="95"/>
        <v>0</v>
      </c>
      <c r="P121" s="626">
        <f t="shared" si="96"/>
        <v>0</v>
      </c>
      <c r="Q121" s="668"/>
      <c r="R121" s="669"/>
      <c r="S121" s="181">
        <f t="shared" si="87"/>
        <v>0</v>
      </c>
      <c r="T121" s="181">
        <f t="shared" si="88"/>
        <v>0</v>
      </c>
      <c r="U121" s="181">
        <f t="shared" si="89"/>
        <v>0</v>
      </c>
      <c r="V121" s="181">
        <f t="shared" si="90"/>
        <v>0</v>
      </c>
      <c r="W121" s="181">
        <f t="shared" si="91"/>
        <v>0</v>
      </c>
      <c r="X121" s="181">
        <f t="shared" si="92"/>
        <v>0</v>
      </c>
      <c r="Y121" s="181">
        <f t="shared" si="93"/>
        <v>0</v>
      </c>
    </row>
    <row r="122" spans="1:25" s="16" customFormat="1" x14ac:dyDescent="0.2">
      <c r="A122" s="174" t="str">
        <f t="shared" ref="A122:B122" si="98">A29</f>
        <v>Objekt 5</v>
      </c>
      <c r="B122" s="181">
        <f t="shared" si="98"/>
        <v>0</v>
      </c>
      <c r="C122" s="177"/>
      <c r="D122" s="177"/>
      <c r="E122" s="690"/>
      <c r="F122" s="520"/>
      <c r="G122" s="177"/>
      <c r="H122" s="177"/>
      <c r="I122" s="177"/>
      <c r="J122" s="177"/>
      <c r="K122" s="185"/>
      <c r="L122" s="541"/>
      <c r="M122" s="537">
        <f t="shared" si="95"/>
        <v>0</v>
      </c>
      <c r="P122" s="626">
        <f t="shared" si="96"/>
        <v>0</v>
      </c>
      <c r="Q122" s="668"/>
      <c r="R122" s="669"/>
      <c r="S122" s="181">
        <f t="shared" si="87"/>
        <v>0</v>
      </c>
      <c r="T122" s="181">
        <f t="shared" si="88"/>
        <v>0</v>
      </c>
      <c r="U122" s="181">
        <f t="shared" si="89"/>
        <v>0</v>
      </c>
      <c r="V122" s="181">
        <f t="shared" si="90"/>
        <v>0</v>
      </c>
      <c r="W122" s="181">
        <f t="shared" si="91"/>
        <v>0</v>
      </c>
      <c r="X122" s="181">
        <f t="shared" si="92"/>
        <v>0</v>
      </c>
      <c r="Y122" s="181">
        <f t="shared" si="93"/>
        <v>0</v>
      </c>
    </row>
    <row r="123" spans="1:25" s="16" customFormat="1" x14ac:dyDescent="0.2">
      <c r="A123" s="174" t="str">
        <f t="shared" ref="A123:B123" si="99">A30</f>
        <v>Objekt 6</v>
      </c>
      <c r="B123" s="181">
        <f t="shared" si="99"/>
        <v>0</v>
      </c>
      <c r="C123" s="177"/>
      <c r="D123" s="177"/>
      <c r="E123" s="690"/>
      <c r="F123" s="520"/>
      <c r="G123" s="177"/>
      <c r="H123" s="177"/>
      <c r="I123" s="177"/>
      <c r="J123" s="177"/>
      <c r="K123" s="185"/>
      <c r="L123" s="541"/>
      <c r="M123" s="537">
        <f t="shared" si="95"/>
        <v>0</v>
      </c>
      <c r="P123" s="626">
        <f t="shared" si="96"/>
        <v>0</v>
      </c>
      <c r="Q123" s="668"/>
      <c r="R123" s="669"/>
      <c r="S123" s="181">
        <f t="shared" si="87"/>
        <v>0</v>
      </c>
      <c r="T123" s="181">
        <f t="shared" si="88"/>
        <v>0</v>
      </c>
      <c r="U123" s="181">
        <f t="shared" si="89"/>
        <v>0</v>
      </c>
      <c r="V123" s="181">
        <f t="shared" si="90"/>
        <v>0</v>
      </c>
      <c r="W123" s="181">
        <f t="shared" si="91"/>
        <v>0</v>
      </c>
      <c r="X123" s="181">
        <f t="shared" si="92"/>
        <v>0</v>
      </c>
      <c r="Y123" s="181">
        <f t="shared" si="93"/>
        <v>0</v>
      </c>
    </row>
    <row r="124" spans="1:25" s="16" customFormat="1" x14ac:dyDescent="0.2">
      <c r="A124" s="174" t="str">
        <f t="shared" ref="A124:B124" si="100">A31</f>
        <v>Objekt 7</v>
      </c>
      <c r="B124" s="181">
        <f t="shared" si="100"/>
        <v>0</v>
      </c>
      <c r="C124" s="177"/>
      <c r="D124" s="177"/>
      <c r="E124" s="690"/>
      <c r="F124" s="520"/>
      <c r="G124" s="177"/>
      <c r="H124" s="177"/>
      <c r="I124" s="177"/>
      <c r="J124" s="177"/>
      <c r="K124" s="185"/>
      <c r="L124" s="541"/>
      <c r="M124" s="537">
        <f t="shared" si="95"/>
        <v>0</v>
      </c>
      <c r="P124" s="626">
        <f t="shared" si="96"/>
        <v>0</v>
      </c>
      <c r="Q124" s="668"/>
      <c r="R124" s="669"/>
      <c r="S124" s="181">
        <f t="shared" si="87"/>
        <v>0</v>
      </c>
      <c r="T124" s="181">
        <f t="shared" si="88"/>
        <v>0</v>
      </c>
      <c r="U124" s="181">
        <f t="shared" si="89"/>
        <v>0</v>
      </c>
      <c r="V124" s="181">
        <f t="shared" si="90"/>
        <v>0</v>
      </c>
      <c r="W124" s="181">
        <f t="shared" si="91"/>
        <v>0</v>
      </c>
      <c r="X124" s="181">
        <f t="shared" si="92"/>
        <v>0</v>
      </c>
      <c r="Y124" s="181">
        <f t="shared" si="93"/>
        <v>0</v>
      </c>
    </row>
    <row r="125" spans="1:25" s="16" customFormat="1" x14ac:dyDescent="0.2">
      <c r="A125" s="174" t="str">
        <f t="shared" ref="A125:B125" si="101">A32</f>
        <v>Objekt 8</v>
      </c>
      <c r="B125" s="181">
        <f t="shared" si="101"/>
        <v>0</v>
      </c>
      <c r="C125" s="177"/>
      <c r="D125" s="177"/>
      <c r="E125" s="690"/>
      <c r="F125" s="520"/>
      <c r="G125" s="177"/>
      <c r="H125" s="177"/>
      <c r="I125" s="177"/>
      <c r="J125" s="177"/>
      <c r="K125" s="185"/>
      <c r="L125" s="541"/>
      <c r="M125" s="537">
        <f t="shared" si="95"/>
        <v>0</v>
      </c>
      <c r="P125" s="626">
        <f t="shared" si="96"/>
        <v>0</v>
      </c>
      <c r="Q125" s="668"/>
      <c r="R125" s="669"/>
      <c r="S125" s="181">
        <f t="shared" si="87"/>
        <v>0</v>
      </c>
      <c r="T125" s="181">
        <f t="shared" si="88"/>
        <v>0</v>
      </c>
      <c r="U125" s="181">
        <f t="shared" si="89"/>
        <v>0</v>
      </c>
      <c r="V125" s="181">
        <f t="shared" si="90"/>
        <v>0</v>
      </c>
      <c r="W125" s="181">
        <f t="shared" si="91"/>
        <v>0</v>
      </c>
      <c r="X125" s="181">
        <f t="shared" si="92"/>
        <v>0</v>
      </c>
      <c r="Y125" s="181">
        <f t="shared" si="93"/>
        <v>0</v>
      </c>
    </row>
    <row r="126" spans="1:25" s="16" customFormat="1" x14ac:dyDescent="0.2">
      <c r="A126" s="174" t="str">
        <f t="shared" ref="A126:B126" si="102">A33</f>
        <v>Objekt 9</v>
      </c>
      <c r="B126" s="181">
        <f t="shared" si="102"/>
        <v>0</v>
      </c>
      <c r="C126" s="177"/>
      <c r="D126" s="177"/>
      <c r="E126" s="690"/>
      <c r="F126" s="520"/>
      <c r="G126" s="177"/>
      <c r="H126" s="177"/>
      <c r="I126" s="177"/>
      <c r="J126" s="177"/>
      <c r="K126" s="185"/>
      <c r="L126" s="541"/>
      <c r="M126" s="537">
        <f t="shared" si="95"/>
        <v>0</v>
      </c>
      <c r="P126" s="626">
        <f t="shared" si="96"/>
        <v>0</v>
      </c>
      <c r="Q126" s="668"/>
      <c r="R126" s="669"/>
      <c r="S126" s="181">
        <f t="shared" si="87"/>
        <v>0</v>
      </c>
      <c r="T126" s="181">
        <f t="shared" si="88"/>
        <v>0</v>
      </c>
      <c r="U126" s="181">
        <f t="shared" si="89"/>
        <v>0</v>
      </c>
      <c r="V126" s="181">
        <f t="shared" si="90"/>
        <v>0</v>
      </c>
      <c r="W126" s="181">
        <f t="shared" si="91"/>
        <v>0</v>
      </c>
      <c r="X126" s="181">
        <f t="shared" si="92"/>
        <v>0</v>
      </c>
      <c r="Y126" s="181">
        <f t="shared" si="93"/>
        <v>0</v>
      </c>
    </row>
    <row r="127" spans="1:25" s="16" customFormat="1" x14ac:dyDescent="0.2">
      <c r="A127" s="174" t="str">
        <f>A34</f>
        <v>Objekt 10</v>
      </c>
      <c r="B127" s="181">
        <f t="shared" ref="B127" si="103">B34</f>
        <v>0</v>
      </c>
      <c r="C127" s="177"/>
      <c r="D127" s="177"/>
      <c r="E127" s="690"/>
      <c r="F127" s="520"/>
      <c r="G127" s="177"/>
      <c r="H127" s="177"/>
      <c r="I127" s="177"/>
      <c r="J127" s="177"/>
      <c r="K127" s="185"/>
      <c r="L127" s="541"/>
      <c r="M127" s="537">
        <f>SUM(F127:K127)</f>
        <v>0</v>
      </c>
      <c r="P127" s="626">
        <f>E34</f>
        <v>0</v>
      </c>
      <c r="Q127" s="668"/>
      <c r="R127" s="669"/>
      <c r="S127" s="181">
        <f t="shared" si="87"/>
        <v>0</v>
      </c>
      <c r="T127" s="181">
        <f t="shared" si="88"/>
        <v>0</v>
      </c>
      <c r="U127" s="181">
        <f t="shared" si="89"/>
        <v>0</v>
      </c>
      <c r="V127" s="181">
        <f t="shared" si="90"/>
        <v>0</v>
      </c>
      <c r="W127" s="181">
        <f t="shared" si="91"/>
        <v>0</v>
      </c>
      <c r="X127" s="181">
        <f t="shared" si="92"/>
        <v>0</v>
      </c>
      <c r="Y127" s="181">
        <f t="shared" si="93"/>
        <v>0</v>
      </c>
    </row>
    <row r="128" spans="1:25" ht="18" customHeight="1" x14ac:dyDescent="0.2">
      <c r="A128" s="144" t="s">
        <v>182</v>
      </c>
      <c r="B128" s="179">
        <f t="shared" ref="B128" si="104">SUM(B129:B149)</f>
        <v>0</v>
      </c>
      <c r="C128" s="179">
        <f>SUM(C129:C149)</f>
        <v>0</v>
      </c>
      <c r="D128" s="179">
        <f>SUM(D129:D149)</f>
        <v>0</v>
      </c>
      <c r="E128" s="691"/>
      <c r="F128" s="670">
        <f t="shared" ref="F128:K128" si="105">SUM(F129:F149)</f>
        <v>0</v>
      </c>
      <c r="G128" s="215">
        <f t="shared" si="105"/>
        <v>0</v>
      </c>
      <c r="H128" s="215">
        <f t="shared" si="105"/>
        <v>0</v>
      </c>
      <c r="I128" s="215">
        <f t="shared" si="105"/>
        <v>0</v>
      </c>
      <c r="J128" s="215">
        <f t="shared" si="105"/>
        <v>0</v>
      </c>
      <c r="K128" s="536">
        <f t="shared" si="105"/>
        <v>0</v>
      </c>
      <c r="L128" s="531"/>
      <c r="M128" s="538">
        <f t="shared" ref="M128" si="106">SUM(M129:M149)</f>
        <v>0</v>
      </c>
      <c r="O128" s="16" t="s">
        <v>258</v>
      </c>
      <c r="Q128" s="659"/>
      <c r="R128" s="659"/>
      <c r="S128" s="630">
        <f t="shared" ref="S128:Y128" si="107">SUM(S129:S149)</f>
        <v>0</v>
      </c>
      <c r="T128" s="630">
        <f t="shared" si="107"/>
        <v>0</v>
      </c>
      <c r="U128" s="630">
        <f t="shared" si="107"/>
        <v>0</v>
      </c>
      <c r="V128" s="630">
        <f t="shared" si="107"/>
        <v>0</v>
      </c>
      <c r="W128" s="630">
        <f t="shared" si="107"/>
        <v>0</v>
      </c>
      <c r="X128" s="630">
        <f t="shared" si="107"/>
        <v>0</v>
      </c>
      <c r="Y128" s="630">
        <f t="shared" si="107"/>
        <v>0</v>
      </c>
    </row>
    <row r="129" spans="1:25" x14ac:dyDescent="0.2">
      <c r="A129" s="174" t="str">
        <f t="shared" ref="A129:B149" si="108">A36</f>
        <v>Objekt 1</v>
      </c>
      <c r="B129" s="181">
        <f t="shared" si="108"/>
        <v>0</v>
      </c>
      <c r="C129" s="177"/>
      <c r="D129" s="177"/>
      <c r="E129" s="690"/>
      <c r="F129" s="520"/>
      <c r="G129" s="177"/>
      <c r="H129" s="177"/>
      <c r="I129" s="177"/>
      <c r="J129" s="177"/>
      <c r="K129" s="185"/>
      <c r="L129" s="541"/>
      <c r="M129" s="537">
        <f>SUM(F129:K129)</f>
        <v>0</v>
      </c>
      <c r="P129" s="626">
        <f t="shared" ref="P129:P149" si="109">E36</f>
        <v>0</v>
      </c>
      <c r="Q129" s="668"/>
      <c r="R129" s="669"/>
      <c r="S129" s="181">
        <f t="shared" ref="S129:S149" si="110">IF((P129-($S$115-$P$115))&lt;=0,0,(SUM(C129))/(P129-($S$115-$P$115)))</f>
        <v>0</v>
      </c>
      <c r="T129" s="181">
        <f t="shared" ref="T129:T149" si="111">IF((P129-($T$115-$P$115))&lt;=0,0,(SUM(C129:E129)-SUM(S129))/(P129-($T$115-$P$115)))</f>
        <v>0</v>
      </c>
      <c r="U129" s="181">
        <f t="shared" ref="U129:U149" si="112">IF((P129-($U$115-$P$115))&lt;=0,0,(SUM(C129:F129)-SUM(S129:T129))/(P129-($U$115-$P$115)))</f>
        <v>0</v>
      </c>
      <c r="V129" s="181">
        <f t="shared" ref="V129:V149" si="113">IF((P129-($V$115-$P$115))&lt;=0,0,(SUM(C129:G129)-SUM(S129:U129))/(P129-($V$115-$P$115)))</f>
        <v>0</v>
      </c>
      <c r="W129" s="181">
        <f t="shared" ref="W129:W149" si="114">IF((P129-($W$115-$P$115))&lt;=0,0,(SUM(C129:H129)-SUM(S129:V129))/(P129-($W$115-$P$115)))</f>
        <v>0</v>
      </c>
      <c r="X129" s="181">
        <f t="shared" ref="X129:X149" si="115">IF((P129-($X$115-$P$115))&lt;=0,0,(SUM(C129:I129)-SUM(S129:W129))/(P129-($X$115-$P$115)))</f>
        <v>0</v>
      </c>
      <c r="Y129" s="181">
        <f t="shared" ref="Y129:Y149" si="116">IF((P129-($Y$115-$P$115))&lt;=0,0,(SUM(C129:J129)-SUM(S129:X129))/(P129-($Y$115-$P$115)))</f>
        <v>0</v>
      </c>
    </row>
    <row r="130" spans="1:25" x14ac:dyDescent="0.2">
      <c r="A130" s="174" t="str">
        <f t="shared" si="108"/>
        <v>Objekt 2</v>
      </c>
      <c r="B130" s="181">
        <f t="shared" si="108"/>
        <v>0</v>
      </c>
      <c r="C130" s="177"/>
      <c r="D130" s="177"/>
      <c r="E130" s="690"/>
      <c r="F130" s="520"/>
      <c r="G130" s="177"/>
      <c r="H130" s="177"/>
      <c r="I130" s="177"/>
      <c r="J130" s="177"/>
      <c r="K130" s="185"/>
      <c r="L130" s="541"/>
      <c r="M130" s="537">
        <f t="shared" ref="M130:M204" si="117">SUM(F130:K130)</f>
        <v>0</v>
      </c>
      <c r="P130" s="626">
        <f t="shared" si="109"/>
        <v>0</v>
      </c>
      <c r="Q130" s="668"/>
      <c r="R130" s="669"/>
      <c r="S130" s="181">
        <f t="shared" si="110"/>
        <v>0</v>
      </c>
      <c r="T130" s="181">
        <f t="shared" si="111"/>
        <v>0</v>
      </c>
      <c r="U130" s="181">
        <f t="shared" si="112"/>
        <v>0</v>
      </c>
      <c r="V130" s="181">
        <f t="shared" si="113"/>
        <v>0</v>
      </c>
      <c r="W130" s="181">
        <f t="shared" si="114"/>
        <v>0</v>
      </c>
      <c r="X130" s="181">
        <f t="shared" si="115"/>
        <v>0</v>
      </c>
      <c r="Y130" s="181">
        <f t="shared" si="116"/>
        <v>0</v>
      </c>
    </row>
    <row r="131" spans="1:25" x14ac:dyDescent="0.2">
      <c r="A131" s="174" t="str">
        <f t="shared" si="108"/>
        <v>Objekt 3</v>
      </c>
      <c r="B131" s="181">
        <f t="shared" si="108"/>
        <v>0</v>
      </c>
      <c r="C131" s="177"/>
      <c r="D131" s="177"/>
      <c r="E131" s="690"/>
      <c r="F131" s="520"/>
      <c r="G131" s="177"/>
      <c r="H131" s="177"/>
      <c r="I131" s="177"/>
      <c r="J131" s="177"/>
      <c r="K131" s="185"/>
      <c r="L131" s="541"/>
      <c r="M131" s="537">
        <f t="shared" si="117"/>
        <v>0</v>
      </c>
      <c r="P131" s="626">
        <f t="shared" si="109"/>
        <v>0</v>
      </c>
      <c r="Q131" s="668"/>
      <c r="R131" s="669"/>
      <c r="S131" s="181">
        <f t="shared" si="110"/>
        <v>0</v>
      </c>
      <c r="T131" s="181">
        <f t="shared" si="111"/>
        <v>0</v>
      </c>
      <c r="U131" s="181">
        <f t="shared" si="112"/>
        <v>0</v>
      </c>
      <c r="V131" s="181">
        <f t="shared" si="113"/>
        <v>0</v>
      </c>
      <c r="W131" s="181">
        <f t="shared" si="114"/>
        <v>0</v>
      </c>
      <c r="X131" s="181">
        <f t="shared" si="115"/>
        <v>0</v>
      </c>
      <c r="Y131" s="181">
        <f t="shared" si="116"/>
        <v>0</v>
      </c>
    </row>
    <row r="132" spans="1:25" x14ac:dyDescent="0.2">
      <c r="A132" s="174" t="str">
        <f t="shared" si="108"/>
        <v>Objekt 4</v>
      </c>
      <c r="B132" s="181">
        <f t="shared" si="108"/>
        <v>0</v>
      </c>
      <c r="C132" s="177"/>
      <c r="D132" s="177"/>
      <c r="E132" s="690"/>
      <c r="F132" s="520"/>
      <c r="G132" s="177"/>
      <c r="H132" s="177"/>
      <c r="I132" s="177"/>
      <c r="J132" s="177"/>
      <c r="K132" s="185"/>
      <c r="L132" s="541"/>
      <c r="M132" s="537">
        <f t="shared" si="117"/>
        <v>0</v>
      </c>
      <c r="P132" s="626">
        <f t="shared" si="109"/>
        <v>0</v>
      </c>
      <c r="Q132" s="668"/>
      <c r="R132" s="669"/>
      <c r="S132" s="181">
        <f t="shared" si="110"/>
        <v>0</v>
      </c>
      <c r="T132" s="181">
        <f t="shared" si="111"/>
        <v>0</v>
      </c>
      <c r="U132" s="181">
        <f t="shared" si="112"/>
        <v>0</v>
      </c>
      <c r="V132" s="181">
        <f t="shared" si="113"/>
        <v>0</v>
      </c>
      <c r="W132" s="181">
        <f t="shared" si="114"/>
        <v>0</v>
      </c>
      <c r="X132" s="181">
        <f t="shared" si="115"/>
        <v>0</v>
      </c>
      <c r="Y132" s="181">
        <f t="shared" si="116"/>
        <v>0</v>
      </c>
    </row>
    <row r="133" spans="1:25" x14ac:dyDescent="0.2">
      <c r="A133" s="174" t="str">
        <f t="shared" si="108"/>
        <v>Objekt 5</v>
      </c>
      <c r="B133" s="181">
        <f t="shared" si="108"/>
        <v>0</v>
      </c>
      <c r="C133" s="177"/>
      <c r="D133" s="177"/>
      <c r="E133" s="690"/>
      <c r="F133" s="520"/>
      <c r="G133" s="177"/>
      <c r="H133" s="177"/>
      <c r="I133" s="177"/>
      <c r="J133" s="177"/>
      <c r="K133" s="185"/>
      <c r="L133" s="541"/>
      <c r="M133" s="537">
        <f t="shared" si="117"/>
        <v>0</v>
      </c>
      <c r="P133" s="626">
        <f t="shared" si="109"/>
        <v>0</v>
      </c>
      <c r="Q133" s="668"/>
      <c r="R133" s="669"/>
      <c r="S133" s="181">
        <f t="shared" si="110"/>
        <v>0</v>
      </c>
      <c r="T133" s="181">
        <f t="shared" si="111"/>
        <v>0</v>
      </c>
      <c r="U133" s="181">
        <f t="shared" si="112"/>
        <v>0</v>
      </c>
      <c r="V133" s="181">
        <f t="shared" si="113"/>
        <v>0</v>
      </c>
      <c r="W133" s="181">
        <f t="shared" si="114"/>
        <v>0</v>
      </c>
      <c r="X133" s="181">
        <f t="shared" si="115"/>
        <v>0</v>
      </c>
      <c r="Y133" s="181">
        <f t="shared" si="116"/>
        <v>0</v>
      </c>
    </row>
    <row r="134" spans="1:25" x14ac:dyDescent="0.2">
      <c r="A134" s="174" t="str">
        <f t="shared" si="108"/>
        <v>Objekt 6</v>
      </c>
      <c r="B134" s="181">
        <f t="shared" si="108"/>
        <v>0</v>
      </c>
      <c r="C134" s="177"/>
      <c r="D134" s="177"/>
      <c r="E134" s="690"/>
      <c r="F134" s="520"/>
      <c r="G134" s="177"/>
      <c r="H134" s="177"/>
      <c r="I134" s="177"/>
      <c r="J134" s="177"/>
      <c r="K134" s="185"/>
      <c r="L134" s="541"/>
      <c r="M134" s="537">
        <f t="shared" si="117"/>
        <v>0</v>
      </c>
      <c r="P134" s="626">
        <f t="shared" si="109"/>
        <v>0</v>
      </c>
      <c r="Q134" s="668"/>
      <c r="R134" s="669"/>
      <c r="S134" s="181">
        <f t="shared" si="110"/>
        <v>0</v>
      </c>
      <c r="T134" s="181">
        <f t="shared" si="111"/>
        <v>0</v>
      </c>
      <c r="U134" s="181">
        <f t="shared" si="112"/>
        <v>0</v>
      </c>
      <c r="V134" s="181">
        <f t="shared" si="113"/>
        <v>0</v>
      </c>
      <c r="W134" s="181">
        <f t="shared" si="114"/>
        <v>0</v>
      </c>
      <c r="X134" s="181">
        <f t="shared" si="115"/>
        <v>0</v>
      </c>
      <c r="Y134" s="181">
        <f t="shared" si="116"/>
        <v>0</v>
      </c>
    </row>
    <row r="135" spans="1:25" x14ac:dyDescent="0.2">
      <c r="A135" s="174" t="str">
        <f t="shared" si="108"/>
        <v>Objekt 7</v>
      </c>
      <c r="B135" s="181">
        <f t="shared" si="108"/>
        <v>0</v>
      </c>
      <c r="C135" s="177"/>
      <c r="D135" s="177"/>
      <c r="E135" s="690"/>
      <c r="F135" s="520"/>
      <c r="G135" s="177"/>
      <c r="H135" s="177"/>
      <c r="I135" s="177"/>
      <c r="J135" s="177"/>
      <c r="K135" s="185"/>
      <c r="L135" s="541"/>
      <c r="M135" s="537">
        <f t="shared" si="117"/>
        <v>0</v>
      </c>
      <c r="P135" s="626">
        <f t="shared" si="109"/>
        <v>0</v>
      </c>
      <c r="Q135" s="668"/>
      <c r="R135" s="669"/>
      <c r="S135" s="181">
        <f t="shared" si="110"/>
        <v>0</v>
      </c>
      <c r="T135" s="181">
        <f t="shared" si="111"/>
        <v>0</v>
      </c>
      <c r="U135" s="181">
        <f t="shared" si="112"/>
        <v>0</v>
      </c>
      <c r="V135" s="181">
        <f t="shared" si="113"/>
        <v>0</v>
      </c>
      <c r="W135" s="181">
        <f t="shared" si="114"/>
        <v>0</v>
      </c>
      <c r="X135" s="181">
        <f t="shared" si="115"/>
        <v>0</v>
      </c>
      <c r="Y135" s="181">
        <f t="shared" si="116"/>
        <v>0</v>
      </c>
    </row>
    <row r="136" spans="1:25" x14ac:dyDescent="0.2">
      <c r="A136" s="174" t="str">
        <f t="shared" si="108"/>
        <v>Objekt 8</v>
      </c>
      <c r="B136" s="181">
        <f t="shared" si="108"/>
        <v>0</v>
      </c>
      <c r="C136" s="177"/>
      <c r="D136" s="177"/>
      <c r="E136" s="690"/>
      <c r="F136" s="520"/>
      <c r="G136" s="177"/>
      <c r="H136" s="177"/>
      <c r="I136" s="177"/>
      <c r="J136" s="177"/>
      <c r="K136" s="185"/>
      <c r="L136" s="541"/>
      <c r="M136" s="537">
        <f t="shared" si="117"/>
        <v>0</v>
      </c>
      <c r="P136" s="626">
        <f t="shared" si="109"/>
        <v>0</v>
      </c>
      <c r="Q136" s="668"/>
      <c r="R136" s="669"/>
      <c r="S136" s="181">
        <f t="shared" si="110"/>
        <v>0</v>
      </c>
      <c r="T136" s="181">
        <f t="shared" si="111"/>
        <v>0</v>
      </c>
      <c r="U136" s="181">
        <f t="shared" si="112"/>
        <v>0</v>
      </c>
      <c r="V136" s="181">
        <f t="shared" si="113"/>
        <v>0</v>
      </c>
      <c r="W136" s="181">
        <f t="shared" si="114"/>
        <v>0</v>
      </c>
      <c r="X136" s="181">
        <f t="shared" si="115"/>
        <v>0</v>
      </c>
      <c r="Y136" s="181">
        <f t="shared" si="116"/>
        <v>0</v>
      </c>
    </row>
    <row r="137" spans="1:25" x14ac:dyDescent="0.2">
      <c r="A137" s="174" t="str">
        <f t="shared" si="108"/>
        <v>Objekt 9</v>
      </c>
      <c r="B137" s="181">
        <f t="shared" si="108"/>
        <v>0</v>
      </c>
      <c r="C137" s="177"/>
      <c r="D137" s="177"/>
      <c r="E137" s="690"/>
      <c r="F137" s="520"/>
      <c r="G137" s="177"/>
      <c r="H137" s="177"/>
      <c r="I137" s="177"/>
      <c r="J137" s="177"/>
      <c r="K137" s="185"/>
      <c r="L137" s="541"/>
      <c r="M137" s="537">
        <f t="shared" si="117"/>
        <v>0</v>
      </c>
      <c r="P137" s="626">
        <f t="shared" si="109"/>
        <v>0</v>
      </c>
      <c r="Q137" s="668"/>
      <c r="R137" s="669"/>
      <c r="S137" s="181">
        <f t="shared" si="110"/>
        <v>0</v>
      </c>
      <c r="T137" s="181">
        <f t="shared" si="111"/>
        <v>0</v>
      </c>
      <c r="U137" s="181">
        <f t="shared" si="112"/>
        <v>0</v>
      </c>
      <c r="V137" s="181">
        <f t="shared" si="113"/>
        <v>0</v>
      </c>
      <c r="W137" s="181">
        <f t="shared" si="114"/>
        <v>0</v>
      </c>
      <c r="X137" s="181">
        <f t="shared" si="115"/>
        <v>0</v>
      </c>
      <c r="Y137" s="181">
        <f t="shared" si="116"/>
        <v>0</v>
      </c>
    </row>
    <row r="138" spans="1:25" x14ac:dyDescent="0.2">
      <c r="A138" s="174" t="str">
        <f t="shared" si="108"/>
        <v>Objekt 10</v>
      </c>
      <c r="B138" s="181">
        <f t="shared" si="108"/>
        <v>0</v>
      </c>
      <c r="C138" s="177"/>
      <c r="D138" s="177"/>
      <c r="E138" s="690"/>
      <c r="F138" s="520"/>
      <c r="G138" s="177"/>
      <c r="H138" s="177"/>
      <c r="I138" s="177"/>
      <c r="J138" s="177"/>
      <c r="K138" s="185"/>
      <c r="L138" s="541"/>
      <c r="M138" s="537">
        <f t="shared" si="117"/>
        <v>0</v>
      </c>
      <c r="P138" s="626">
        <f t="shared" si="109"/>
        <v>0</v>
      </c>
      <c r="Q138" s="668"/>
      <c r="R138" s="669"/>
      <c r="S138" s="181">
        <f t="shared" si="110"/>
        <v>0</v>
      </c>
      <c r="T138" s="181">
        <f t="shared" si="111"/>
        <v>0</v>
      </c>
      <c r="U138" s="181">
        <f t="shared" si="112"/>
        <v>0</v>
      </c>
      <c r="V138" s="181">
        <f t="shared" si="113"/>
        <v>0</v>
      </c>
      <c r="W138" s="181">
        <f t="shared" si="114"/>
        <v>0</v>
      </c>
      <c r="X138" s="181">
        <f t="shared" si="115"/>
        <v>0</v>
      </c>
      <c r="Y138" s="181">
        <f t="shared" si="116"/>
        <v>0</v>
      </c>
    </row>
    <row r="139" spans="1:25" x14ac:dyDescent="0.2">
      <c r="A139" s="174" t="str">
        <f t="shared" si="108"/>
        <v>Objekt 11</v>
      </c>
      <c r="B139" s="181">
        <f t="shared" si="108"/>
        <v>0</v>
      </c>
      <c r="C139" s="177"/>
      <c r="D139" s="177"/>
      <c r="E139" s="690"/>
      <c r="F139" s="520"/>
      <c r="G139" s="177"/>
      <c r="H139" s="177"/>
      <c r="I139" s="177"/>
      <c r="J139" s="177"/>
      <c r="K139" s="185"/>
      <c r="L139" s="541"/>
      <c r="M139" s="537">
        <f t="shared" si="117"/>
        <v>0</v>
      </c>
      <c r="P139" s="626">
        <f t="shared" si="109"/>
        <v>0</v>
      </c>
      <c r="Q139" s="668"/>
      <c r="R139" s="669"/>
      <c r="S139" s="181">
        <f t="shared" si="110"/>
        <v>0</v>
      </c>
      <c r="T139" s="181">
        <f t="shared" si="111"/>
        <v>0</v>
      </c>
      <c r="U139" s="181">
        <f t="shared" si="112"/>
        <v>0</v>
      </c>
      <c r="V139" s="181">
        <f t="shared" si="113"/>
        <v>0</v>
      </c>
      <c r="W139" s="181">
        <f t="shared" si="114"/>
        <v>0</v>
      </c>
      <c r="X139" s="181">
        <f t="shared" si="115"/>
        <v>0</v>
      </c>
      <c r="Y139" s="181">
        <f t="shared" si="116"/>
        <v>0</v>
      </c>
    </row>
    <row r="140" spans="1:25" x14ac:dyDescent="0.2">
      <c r="A140" s="174" t="str">
        <f t="shared" si="108"/>
        <v>Objekt 12</v>
      </c>
      <c r="B140" s="181">
        <f t="shared" si="108"/>
        <v>0</v>
      </c>
      <c r="C140" s="177"/>
      <c r="D140" s="177"/>
      <c r="E140" s="690"/>
      <c r="F140" s="520"/>
      <c r="G140" s="177"/>
      <c r="H140" s="177"/>
      <c r="I140" s="177"/>
      <c r="J140" s="177"/>
      <c r="K140" s="185"/>
      <c r="L140" s="541"/>
      <c r="M140" s="537">
        <f t="shared" si="117"/>
        <v>0</v>
      </c>
      <c r="P140" s="626">
        <f t="shared" si="109"/>
        <v>0</v>
      </c>
      <c r="Q140" s="668"/>
      <c r="R140" s="669"/>
      <c r="S140" s="181">
        <f t="shared" si="110"/>
        <v>0</v>
      </c>
      <c r="T140" s="181">
        <f t="shared" si="111"/>
        <v>0</v>
      </c>
      <c r="U140" s="181">
        <f t="shared" si="112"/>
        <v>0</v>
      </c>
      <c r="V140" s="181">
        <f t="shared" si="113"/>
        <v>0</v>
      </c>
      <c r="W140" s="181">
        <f t="shared" si="114"/>
        <v>0</v>
      </c>
      <c r="X140" s="181">
        <f t="shared" si="115"/>
        <v>0</v>
      </c>
      <c r="Y140" s="181">
        <f t="shared" si="116"/>
        <v>0</v>
      </c>
    </row>
    <row r="141" spans="1:25" x14ac:dyDescent="0.2">
      <c r="A141" s="174" t="str">
        <f t="shared" si="108"/>
        <v>Objekt 13</v>
      </c>
      <c r="B141" s="181">
        <f t="shared" si="108"/>
        <v>0</v>
      </c>
      <c r="C141" s="177"/>
      <c r="D141" s="177"/>
      <c r="E141" s="690"/>
      <c r="F141" s="520"/>
      <c r="G141" s="177"/>
      <c r="H141" s="177"/>
      <c r="I141" s="177"/>
      <c r="J141" s="177"/>
      <c r="K141" s="185"/>
      <c r="L141" s="541"/>
      <c r="M141" s="537">
        <f t="shared" si="117"/>
        <v>0</v>
      </c>
      <c r="P141" s="626">
        <f t="shared" si="109"/>
        <v>0</v>
      </c>
      <c r="Q141" s="668"/>
      <c r="R141" s="669"/>
      <c r="S141" s="181">
        <f t="shared" si="110"/>
        <v>0</v>
      </c>
      <c r="T141" s="181">
        <f t="shared" si="111"/>
        <v>0</v>
      </c>
      <c r="U141" s="181">
        <f t="shared" si="112"/>
        <v>0</v>
      </c>
      <c r="V141" s="181">
        <f t="shared" si="113"/>
        <v>0</v>
      </c>
      <c r="W141" s="181">
        <f t="shared" si="114"/>
        <v>0</v>
      </c>
      <c r="X141" s="181">
        <f t="shared" si="115"/>
        <v>0</v>
      </c>
      <c r="Y141" s="181">
        <f t="shared" si="116"/>
        <v>0</v>
      </c>
    </row>
    <row r="142" spans="1:25" x14ac:dyDescent="0.2">
      <c r="A142" s="174" t="str">
        <f t="shared" si="108"/>
        <v>Objekt 14</v>
      </c>
      <c r="B142" s="181">
        <f t="shared" si="108"/>
        <v>0</v>
      </c>
      <c r="C142" s="177"/>
      <c r="D142" s="177"/>
      <c r="E142" s="690"/>
      <c r="F142" s="520"/>
      <c r="G142" s="177"/>
      <c r="H142" s="177"/>
      <c r="I142" s="177"/>
      <c r="J142" s="177"/>
      <c r="K142" s="185"/>
      <c r="L142" s="541"/>
      <c r="M142" s="537">
        <f t="shared" si="117"/>
        <v>0</v>
      </c>
      <c r="P142" s="626">
        <f t="shared" si="109"/>
        <v>0</v>
      </c>
      <c r="Q142" s="668"/>
      <c r="R142" s="669"/>
      <c r="S142" s="181">
        <f t="shared" si="110"/>
        <v>0</v>
      </c>
      <c r="T142" s="181">
        <f t="shared" si="111"/>
        <v>0</v>
      </c>
      <c r="U142" s="181">
        <f t="shared" si="112"/>
        <v>0</v>
      </c>
      <c r="V142" s="181">
        <f t="shared" si="113"/>
        <v>0</v>
      </c>
      <c r="W142" s="181">
        <f t="shared" si="114"/>
        <v>0</v>
      </c>
      <c r="X142" s="181">
        <f t="shared" si="115"/>
        <v>0</v>
      </c>
      <c r="Y142" s="181">
        <f t="shared" si="116"/>
        <v>0</v>
      </c>
    </row>
    <row r="143" spans="1:25" x14ac:dyDescent="0.2">
      <c r="A143" s="174" t="str">
        <f t="shared" si="108"/>
        <v>Objekt 15</v>
      </c>
      <c r="B143" s="181">
        <f t="shared" si="108"/>
        <v>0</v>
      </c>
      <c r="C143" s="177"/>
      <c r="D143" s="177"/>
      <c r="E143" s="690"/>
      <c r="F143" s="520"/>
      <c r="G143" s="177"/>
      <c r="H143" s="177"/>
      <c r="I143" s="177"/>
      <c r="J143" s="177"/>
      <c r="K143" s="185"/>
      <c r="L143" s="541"/>
      <c r="M143" s="537">
        <f t="shared" si="117"/>
        <v>0</v>
      </c>
      <c r="P143" s="626">
        <f t="shared" si="109"/>
        <v>0</v>
      </c>
      <c r="Q143" s="668"/>
      <c r="R143" s="669"/>
      <c r="S143" s="181">
        <f t="shared" si="110"/>
        <v>0</v>
      </c>
      <c r="T143" s="181">
        <f t="shared" si="111"/>
        <v>0</v>
      </c>
      <c r="U143" s="181">
        <f t="shared" si="112"/>
        <v>0</v>
      </c>
      <c r="V143" s="181">
        <f t="shared" si="113"/>
        <v>0</v>
      </c>
      <c r="W143" s="181">
        <f t="shared" si="114"/>
        <v>0</v>
      </c>
      <c r="X143" s="181">
        <f t="shared" si="115"/>
        <v>0</v>
      </c>
      <c r="Y143" s="181">
        <f t="shared" si="116"/>
        <v>0</v>
      </c>
    </row>
    <row r="144" spans="1:25" x14ac:dyDescent="0.2">
      <c r="A144" s="174" t="str">
        <f t="shared" si="108"/>
        <v>Objekt 16</v>
      </c>
      <c r="B144" s="181">
        <f t="shared" si="108"/>
        <v>0</v>
      </c>
      <c r="C144" s="177"/>
      <c r="D144" s="177"/>
      <c r="E144" s="690"/>
      <c r="F144" s="520"/>
      <c r="G144" s="177"/>
      <c r="H144" s="177"/>
      <c r="I144" s="177"/>
      <c r="J144" s="177"/>
      <c r="K144" s="185"/>
      <c r="L144" s="541"/>
      <c r="M144" s="537">
        <f t="shared" si="117"/>
        <v>0</v>
      </c>
      <c r="P144" s="626">
        <f t="shared" si="109"/>
        <v>0</v>
      </c>
      <c r="Q144" s="668"/>
      <c r="R144" s="669"/>
      <c r="S144" s="181">
        <f t="shared" si="110"/>
        <v>0</v>
      </c>
      <c r="T144" s="181">
        <f t="shared" si="111"/>
        <v>0</v>
      </c>
      <c r="U144" s="181">
        <f t="shared" si="112"/>
        <v>0</v>
      </c>
      <c r="V144" s="181">
        <f t="shared" si="113"/>
        <v>0</v>
      </c>
      <c r="W144" s="181">
        <f t="shared" si="114"/>
        <v>0</v>
      </c>
      <c r="X144" s="181">
        <f t="shared" si="115"/>
        <v>0</v>
      </c>
      <c r="Y144" s="181">
        <f t="shared" si="116"/>
        <v>0</v>
      </c>
    </row>
    <row r="145" spans="1:25" x14ac:dyDescent="0.2">
      <c r="A145" s="174" t="str">
        <f t="shared" si="108"/>
        <v>Objekt 17</v>
      </c>
      <c r="B145" s="181">
        <f t="shared" si="108"/>
        <v>0</v>
      </c>
      <c r="C145" s="177"/>
      <c r="D145" s="177"/>
      <c r="E145" s="690"/>
      <c r="F145" s="520"/>
      <c r="G145" s="177"/>
      <c r="H145" s="177"/>
      <c r="I145" s="177"/>
      <c r="J145" s="177"/>
      <c r="K145" s="185"/>
      <c r="L145" s="541"/>
      <c r="M145" s="537">
        <f t="shared" si="117"/>
        <v>0</v>
      </c>
      <c r="P145" s="626">
        <f t="shared" si="109"/>
        <v>0</v>
      </c>
      <c r="Q145" s="668"/>
      <c r="R145" s="669"/>
      <c r="S145" s="181">
        <f t="shared" si="110"/>
        <v>0</v>
      </c>
      <c r="T145" s="181">
        <f t="shared" si="111"/>
        <v>0</v>
      </c>
      <c r="U145" s="181">
        <f t="shared" si="112"/>
        <v>0</v>
      </c>
      <c r="V145" s="181">
        <f t="shared" si="113"/>
        <v>0</v>
      </c>
      <c r="W145" s="181">
        <f t="shared" si="114"/>
        <v>0</v>
      </c>
      <c r="X145" s="181">
        <f t="shared" si="115"/>
        <v>0</v>
      </c>
      <c r="Y145" s="181">
        <f t="shared" si="116"/>
        <v>0</v>
      </c>
    </row>
    <row r="146" spans="1:25" x14ac:dyDescent="0.2">
      <c r="A146" s="174" t="str">
        <f t="shared" si="108"/>
        <v>Objekt 18</v>
      </c>
      <c r="B146" s="181">
        <f t="shared" si="108"/>
        <v>0</v>
      </c>
      <c r="C146" s="177"/>
      <c r="D146" s="177"/>
      <c r="E146" s="690"/>
      <c r="F146" s="520"/>
      <c r="G146" s="177"/>
      <c r="H146" s="177"/>
      <c r="I146" s="177"/>
      <c r="J146" s="177"/>
      <c r="K146" s="185"/>
      <c r="L146" s="541"/>
      <c r="M146" s="537">
        <f t="shared" si="117"/>
        <v>0</v>
      </c>
      <c r="P146" s="626">
        <f t="shared" si="109"/>
        <v>0</v>
      </c>
      <c r="Q146" s="668"/>
      <c r="R146" s="669"/>
      <c r="S146" s="181">
        <f t="shared" si="110"/>
        <v>0</v>
      </c>
      <c r="T146" s="181">
        <f t="shared" si="111"/>
        <v>0</v>
      </c>
      <c r="U146" s="181">
        <f t="shared" si="112"/>
        <v>0</v>
      </c>
      <c r="V146" s="181">
        <f t="shared" si="113"/>
        <v>0</v>
      </c>
      <c r="W146" s="181">
        <f t="shared" si="114"/>
        <v>0</v>
      </c>
      <c r="X146" s="181">
        <f t="shared" si="115"/>
        <v>0</v>
      </c>
      <c r="Y146" s="181">
        <f t="shared" si="116"/>
        <v>0</v>
      </c>
    </row>
    <row r="147" spans="1:25" x14ac:dyDescent="0.2">
      <c r="A147" s="174" t="str">
        <f t="shared" si="108"/>
        <v>Objekt 19</v>
      </c>
      <c r="B147" s="181">
        <f t="shared" si="108"/>
        <v>0</v>
      </c>
      <c r="C147" s="177"/>
      <c r="D147" s="177"/>
      <c r="E147" s="690"/>
      <c r="F147" s="520"/>
      <c r="G147" s="177"/>
      <c r="H147" s="177"/>
      <c r="I147" s="177"/>
      <c r="J147" s="177"/>
      <c r="K147" s="185"/>
      <c r="L147" s="541"/>
      <c r="M147" s="537">
        <f t="shared" si="117"/>
        <v>0</v>
      </c>
      <c r="P147" s="626">
        <f t="shared" si="109"/>
        <v>0</v>
      </c>
      <c r="Q147" s="668"/>
      <c r="R147" s="669"/>
      <c r="S147" s="181">
        <f t="shared" si="110"/>
        <v>0</v>
      </c>
      <c r="T147" s="181">
        <f t="shared" si="111"/>
        <v>0</v>
      </c>
      <c r="U147" s="181">
        <f t="shared" si="112"/>
        <v>0</v>
      </c>
      <c r="V147" s="181">
        <f t="shared" si="113"/>
        <v>0</v>
      </c>
      <c r="W147" s="181">
        <f t="shared" si="114"/>
        <v>0</v>
      </c>
      <c r="X147" s="181">
        <f t="shared" si="115"/>
        <v>0</v>
      </c>
      <c r="Y147" s="181">
        <f t="shared" si="116"/>
        <v>0</v>
      </c>
    </row>
    <row r="148" spans="1:25" x14ac:dyDescent="0.2">
      <c r="A148" s="174" t="str">
        <f t="shared" si="108"/>
        <v>Objekt 20</v>
      </c>
      <c r="B148" s="181">
        <f t="shared" si="108"/>
        <v>0</v>
      </c>
      <c r="C148" s="177"/>
      <c r="D148" s="177"/>
      <c r="E148" s="690"/>
      <c r="F148" s="520"/>
      <c r="G148" s="177"/>
      <c r="H148" s="177"/>
      <c r="I148" s="177"/>
      <c r="J148" s="177"/>
      <c r="K148" s="185"/>
      <c r="L148" s="541"/>
      <c r="M148" s="537">
        <f t="shared" si="117"/>
        <v>0</v>
      </c>
      <c r="P148" s="626">
        <f t="shared" si="109"/>
        <v>0</v>
      </c>
      <c r="Q148" s="668"/>
      <c r="R148" s="669"/>
      <c r="S148" s="181">
        <f t="shared" si="110"/>
        <v>0</v>
      </c>
      <c r="T148" s="181">
        <f t="shared" si="111"/>
        <v>0</v>
      </c>
      <c r="U148" s="181">
        <f t="shared" si="112"/>
        <v>0</v>
      </c>
      <c r="V148" s="181">
        <f t="shared" si="113"/>
        <v>0</v>
      </c>
      <c r="W148" s="181">
        <f t="shared" si="114"/>
        <v>0</v>
      </c>
      <c r="X148" s="181">
        <f t="shared" si="115"/>
        <v>0</v>
      </c>
      <c r="Y148" s="181">
        <f t="shared" si="116"/>
        <v>0</v>
      </c>
    </row>
    <row r="149" spans="1:25" x14ac:dyDescent="0.2">
      <c r="A149" s="174" t="str">
        <f t="shared" si="108"/>
        <v>Objekt 21</v>
      </c>
      <c r="B149" s="181">
        <f t="shared" si="108"/>
        <v>0</v>
      </c>
      <c r="C149" s="177"/>
      <c r="D149" s="177"/>
      <c r="E149" s="690"/>
      <c r="F149" s="520"/>
      <c r="G149" s="177"/>
      <c r="H149" s="177"/>
      <c r="I149" s="177"/>
      <c r="J149" s="177"/>
      <c r="K149" s="185"/>
      <c r="L149" s="541"/>
      <c r="M149" s="537">
        <f t="shared" si="117"/>
        <v>0</v>
      </c>
      <c r="P149" s="626">
        <f t="shared" si="109"/>
        <v>0</v>
      </c>
      <c r="Q149" s="668"/>
      <c r="R149" s="669"/>
      <c r="S149" s="181">
        <f t="shared" si="110"/>
        <v>0</v>
      </c>
      <c r="T149" s="181">
        <f t="shared" si="111"/>
        <v>0</v>
      </c>
      <c r="U149" s="181">
        <f t="shared" si="112"/>
        <v>0</v>
      </c>
      <c r="V149" s="181">
        <f t="shared" si="113"/>
        <v>0</v>
      </c>
      <c r="W149" s="181">
        <f t="shared" si="114"/>
        <v>0</v>
      </c>
      <c r="X149" s="181">
        <f t="shared" si="115"/>
        <v>0</v>
      </c>
      <c r="Y149" s="181">
        <f t="shared" si="116"/>
        <v>0</v>
      </c>
    </row>
    <row r="150" spans="1:25" ht="18" customHeight="1" x14ac:dyDescent="0.2">
      <c r="A150" s="144" t="str">
        <f>A57</f>
        <v>Mobilien, Fahrzeuge, Haustechnik</v>
      </c>
      <c r="B150" s="627">
        <f t="shared" ref="B150" si="118">SUM(B151:B171)</f>
        <v>0</v>
      </c>
      <c r="C150" s="627">
        <f>SUM(C151:C171)</f>
        <v>0</v>
      </c>
      <c r="D150" s="627">
        <f>SUM(D151:D171)</f>
        <v>0</v>
      </c>
      <c r="E150" s="691"/>
      <c r="F150" s="670">
        <f t="shared" ref="F150:K150" si="119">SUM(F151:F171)</f>
        <v>0</v>
      </c>
      <c r="G150" s="215">
        <f t="shared" si="119"/>
        <v>0</v>
      </c>
      <c r="H150" s="215">
        <f t="shared" si="119"/>
        <v>0</v>
      </c>
      <c r="I150" s="215">
        <f t="shared" si="119"/>
        <v>0</v>
      </c>
      <c r="J150" s="215">
        <f t="shared" si="119"/>
        <v>0</v>
      </c>
      <c r="K150" s="536">
        <f t="shared" si="119"/>
        <v>0</v>
      </c>
      <c r="L150" s="530"/>
      <c r="M150" s="538">
        <f t="shared" ref="M150" si="120">SUM(M151:M171)</f>
        <v>0</v>
      </c>
      <c r="O150" s="16" t="s">
        <v>258</v>
      </c>
      <c r="Q150" s="659"/>
      <c r="R150" s="659"/>
      <c r="S150" s="630">
        <f t="shared" ref="S150:Y150" si="121">SUM(S151:S171)</f>
        <v>0</v>
      </c>
      <c r="T150" s="630">
        <f t="shared" si="121"/>
        <v>0</v>
      </c>
      <c r="U150" s="630">
        <f t="shared" si="121"/>
        <v>0</v>
      </c>
      <c r="V150" s="630">
        <f t="shared" si="121"/>
        <v>0</v>
      </c>
      <c r="W150" s="630">
        <f t="shared" si="121"/>
        <v>0</v>
      </c>
      <c r="X150" s="630">
        <f t="shared" si="121"/>
        <v>0</v>
      </c>
      <c r="Y150" s="630">
        <f t="shared" si="121"/>
        <v>0</v>
      </c>
    </row>
    <row r="151" spans="1:25" x14ac:dyDescent="0.2">
      <c r="A151" s="174" t="str">
        <f>A58</f>
        <v>Objekt 1</v>
      </c>
      <c r="B151" s="181">
        <f>B58</f>
        <v>0</v>
      </c>
      <c r="C151" s="177"/>
      <c r="D151" s="177"/>
      <c r="E151" s="690"/>
      <c r="F151" s="521"/>
      <c r="G151" s="184"/>
      <c r="H151" s="184"/>
      <c r="I151" s="184"/>
      <c r="J151" s="184"/>
      <c r="K151" s="186"/>
      <c r="L151" s="541"/>
      <c r="M151" s="537">
        <f t="shared" si="117"/>
        <v>0</v>
      </c>
      <c r="P151" s="626">
        <f>E58</f>
        <v>0</v>
      </c>
      <c r="Q151" s="668"/>
      <c r="R151" s="669"/>
      <c r="S151" s="181">
        <f t="shared" ref="S151:S171" si="122">IF((P151-($S$115-$P$115))&lt;=0,0,(SUM(C151))/(P151-($S$115-$P$115)))</f>
        <v>0</v>
      </c>
      <c r="T151" s="181">
        <f t="shared" ref="T151:T171" si="123">IF((P151-($T$115-$P$115))&lt;=0,0,(SUM(C151:E151)-SUM(S151))/(P151-($T$115-$P$115)))</f>
        <v>0</v>
      </c>
      <c r="U151" s="181">
        <f t="shared" ref="U151:U171" si="124">IF((P151-($U$115-$P$115))&lt;=0,0,(SUM(C151:F151)-SUM(S151:T151))/(P151-($U$115-$P$115)))</f>
        <v>0</v>
      </c>
      <c r="V151" s="181">
        <f t="shared" ref="V151:V171" si="125">IF((P151-($V$115-$P$115))&lt;=0,0,(SUM(C151:G151)-SUM(S151:U151))/(P151-($V$115-$P$115)))</f>
        <v>0</v>
      </c>
      <c r="W151" s="181">
        <f t="shared" ref="W151:W171" si="126">IF((P151-($W$115-$P$115))&lt;=0,0,(SUM(C151:H151)-SUM(S151:V151))/(P151-($W$115-$P$115)))</f>
        <v>0</v>
      </c>
      <c r="X151" s="181">
        <f t="shared" ref="X151:X171" si="127">IF((P151-($X$115-$P$115))&lt;=0,0,(SUM(C151:I151)-SUM(S151:W151))/(P151-($X$115-$P$115)))</f>
        <v>0</v>
      </c>
      <c r="Y151" s="181">
        <f t="shared" ref="Y151:Y171" si="128">IF((P151-($Y$115-$P$115))&lt;=0,0,(SUM(C151:J151)-SUM(S151:X151))/(P151-($Y$115-$P$115)))</f>
        <v>0</v>
      </c>
    </row>
    <row r="152" spans="1:25" x14ac:dyDescent="0.2">
      <c r="A152" s="174" t="str">
        <f>A59</f>
        <v>Objekt 2</v>
      </c>
      <c r="B152" s="181">
        <f>B59</f>
        <v>0</v>
      </c>
      <c r="C152" s="177"/>
      <c r="D152" s="177"/>
      <c r="E152" s="690"/>
      <c r="F152" s="520"/>
      <c r="G152" s="177"/>
      <c r="H152" s="177"/>
      <c r="I152" s="177"/>
      <c r="J152" s="177"/>
      <c r="K152" s="185"/>
      <c r="L152" s="541"/>
      <c r="M152" s="537">
        <f t="shared" si="117"/>
        <v>0</v>
      </c>
      <c r="P152" s="626">
        <f>E59</f>
        <v>0</v>
      </c>
      <c r="Q152" s="668"/>
      <c r="R152" s="669"/>
      <c r="S152" s="181">
        <f t="shared" si="122"/>
        <v>0</v>
      </c>
      <c r="T152" s="181">
        <f t="shared" si="123"/>
        <v>0</v>
      </c>
      <c r="U152" s="181">
        <f t="shared" si="124"/>
        <v>0</v>
      </c>
      <c r="V152" s="181">
        <f t="shared" si="125"/>
        <v>0</v>
      </c>
      <c r="W152" s="181">
        <f t="shared" si="126"/>
        <v>0</v>
      </c>
      <c r="X152" s="181">
        <f t="shared" si="127"/>
        <v>0</v>
      </c>
      <c r="Y152" s="181">
        <f t="shared" si="128"/>
        <v>0</v>
      </c>
    </row>
    <row r="153" spans="1:25" x14ac:dyDescent="0.2">
      <c r="A153" s="174" t="str">
        <f>A60</f>
        <v>Objekt 3</v>
      </c>
      <c r="B153" s="181">
        <f>B60</f>
        <v>0</v>
      </c>
      <c r="C153" s="177"/>
      <c r="D153" s="177"/>
      <c r="E153" s="690"/>
      <c r="F153" s="520"/>
      <c r="G153" s="177"/>
      <c r="H153" s="177"/>
      <c r="I153" s="177"/>
      <c r="J153" s="177"/>
      <c r="K153" s="185"/>
      <c r="L153" s="541"/>
      <c r="M153" s="537">
        <f t="shared" si="117"/>
        <v>0</v>
      </c>
      <c r="P153" s="626">
        <f>E60</f>
        <v>0</v>
      </c>
      <c r="Q153" s="668"/>
      <c r="R153" s="669"/>
      <c r="S153" s="181">
        <f t="shared" si="122"/>
        <v>0</v>
      </c>
      <c r="T153" s="181">
        <f t="shared" si="123"/>
        <v>0</v>
      </c>
      <c r="U153" s="181">
        <f t="shared" si="124"/>
        <v>0</v>
      </c>
      <c r="V153" s="181">
        <f t="shared" si="125"/>
        <v>0</v>
      </c>
      <c r="W153" s="181">
        <f t="shared" si="126"/>
        <v>0</v>
      </c>
      <c r="X153" s="181">
        <f t="shared" si="127"/>
        <v>0</v>
      </c>
      <c r="Y153" s="181">
        <f t="shared" si="128"/>
        <v>0</v>
      </c>
    </row>
    <row r="154" spans="1:25" x14ac:dyDescent="0.2">
      <c r="A154" s="174" t="str">
        <f>A61</f>
        <v>Objekt 4</v>
      </c>
      <c r="B154" s="181">
        <f>B61</f>
        <v>0</v>
      </c>
      <c r="C154" s="177"/>
      <c r="D154" s="177"/>
      <c r="E154" s="690"/>
      <c r="F154" s="521"/>
      <c r="G154" s="184"/>
      <c r="H154" s="184"/>
      <c r="I154" s="184"/>
      <c r="J154" s="184"/>
      <c r="K154" s="186"/>
      <c r="L154" s="541"/>
      <c r="M154" s="537">
        <f t="shared" si="117"/>
        <v>0</v>
      </c>
      <c r="P154" s="626">
        <f>E61</f>
        <v>0</v>
      </c>
      <c r="Q154" s="668"/>
      <c r="R154" s="669"/>
      <c r="S154" s="181">
        <f t="shared" si="122"/>
        <v>0</v>
      </c>
      <c r="T154" s="181">
        <f t="shared" si="123"/>
        <v>0</v>
      </c>
      <c r="U154" s="181">
        <f t="shared" si="124"/>
        <v>0</v>
      </c>
      <c r="V154" s="181">
        <f t="shared" si="125"/>
        <v>0</v>
      </c>
      <c r="W154" s="181">
        <f t="shared" si="126"/>
        <v>0</v>
      </c>
      <c r="X154" s="181">
        <f t="shared" si="127"/>
        <v>0</v>
      </c>
      <c r="Y154" s="181">
        <f t="shared" si="128"/>
        <v>0</v>
      </c>
    </row>
    <row r="155" spans="1:25" x14ac:dyDescent="0.2">
      <c r="A155" s="174" t="str">
        <f t="shared" ref="A155:B155" si="129">A62</f>
        <v>Objekt 5</v>
      </c>
      <c r="B155" s="181">
        <f t="shared" si="129"/>
        <v>0</v>
      </c>
      <c r="C155" s="177"/>
      <c r="D155" s="177"/>
      <c r="E155" s="690"/>
      <c r="F155" s="521"/>
      <c r="G155" s="184"/>
      <c r="H155" s="184"/>
      <c r="I155" s="184"/>
      <c r="J155" s="184"/>
      <c r="K155" s="186"/>
      <c r="L155" s="541"/>
      <c r="M155" s="537">
        <f t="shared" ref="M155:M170" si="130">SUM(F155:K155)</f>
        <v>0</v>
      </c>
      <c r="P155" s="626">
        <f t="shared" ref="P155:P170" si="131">E62</f>
        <v>0</v>
      </c>
      <c r="Q155" s="668"/>
      <c r="R155" s="669"/>
      <c r="S155" s="181">
        <f t="shared" si="122"/>
        <v>0</v>
      </c>
      <c r="T155" s="181">
        <f t="shared" si="123"/>
        <v>0</v>
      </c>
      <c r="U155" s="181">
        <f t="shared" si="124"/>
        <v>0</v>
      </c>
      <c r="V155" s="181">
        <f t="shared" si="125"/>
        <v>0</v>
      </c>
      <c r="W155" s="181">
        <f t="shared" si="126"/>
        <v>0</v>
      </c>
      <c r="X155" s="181">
        <f t="shared" si="127"/>
        <v>0</v>
      </c>
      <c r="Y155" s="181">
        <f t="shared" si="128"/>
        <v>0</v>
      </c>
    </row>
    <row r="156" spans="1:25" x14ac:dyDescent="0.2">
      <c r="A156" s="174" t="str">
        <f t="shared" ref="A156:B156" si="132">A63</f>
        <v>Objekt 6</v>
      </c>
      <c r="B156" s="181">
        <f t="shared" si="132"/>
        <v>0</v>
      </c>
      <c r="C156" s="177"/>
      <c r="D156" s="177"/>
      <c r="E156" s="690"/>
      <c r="F156" s="521"/>
      <c r="G156" s="184"/>
      <c r="H156" s="184"/>
      <c r="I156" s="184"/>
      <c r="J156" s="184"/>
      <c r="K156" s="186"/>
      <c r="L156" s="541"/>
      <c r="M156" s="537">
        <f t="shared" si="130"/>
        <v>0</v>
      </c>
      <c r="P156" s="626">
        <f t="shared" si="131"/>
        <v>0</v>
      </c>
      <c r="Q156" s="668"/>
      <c r="R156" s="669"/>
      <c r="S156" s="181">
        <f t="shared" si="122"/>
        <v>0</v>
      </c>
      <c r="T156" s="181">
        <f t="shared" si="123"/>
        <v>0</v>
      </c>
      <c r="U156" s="181">
        <f t="shared" si="124"/>
        <v>0</v>
      </c>
      <c r="V156" s="181">
        <f t="shared" si="125"/>
        <v>0</v>
      </c>
      <c r="W156" s="181">
        <f t="shared" si="126"/>
        <v>0</v>
      </c>
      <c r="X156" s="181">
        <f t="shared" si="127"/>
        <v>0</v>
      </c>
      <c r="Y156" s="181">
        <f t="shared" si="128"/>
        <v>0</v>
      </c>
    </row>
    <row r="157" spans="1:25" x14ac:dyDescent="0.2">
      <c r="A157" s="174" t="str">
        <f t="shared" ref="A157:B157" si="133">A64</f>
        <v>Objekt 7</v>
      </c>
      <c r="B157" s="181">
        <f t="shared" si="133"/>
        <v>0</v>
      </c>
      <c r="C157" s="177"/>
      <c r="D157" s="177"/>
      <c r="E157" s="690"/>
      <c r="F157" s="521"/>
      <c r="G157" s="184"/>
      <c r="H157" s="184"/>
      <c r="I157" s="184"/>
      <c r="J157" s="184"/>
      <c r="K157" s="186"/>
      <c r="L157" s="541"/>
      <c r="M157" s="537">
        <f t="shared" si="130"/>
        <v>0</v>
      </c>
      <c r="P157" s="626">
        <f t="shared" si="131"/>
        <v>0</v>
      </c>
      <c r="Q157" s="668"/>
      <c r="R157" s="669"/>
      <c r="S157" s="181">
        <f t="shared" si="122"/>
        <v>0</v>
      </c>
      <c r="T157" s="181">
        <f t="shared" si="123"/>
        <v>0</v>
      </c>
      <c r="U157" s="181">
        <f t="shared" si="124"/>
        <v>0</v>
      </c>
      <c r="V157" s="181">
        <f t="shared" si="125"/>
        <v>0</v>
      </c>
      <c r="W157" s="181">
        <f t="shared" si="126"/>
        <v>0</v>
      </c>
      <c r="X157" s="181">
        <f t="shared" si="127"/>
        <v>0</v>
      </c>
      <c r="Y157" s="181">
        <f t="shared" si="128"/>
        <v>0</v>
      </c>
    </row>
    <row r="158" spans="1:25" x14ac:dyDescent="0.2">
      <c r="A158" s="174" t="str">
        <f t="shared" ref="A158:B158" si="134">A65</f>
        <v>Objekt 8</v>
      </c>
      <c r="B158" s="181">
        <f t="shared" si="134"/>
        <v>0</v>
      </c>
      <c r="C158" s="177"/>
      <c r="D158" s="177"/>
      <c r="E158" s="690"/>
      <c r="F158" s="521"/>
      <c r="G158" s="184"/>
      <c r="H158" s="184"/>
      <c r="I158" s="184"/>
      <c r="J158" s="184"/>
      <c r="K158" s="186"/>
      <c r="L158" s="541"/>
      <c r="M158" s="537">
        <f t="shared" si="130"/>
        <v>0</v>
      </c>
      <c r="P158" s="626">
        <f t="shared" si="131"/>
        <v>0</v>
      </c>
      <c r="Q158" s="668"/>
      <c r="R158" s="669"/>
      <c r="S158" s="181">
        <f t="shared" si="122"/>
        <v>0</v>
      </c>
      <c r="T158" s="181">
        <f t="shared" si="123"/>
        <v>0</v>
      </c>
      <c r="U158" s="181">
        <f t="shared" si="124"/>
        <v>0</v>
      </c>
      <c r="V158" s="181">
        <f t="shared" si="125"/>
        <v>0</v>
      </c>
      <c r="W158" s="181">
        <f t="shared" si="126"/>
        <v>0</v>
      </c>
      <c r="X158" s="181">
        <f t="shared" si="127"/>
        <v>0</v>
      </c>
      <c r="Y158" s="181">
        <f t="shared" si="128"/>
        <v>0</v>
      </c>
    </row>
    <row r="159" spans="1:25" x14ac:dyDescent="0.2">
      <c r="A159" s="174" t="str">
        <f t="shared" ref="A159:B159" si="135">A66</f>
        <v>Objekt 9</v>
      </c>
      <c r="B159" s="181">
        <f t="shared" si="135"/>
        <v>0</v>
      </c>
      <c r="C159" s="177"/>
      <c r="D159" s="177"/>
      <c r="E159" s="690"/>
      <c r="F159" s="521"/>
      <c r="G159" s="184"/>
      <c r="H159" s="184"/>
      <c r="I159" s="184"/>
      <c r="J159" s="184"/>
      <c r="K159" s="186"/>
      <c r="L159" s="541"/>
      <c r="M159" s="537">
        <f t="shared" si="130"/>
        <v>0</v>
      </c>
      <c r="P159" s="626">
        <f t="shared" si="131"/>
        <v>0</v>
      </c>
      <c r="Q159" s="668"/>
      <c r="R159" s="669"/>
      <c r="S159" s="181">
        <f t="shared" si="122"/>
        <v>0</v>
      </c>
      <c r="T159" s="181">
        <f t="shared" si="123"/>
        <v>0</v>
      </c>
      <c r="U159" s="181">
        <f t="shared" si="124"/>
        <v>0</v>
      </c>
      <c r="V159" s="181">
        <f t="shared" si="125"/>
        <v>0</v>
      </c>
      <c r="W159" s="181">
        <f t="shared" si="126"/>
        <v>0</v>
      </c>
      <c r="X159" s="181">
        <f t="shared" si="127"/>
        <v>0</v>
      </c>
      <c r="Y159" s="181">
        <f t="shared" si="128"/>
        <v>0</v>
      </c>
    </row>
    <row r="160" spans="1:25" x14ac:dyDescent="0.2">
      <c r="A160" s="174" t="str">
        <f t="shared" ref="A160:B160" si="136">A67</f>
        <v>Objekt 10</v>
      </c>
      <c r="B160" s="181">
        <f t="shared" si="136"/>
        <v>0</v>
      </c>
      <c r="C160" s="177"/>
      <c r="D160" s="177"/>
      <c r="E160" s="690"/>
      <c r="F160" s="521"/>
      <c r="G160" s="184"/>
      <c r="H160" s="184"/>
      <c r="I160" s="184"/>
      <c r="J160" s="184"/>
      <c r="K160" s="186"/>
      <c r="L160" s="541"/>
      <c r="M160" s="537">
        <f t="shared" si="130"/>
        <v>0</v>
      </c>
      <c r="P160" s="626">
        <f t="shared" si="131"/>
        <v>0</v>
      </c>
      <c r="Q160" s="668"/>
      <c r="R160" s="669"/>
      <c r="S160" s="181">
        <f t="shared" si="122"/>
        <v>0</v>
      </c>
      <c r="T160" s="181">
        <f t="shared" si="123"/>
        <v>0</v>
      </c>
      <c r="U160" s="181">
        <f t="shared" si="124"/>
        <v>0</v>
      </c>
      <c r="V160" s="181">
        <f t="shared" si="125"/>
        <v>0</v>
      </c>
      <c r="W160" s="181">
        <f t="shared" si="126"/>
        <v>0</v>
      </c>
      <c r="X160" s="181">
        <f t="shared" si="127"/>
        <v>0</v>
      </c>
      <c r="Y160" s="181">
        <f t="shared" si="128"/>
        <v>0</v>
      </c>
    </row>
    <row r="161" spans="1:25" x14ac:dyDescent="0.2">
      <c r="A161" s="174" t="str">
        <f t="shared" ref="A161:B161" si="137">A68</f>
        <v>Objekt 11</v>
      </c>
      <c r="B161" s="181">
        <f t="shared" si="137"/>
        <v>0</v>
      </c>
      <c r="C161" s="177"/>
      <c r="D161" s="177"/>
      <c r="E161" s="690"/>
      <c r="F161" s="521"/>
      <c r="G161" s="184"/>
      <c r="H161" s="184"/>
      <c r="I161" s="184"/>
      <c r="J161" s="184"/>
      <c r="K161" s="186"/>
      <c r="L161" s="541"/>
      <c r="M161" s="537">
        <f t="shared" si="130"/>
        <v>0</v>
      </c>
      <c r="P161" s="626">
        <f t="shared" si="131"/>
        <v>0</v>
      </c>
      <c r="Q161" s="668"/>
      <c r="R161" s="669"/>
      <c r="S161" s="181">
        <f t="shared" si="122"/>
        <v>0</v>
      </c>
      <c r="T161" s="181">
        <f t="shared" si="123"/>
        <v>0</v>
      </c>
      <c r="U161" s="181">
        <f t="shared" si="124"/>
        <v>0</v>
      </c>
      <c r="V161" s="181">
        <f t="shared" si="125"/>
        <v>0</v>
      </c>
      <c r="W161" s="181">
        <f t="shared" si="126"/>
        <v>0</v>
      </c>
      <c r="X161" s="181">
        <f t="shared" si="127"/>
        <v>0</v>
      </c>
      <c r="Y161" s="181">
        <f t="shared" si="128"/>
        <v>0</v>
      </c>
    </row>
    <row r="162" spans="1:25" x14ac:dyDescent="0.2">
      <c r="A162" s="174" t="str">
        <f t="shared" ref="A162:B162" si="138">A69</f>
        <v>Objekt 12</v>
      </c>
      <c r="B162" s="181">
        <f t="shared" si="138"/>
        <v>0</v>
      </c>
      <c r="C162" s="177"/>
      <c r="D162" s="177"/>
      <c r="E162" s="690"/>
      <c r="F162" s="521"/>
      <c r="G162" s="184"/>
      <c r="H162" s="184"/>
      <c r="I162" s="184"/>
      <c r="J162" s="184"/>
      <c r="K162" s="186"/>
      <c r="L162" s="541"/>
      <c r="M162" s="537">
        <f t="shared" si="130"/>
        <v>0</v>
      </c>
      <c r="P162" s="626">
        <f t="shared" si="131"/>
        <v>0</v>
      </c>
      <c r="Q162" s="668"/>
      <c r="R162" s="669"/>
      <c r="S162" s="181">
        <f t="shared" si="122"/>
        <v>0</v>
      </c>
      <c r="T162" s="181">
        <f t="shared" si="123"/>
        <v>0</v>
      </c>
      <c r="U162" s="181">
        <f t="shared" si="124"/>
        <v>0</v>
      </c>
      <c r="V162" s="181">
        <f t="shared" si="125"/>
        <v>0</v>
      </c>
      <c r="W162" s="181">
        <f t="shared" si="126"/>
        <v>0</v>
      </c>
      <c r="X162" s="181">
        <f t="shared" si="127"/>
        <v>0</v>
      </c>
      <c r="Y162" s="181">
        <f t="shared" si="128"/>
        <v>0</v>
      </c>
    </row>
    <row r="163" spans="1:25" x14ac:dyDescent="0.2">
      <c r="A163" s="174" t="str">
        <f t="shared" ref="A163:B163" si="139">A70</f>
        <v>Objekt 13</v>
      </c>
      <c r="B163" s="181">
        <f t="shared" si="139"/>
        <v>0</v>
      </c>
      <c r="C163" s="177"/>
      <c r="D163" s="177"/>
      <c r="E163" s="690"/>
      <c r="F163" s="521"/>
      <c r="G163" s="184"/>
      <c r="H163" s="184"/>
      <c r="I163" s="184"/>
      <c r="J163" s="184"/>
      <c r="K163" s="186"/>
      <c r="L163" s="541"/>
      <c r="M163" s="537">
        <f t="shared" si="130"/>
        <v>0</v>
      </c>
      <c r="P163" s="626">
        <f t="shared" si="131"/>
        <v>0</v>
      </c>
      <c r="Q163" s="668"/>
      <c r="R163" s="669"/>
      <c r="S163" s="181">
        <f t="shared" si="122"/>
        <v>0</v>
      </c>
      <c r="T163" s="181">
        <f t="shared" si="123"/>
        <v>0</v>
      </c>
      <c r="U163" s="181">
        <f t="shared" si="124"/>
        <v>0</v>
      </c>
      <c r="V163" s="181">
        <f t="shared" si="125"/>
        <v>0</v>
      </c>
      <c r="W163" s="181">
        <f t="shared" si="126"/>
        <v>0</v>
      </c>
      <c r="X163" s="181">
        <f t="shared" si="127"/>
        <v>0</v>
      </c>
      <c r="Y163" s="181">
        <f t="shared" si="128"/>
        <v>0</v>
      </c>
    </row>
    <row r="164" spans="1:25" x14ac:dyDescent="0.2">
      <c r="A164" s="174" t="str">
        <f t="shared" ref="A164:B164" si="140">A71</f>
        <v>Objekt 14</v>
      </c>
      <c r="B164" s="181">
        <f t="shared" si="140"/>
        <v>0</v>
      </c>
      <c r="C164" s="177"/>
      <c r="D164" s="177"/>
      <c r="E164" s="690"/>
      <c r="F164" s="521"/>
      <c r="G164" s="184"/>
      <c r="H164" s="184"/>
      <c r="I164" s="184"/>
      <c r="J164" s="184"/>
      <c r="K164" s="186"/>
      <c r="L164" s="541"/>
      <c r="M164" s="537">
        <f t="shared" si="130"/>
        <v>0</v>
      </c>
      <c r="P164" s="626">
        <f t="shared" si="131"/>
        <v>0</v>
      </c>
      <c r="Q164" s="668"/>
      <c r="R164" s="669"/>
      <c r="S164" s="181">
        <f t="shared" si="122"/>
        <v>0</v>
      </c>
      <c r="T164" s="181">
        <f t="shared" si="123"/>
        <v>0</v>
      </c>
      <c r="U164" s="181">
        <f t="shared" si="124"/>
        <v>0</v>
      </c>
      <c r="V164" s="181">
        <f t="shared" si="125"/>
        <v>0</v>
      </c>
      <c r="W164" s="181">
        <f t="shared" si="126"/>
        <v>0</v>
      </c>
      <c r="X164" s="181">
        <f t="shared" si="127"/>
        <v>0</v>
      </c>
      <c r="Y164" s="181">
        <f t="shared" si="128"/>
        <v>0</v>
      </c>
    </row>
    <row r="165" spans="1:25" x14ac:dyDescent="0.2">
      <c r="A165" s="174" t="str">
        <f t="shared" ref="A165:B165" si="141">A72</f>
        <v>Objekt 15</v>
      </c>
      <c r="B165" s="181">
        <f t="shared" si="141"/>
        <v>0</v>
      </c>
      <c r="C165" s="177"/>
      <c r="D165" s="177"/>
      <c r="E165" s="690"/>
      <c r="F165" s="521"/>
      <c r="G165" s="184"/>
      <c r="H165" s="184"/>
      <c r="I165" s="184"/>
      <c r="J165" s="184"/>
      <c r="K165" s="186"/>
      <c r="L165" s="541"/>
      <c r="M165" s="537">
        <f t="shared" si="130"/>
        <v>0</v>
      </c>
      <c r="P165" s="626">
        <f t="shared" si="131"/>
        <v>0</v>
      </c>
      <c r="Q165" s="668"/>
      <c r="R165" s="669"/>
      <c r="S165" s="181">
        <f t="shared" si="122"/>
        <v>0</v>
      </c>
      <c r="T165" s="181">
        <f t="shared" si="123"/>
        <v>0</v>
      </c>
      <c r="U165" s="181">
        <f t="shared" si="124"/>
        <v>0</v>
      </c>
      <c r="V165" s="181">
        <f t="shared" si="125"/>
        <v>0</v>
      </c>
      <c r="W165" s="181">
        <f t="shared" si="126"/>
        <v>0</v>
      </c>
      <c r="X165" s="181">
        <f t="shared" si="127"/>
        <v>0</v>
      </c>
      <c r="Y165" s="181">
        <f t="shared" si="128"/>
        <v>0</v>
      </c>
    </row>
    <row r="166" spans="1:25" x14ac:dyDescent="0.2">
      <c r="A166" s="174" t="str">
        <f t="shared" ref="A166:B166" si="142">A73</f>
        <v>Objekt 16</v>
      </c>
      <c r="B166" s="181">
        <f t="shared" si="142"/>
        <v>0</v>
      </c>
      <c r="C166" s="177"/>
      <c r="D166" s="177"/>
      <c r="E166" s="690"/>
      <c r="F166" s="521"/>
      <c r="G166" s="184"/>
      <c r="H166" s="184"/>
      <c r="I166" s="184"/>
      <c r="J166" s="184"/>
      <c r="K166" s="186"/>
      <c r="L166" s="541"/>
      <c r="M166" s="537">
        <f t="shared" si="130"/>
        <v>0</v>
      </c>
      <c r="P166" s="626">
        <f t="shared" si="131"/>
        <v>0</v>
      </c>
      <c r="Q166" s="668"/>
      <c r="R166" s="669"/>
      <c r="S166" s="181">
        <f t="shared" si="122"/>
        <v>0</v>
      </c>
      <c r="T166" s="181">
        <f t="shared" si="123"/>
        <v>0</v>
      </c>
      <c r="U166" s="181">
        <f t="shared" si="124"/>
        <v>0</v>
      </c>
      <c r="V166" s="181">
        <f t="shared" si="125"/>
        <v>0</v>
      </c>
      <c r="W166" s="181">
        <f t="shared" si="126"/>
        <v>0</v>
      </c>
      <c r="X166" s="181">
        <f t="shared" si="127"/>
        <v>0</v>
      </c>
      <c r="Y166" s="181">
        <f t="shared" si="128"/>
        <v>0</v>
      </c>
    </row>
    <row r="167" spans="1:25" x14ac:dyDescent="0.2">
      <c r="A167" s="174" t="str">
        <f t="shared" ref="A167:B167" si="143">A74</f>
        <v>Objekt 17</v>
      </c>
      <c r="B167" s="181">
        <f t="shared" si="143"/>
        <v>0</v>
      </c>
      <c r="C167" s="177"/>
      <c r="D167" s="177"/>
      <c r="E167" s="690"/>
      <c r="F167" s="521"/>
      <c r="G167" s="184"/>
      <c r="H167" s="184"/>
      <c r="I167" s="184"/>
      <c r="J167" s="184"/>
      <c r="K167" s="186"/>
      <c r="L167" s="541"/>
      <c r="M167" s="537">
        <f t="shared" si="130"/>
        <v>0</v>
      </c>
      <c r="P167" s="626">
        <f t="shared" si="131"/>
        <v>0</v>
      </c>
      <c r="Q167" s="668"/>
      <c r="R167" s="669"/>
      <c r="S167" s="181">
        <f t="shared" si="122"/>
        <v>0</v>
      </c>
      <c r="T167" s="181">
        <f t="shared" si="123"/>
        <v>0</v>
      </c>
      <c r="U167" s="181">
        <f t="shared" si="124"/>
        <v>0</v>
      </c>
      <c r="V167" s="181">
        <f t="shared" si="125"/>
        <v>0</v>
      </c>
      <c r="W167" s="181">
        <f t="shared" si="126"/>
        <v>0</v>
      </c>
      <c r="X167" s="181">
        <f t="shared" si="127"/>
        <v>0</v>
      </c>
      <c r="Y167" s="181">
        <f t="shared" si="128"/>
        <v>0</v>
      </c>
    </row>
    <row r="168" spans="1:25" x14ac:dyDescent="0.2">
      <c r="A168" s="174" t="str">
        <f t="shared" ref="A168:B168" si="144">A75</f>
        <v>Objekt 18</v>
      </c>
      <c r="B168" s="181">
        <f t="shared" si="144"/>
        <v>0</v>
      </c>
      <c r="C168" s="177"/>
      <c r="D168" s="177"/>
      <c r="E168" s="690"/>
      <c r="F168" s="521"/>
      <c r="G168" s="184"/>
      <c r="H168" s="184"/>
      <c r="I168" s="184"/>
      <c r="J168" s="184"/>
      <c r="K168" s="186"/>
      <c r="L168" s="541"/>
      <c r="M168" s="537">
        <f t="shared" si="130"/>
        <v>0</v>
      </c>
      <c r="P168" s="626">
        <f t="shared" si="131"/>
        <v>0</v>
      </c>
      <c r="Q168" s="668"/>
      <c r="R168" s="669"/>
      <c r="S168" s="181">
        <f t="shared" si="122"/>
        <v>0</v>
      </c>
      <c r="T168" s="181">
        <f t="shared" si="123"/>
        <v>0</v>
      </c>
      <c r="U168" s="181">
        <f t="shared" si="124"/>
        <v>0</v>
      </c>
      <c r="V168" s="181">
        <f t="shared" si="125"/>
        <v>0</v>
      </c>
      <c r="W168" s="181">
        <f t="shared" si="126"/>
        <v>0</v>
      </c>
      <c r="X168" s="181">
        <f t="shared" si="127"/>
        <v>0</v>
      </c>
      <c r="Y168" s="181">
        <f t="shared" si="128"/>
        <v>0</v>
      </c>
    </row>
    <row r="169" spans="1:25" x14ac:dyDescent="0.2">
      <c r="A169" s="174" t="str">
        <f t="shared" ref="A169:B169" si="145">A76</f>
        <v>Objekt 19</v>
      </c>
      <c r="B169" s="181">
        <f t="shared" si="145"/>
        <v>0</v>
      </c>
      <c r="C169" s="177"/>
      <c r="D169" s="177"/>
      <c r="E169" s="690"/>
      <c r="F169" s="521"/>
      <c r="G169" s="184"/>
      <c r="H169" s="184"/>
      <c r="I169" s="184"/>
      <c r="J169" s="184"/>
      <c r="K169" s="186"/>
      <c r="L169" s="541"/>
      <c r="M169" s="537">
        <f t="shared" si="130"/>
        <v>0</v>
      </c>
      <c r="P169" s="626">
        <f t="shared" si="131"/>
        <v>0</v>
      </c>
      <c r="Q169" s="668"/>
      <c r="R169" s="669"/>
      <c r="S169" s="181">
        <f t="shared" si="122"/>
        <v>0</v>
      </c>
      <c r="T169" s="181">
        <f t="shared" si="123"/>
        <v>0</v>
      </c>
      <c r="U169" s="181">
        <f t="shared" si="124"/>
        <v>0</v>
      </c>
      <c r="V169" s="181">
        <f t="shared" si="125"/>
        <v>0</v>
      </c>
      <c r="W169" s="181">
        <f t="shared" si="126"/>
        <v>0</v>
      </c>
      <c r="X169" s="181">
        <f t="shared" si="127"/>
        <v>0</v>
      </c>
      <c r="Y169" s="181">
        <f t="shared" si="128"/>
        <v>0</v>
      </c>
    </row>
    <row r="170" spans="1:25" x14ac:dyDescent="0.2">
      <c r="A170" s="174" t="str">
        <f t="shared" ref="A170:B170" si="146">A77</f>
        <v>Objekt 20</v>
      </c>
      <c r="B170" s="181">
        <f t="shared" si="146"/>
        <v>0</v>
      </c>
      <c r="C170" s="177"/>
      <c r="D170" s="177"/>
      <c r="E170" s="690"/>
      <c r="F170" s="521"/>
      <c r="G170" s="184"/>
      <c r="H170" s="184"/>
      <c r="I170" s="184"/>
      <c r="J170" s="184"/>
      <c r="K170" s="186"/>
      <c r="L170" s="541"/>
      <c r="M170" s="537">
        <f t="shared" si="130"/>
        <v>0</v>
      </c>
      <c r="P170" s="626">
        <f t="shared" si="131"/>
        <v>0</v>
      </c>
      <c r="Q170" s="668"/>
      <c r="R170" s="669"/>
      <c r="S170" s="181">
        <f t="shared" si="122"/>
        <v>0</v>
      </c>
      <c r="T170" s="181">
        <f t="shared" si="123"/>
        <v>0</v>
      </c>
      <c r="U170" s="181">
        <f t="shared" si="124"/>
        <v>0</v>
      </c>
      <c r="V170" s="181">
        <f t="shared" si="125"/>
        <v>0</v>
      </c>
      <c r="W170" s="181">
        <f t="shared" si="126"/>
        <v>0</v>
      </c>
      <c r="X170" s="181">
        <f t="shared" si="127"/>
        <v>0</v>
      </c>
      <c r="Y170" s="181">
        <f t="shared" si="128"/>
        <v>0</v>
      </c>
    </row>
    <row r="171" spans="1:25" x14ac:dyDescent="0.2">
      <c r="A171" s="174" t="str">
        <f>A78</f>
        <v>Objekt 21</v>
      </c>
      <c r="B171" s="181">
        <f>B78</f>
        <v>0</v>
      </c>
      <c r="C171" s="177"/>
      <c r="D171" s="177"/>
      <c r="E171" s="690"/>
      <c r="F171" s="521"/>
      <c r="G171" s="184"/>
      <c r="H171" s="184"/>
      <c r="I171" s="184"/>
      <c r="J171" s="184"/>
      <c r="K171" s="186"/>
      <c r="L171" s="541"/>
      <c r="M171" s="537">
        <f t="shared" si="117"/>
        <v>0</v>
      </c>
      <c r="P171" s="626">
        <f>E78</f>
        <v>0</v>
      </c>
      <c r="Q171" s="668"/>
      <c r="R171" s="669"/>
      <c r="S171" s="181">
        <f t="shared" si="122"/>
        <v>0</v>
      </c>
      <c r="T171" s="181">
        <f t="shared" si="123"/>
        <v>0</v>
      </c>
      <c r="U171" s="181">
        <f t="shared" si="124"/>
        <v>0</v>
      </c>
      <c r="V171" s="181">
        <f t="shared" si="125"/>
        <v>0</v>
      </c>
      <c r="W171" s="181">
        <f t="shared" si="126"/>
        <v>0</v>
      </c>
      <c r="X171" s="181">
        <f t="shared" si="127"/>
        <v>0</v>
      </c>
      <c r="Y171" s="181">
        <f t="shared" si="128"/>
        <v>0</v>
      </c>
    </row>
    <row r="172" spans="1:25" ht="18" customHeight="1" x14ac:dyDescent="0.2">
      <c r="A172" s="176" t="str">
        <f>A79</f>
        <v>Immaterielle Anlagen</v>
      </c>
      <c r="B172" s="183">
        <f t="shared" ref="B172" si="147">SUM(B173:B182)</f>
        <v>0</v>
      </c>
      <c r="C172" s="183">
        <f>SUM(C173:C182)</f>
        <v>0</v>
      </c>
      <c r="D172" s="183">
        <f>SUM(D173:D182)</f>
        <v>0</v>
      </c>
      <c r="E172" s="691"/>
      <c r="F172" s="670">
        <f t="shared" ref="F172:K172" si="148">SUM(F173:F182)</f>
        <v>0</v>
      </c>
      <c r="G172" s="215">
        <f t="shared" si="148"/>
        <v>0</v>
      </c>
      <c r="H172" s="215">
        <f t="shared" si="148"/>
        <v>0</v>
      </c>
      <c r="I172" s="215">
        <f t="shared" si="148"/>
        <v>0</v>
      </c>
      <c r="J172" s="215">
        <f t="shared" si="148"/>
        <v>0</v>
      </c>
      <c r="K172" s="536">
        <f t="shared" si="148"/>
        <v>0</v>
      </c>
      <c r="L172" s="531"/>
      <c r="M172" s="538">
        <f t="shared" ref="M172" si="149">SUM(M173:M182)</f>
        <v>0</v>
      </c>
      <c r="O172" s="16" t="s">
        <v>258</v>
      </c>
      <c r="Q172" s="659"/>
      <c r="R172" s="659"/>
      <c r="S172" s="630">
        <f t="shared" ref="S172:Y172" si="150">SUM(S173:S182)</f>
        <v>0</v>
      </c>
      <c r="T172" s="630">
        <f t="shared" si="150"/>
        <v>0</v>
      </c>
      <c r="U172" s="630">
        <f t="shared" si="150"/>
        <v>0</v>
      </c>
      <c r="V172" s="630">
        <f t="shared" si="150"/>
        <v>0</v>
      </c>
      <c r="W172" s="630">
        <f t="shared" si="150"/>
        <v>0</v>
      </c>
      <c r="X172" s="630">
        <f t="shared" si="150"/>
        <v>0</v>
      </c>
      <c r="Y172" s="630">
        <f t="shared" si="150"/>
        <v>0</v>
      </c>
    </row>
    <row r="173" spans="1:25" x14ac:dyDescent="0.2">
      <c r="A173" s="174" t="str">
        <f>A80</f>
        <v>Objekt 1</v>
      </c>
      <c r="B173" s="181">
        <f>B80</f>
        <v>0</v>
      </c>
      <c r="C173" s="177"/>
      <c r="D173" s="177"/>
      <c r="E173" s="690"/>
      <c r="F173" s="520"/>
      <c r="G173" s="177"/>
      <c r="H173" s="177"/>
      <c r="I173" s="177"/>
      <c r="J173" s="177"/>
      <c r="K173" s="185"/>
      <c r="L173" s="541"/>
      <c r="M173" s="537">
        <f t="shared" si="117"/>
        <v>0</v>
      </c>
      <c r="P173" s="626">
        <f>E80</f>
        <v>0</v>
      </c>
      <c r="Q173" s="668"/>
      <c r="R173" s="669"/>
      <c r="S173" s="181">
        <f t="shared" ref="S173:S182" si="151">IF((P173-($S$115-$P$115))&lt;=0,0,(SUM(C173))/(P173-($S$115-$P$115)))</f>
        <v>0</v>
      </c>
      <c r="T173" s="181">
        <f t="shared" ref="T173:T182" si="152">IF((P173-($T$115-$P$115))&lt;=0,0,(SUM(C173:E173)-SUM(S173))/(P173-($T$115-$P$115)))</f>
        <v>0</v>
      </c>
      <c r="U173" s="181">
        <f t="shared" ref="U173:U182" si="153">IF((P173-($U$115-$P$115))&lt;=0,0,(SUM(C173:F173)-SUM(S173:T173))/(P173-($U$115-$P$115)))</f>
        <v>0</v>
      </c>
      <c r="V173" s="181">
        <f t="shared" ref="V173:V182" si="154">IF((P173-($V$115-$P$115))&lt;=0,0,(SUM(C173:G173)-SUM(S173:U173))/(P173-($V$115-$P$115)))</f>
        <v>0</v>
      </c>
      <c r="W173" s="181">
        <f t="shared" ref="W173:W182" si="155">IF((P173-($W$115-$P$115))&lt;=0,0,(SUM(C173:H173)-SUM(S173:V173))/(P173-($W$115-$P$115)))</f>
        <v>0</v>
      </c>
      <c r="X173" s="181">
        <f t="shared" ref="X173:X182" si="156">IF((P173-($X$115-$P$115))&lt;=0,0,(SUM(C173:I173)-SUM(S173:W173))/(P173-($X$115-$P$115)))</f>
        <v>0</v>
      </c>
      <c r="Y173" s="181">
        <f t="shared" ref="Y173:Y182" si="157">IF((P173-($Y$115-$P$115))&lt;=0,0,(SUM(C173:J173)-SUM(S173:X173))/(P173-($Y$115-$P$115)))</f>
        <v>0</v>
      </c>
    </row>
    <row r="174" spans="1:25" x14ac:dyDescent="0.2">
      <c r="A174" s="174" t="str">
        <f>A81</f>
        <v>Objekt 2</v>
      </c>
      <c r="B174" s="181">
        <f>B81</f>
        <v>0</v>
      </c>
      <c r="C174" s="177"/>
      <c r="D174" s="177"/>
      <c r="E174" s="690"/>
      <c r="F174" s="520"/>
      <c r="G174" s="177"/>
      <c r="H174" s="177"/>
      <c r="I174" s="177"/>
      <c r="J174" s="177"/>
      <c r="K174" s="185"/>
      <c r="L174" s="541"/>
      <c r="M174" s="537">
        <f t="shared" si="117"/>
        <v>0</v>
      </c>
      <c r="P174" s="626">
        <f>E81</f>
        <v>0</v>
      </c>
      <c r="Q174" s="668"/>
      <c r="R174" s="669"/>
      <c r="S174" s="181">
        <f t="shared" si="151"/>
        <v>0</v>
      </c>
      <c r="T174" s="181">
        <f t="shared" si="152"/>
        <v>0</v>
      </c>
      <c r="U174" s="181">
        <f t="shared" si="153"/>
        <v>0</v>
      </c>
      <c r="V174" s="181">
        <f t="shared" si="154"/>
        <v>0</v>
      </c>
      <c r="W174" s="181">
        <f t="shared" si="155"/>
        <v>0</v>
      </c>
      <c r="X174" s="181">
        <f t="shared" si="156"/>
        <v>0</v>
      </c>
      <c r="Y174" s="181">
        <f t="shared" si="157"/>
        <v>0</v>
      </c>
    </row>
    <row r="175" spans="1:25" x14ac:dyDescent="0.2">
      <c r="A175" s="174" t="str">
        <f>A82</f>
        <v>Objekt 3</v>
      </c>
      <c r="B175" s="181">
        <f>B82</f>
        <v>0</v>
      </c>
      <c r="C175" s="177"/>
      <c r="D175" s="177"/>
      <c r="E175" s="690"/>
      <c r="F175" s="520"/>
      <c r="G175" s="177"/>
      <c r="H175" s="177"/>
      <c r="I175" s="177"/>
      <c r="J175" s="177"/>
      <c r="K175" s="185"/>
      <c r="L175" s="541"/>
      <c r="M175" s="537">
        <f t="shared" si="117"/>
        <v>0</v>
      </c>
      <c r="P175" s="626">
        <f>E82</f>
        <v>0</v>
      </c>
      <c r="Q175" s="668"/>
      <c r="R175" s="669"/>
      <c r="S175" s="181">
        <f t="shared" si="151"/>
        <v>0</v>
      </c>
      <c r="T175" s="181">
        <f t="shared" si="152"/>
        <v>0</v>
      </c>
      <c r="U175" s="181">
        <f t="shared" si="153"/>
        <v>0</v>
      </c>
      <c r="V175" s="181">
        <f t="shared" si="154"/>
        <v>0</v>
      </c>
      <c r="W175" s="181">
        <f t="shared" si="155"/>
        <v>0</v>
      </c>
      <c r="X175" s="181">
        <f t="shared" si="156"/>
        <v>0</v>
      </c>
      <c r="Y175" s="181">
        <f t="shared" si="157"/>
        <v>0</v>
      </c>
    </row>
    <row r="176" spans="1:25" x14ac:dyDescent="0.2">
      <c r="A176" s="174" t="str">
        <f>A83</f>
        <v>Objekt 4</v>
      </c>
      <c r="B176" s="181">
        <f>B83</f>
        <v>0</v>
      </c>
      <c r="C176" s="177"/>
      <c r="D176" s="177"/>
      <c r="E176" s="690"/>
      <c r="F176" s="520"/>
      <c r="G176" s="177"/>
      <c r="H176" s="177"/>
      <c r="I176" s="177"/>
      <c r="J176" s="177"/>
      <c r="K176" s="185"/>
      <c r="L176" s="541"/>
      <c r="M176" s="537">
        <f t="shared" si="117"/>
        <v>0</v>
      </c>
      <c r="P176" s="626">
        <f>E83</f>
        <v>0</v>
      </c>
      <c r="Q176" s="668"/>
      <c r="R176" s="669"/>
      <c r="S176" s="181">
        <f t="shared" si="151"/>
        <v>0</v>
      </c>
      <c r="T176" s="181">
        <f t="shared" si="152"/>
        <v>0</v>
      </c>
      <c r="U176" s="181">
        <f t="shared" si="153"/>
        <v>0</v>
      </c>
      <c r="V176" s="181">
        <f t="shared" si="154"/>
        <v>0</v>
      </c>
      <c r="W176" s="181">
        <f t="shared" si="155"/>
        <v>0</v>
      </c>
      <c r="X176" s="181">
        <f t="shared" si="156"/>
        <v>0</v>
      </c>
      <c r="Y176" s="181">
        <f t="shared" si="157"/>
        <v>0</v>
      </c>
    </row>
    <row r="177" spans="1:25" x14ac:dyDescent="0.2">
      <c r="A177" s="174" t="str">
        <f t="shared" ref="A177:B177" si="158">A84</f>
        <v>Objekt 5</v>
      </c>
      <c r="B177" s="181">
        <f t="shared" si="158"/>
        <v>0</v>
      </c>
      <c r="C177" s="177"/>
      <c r="D177" s="177"/>
      <c r="E177" s="690"/>
      <c r="F177" s="520"/>
      <c r="G177" s="177"/>
      <c r="H177" s="177"/>
      <c r="I177" s="177"/>
      <c r="J177" s="177"/>
      <c r="K177" s="185"/>
      <c r="L177" s="541"/>
      <c r="M177" s="537">
        <f t="shared" ref="M177:M181" si="159">SUM(F177:K177)</f>
        <v>0</v>
      </c>
      <c r="P177" s="626">
        <f t="shared" ref="P177:P181" si="160">E84</f>
        <v>0</v>
      </c>
      <c r="Q177" s="668"/>
      <c r="R177" s="669"/>
      <c r="S177" s="181">
        <f t="shared" si="151"/>
        <v>0</v>
      </c>
      <c r="T177" s="181">
        <f t="shared" si="152"/>
        <v>0</v>
      </c>
      <c r="U177" s="181">
        <f t="shared" si="153"/>
        <v>0</v>
      </c>
      <c r="V177" s="181">
        <f t="shared" si="154"/>
        <v>0</v>
      </c>
      <c r="W177" s="181">
        <f t="shared" si="155"/>
        <v>0</v>
      </c>
      <c r="X177" s="181">
        <f t="shared" si="156"/>
        <v>0</v>
      </c>
      <c r="Y177" s="181">
        <f t="shared" si="157"/>
        <v>0</v>
      </c>
    </row>
    <row r="178" spans="1:25" x14ac:dyDescent="0.2">
      <c r="A178" s="174" t="str">
        <f t="shared" ref="A178:B178" si="161">A85</f>
        <v>Objekt 6</v>
      </c>
      <c r="B178" s="181">
        <f t="shared" si="161"/>
        <v>0</v>
      </c>
      <c r="C178" s="177"/>
      <c r="D178" s="177"/>
      <c r="E178" s="690"/>
      <c r="F178" s="520"/>
      <c r="G178" s="177"/>
      <c r="H178" s="177"/>
      <c r="I178" s="177"/>
      <c r="J178" s="177"/>
      <c r="K178" s="185"/>
      <c r="L178" s="541"/>
      <c r="M178" s="537">
        <f t="shared" si="159"/>
        <v>0</v>
      </c>
      <c r="P178" s="626">
        <f t="shared" si="160"/>
        <v>0</v>
      </c>
      <c r="Q178" s="668"/>
      <c r="R178" s="669"/>
      <c r="S178" s="181">
        <f t="shared" si="151"/>
        <v>0</v>
      </c>
      <c r="T178" s="181">
        <f t="shared" si="152"/>
        <v>0</v>
      </c>
      <c r="U178" s="181">
        <f t="shared" si="153"/>
        <v>0</v>
      </c>
      <c r="V178" s="181">
        <f t="shared" si="154"/>
        <v>0</v>
      </c>
      <c r="W178" s="181">
        <f t="shared" si="155"/>
        <v>0</v>
      </c>
      <c r="X178" s="181">
        <f t="shared" si="156"/>
        <v>0</v>
      </c>
      <c r="Y178" s="181">
        <f t="shared" si="157"/>
        <v>0</v>
      </c>
    </row>
    <row r="179" spans="1:25" x14ac:dyDescent="0.2">
      <c r="A179" s="174" t="str">
        <f t="shared" ref="A179:B179" si="162">A86</f>
        <v>Objekt 7</v>
      </c>
      <c r="B179" s="181">
        <f t="shared" si="162"/>
        <v>0</v>
      </c>
      <c r="C179" s="177"/>
      <c r="D179" s="177"/>
      <c r="E179" s="690"/>
      <c r="F179" s="520"/>
      <c r="G179" s="177"/>
      <c r="H179" s="177"/>
      <c r="I179" s="177"/>
      <c r="J179" s="177"/>
      <c r="K179" s="185"/>
      <c r="L179" s="541"/>
      <c r="M179" s="537">
        <f t="shared" si="159"/>
        <v>0</v>
      </c>
      <c r="P179" s="626">
        <f t="shared" si="160"/>
        <v>0</v>
      </c>
      <c r="Q179" s="668"/>
      <c r="R179" s="669"/>
      <c r="S179" s="181">
        <f t="shared" si="151"/>
        <v>0</v>
      </c>
      <c r="T179" s="181">
        <f t="shared" si="152"/>
        <v>0</v>
      </c>
      <c r="U179" s="181">
        <f t="shared" si="153"/>
        <v>0</v>
      </c>
      <c r="V179" s="181">
        <f t="shared" si="154"/>
        <v>0</v>
      </c>
      <c r="W179" s="181">
        <f t="shared" si="155"/>
        <v>0</v>
      </c>
      <c r="X179" s="181">
        <f t="shared" si="156"/>
        <v>0</v>
      </c>
      <c r="Y179" s="181">
        <f t="shared" si="157"/>
        <v>0</v>
      </c>
    </row>
    <row r="180" spans="1:25" x14ac:dyDescent="0.2">
      <c r="A180" s="174" t="str">
        <f t="shared" ref="A180:B180" si="163">A87</f>
        <v>Objekt 8</v>
      </c>
      <c r="B180" s="181">
        <f t="shared" si="163"/>
        <v>0</v>
      </c>
      <c r="C180" s="177"/>
      <c r="D180" s="177"/>
      <c r="E180" s="690"/>
      <c r="F180" s="520"/>
      <c r="G180" s="177"/>
      <c r="H180" s="177"/>
      <c r="I180" s="177"/>
      <c r="J180" s="177"/>
      <c r="K180" s="185"/>
      <c r="L180" s="541"/>
      <c r="M180" s="537">
        <f t="shared" si="159"/>
        <v>0</v>
      </c>
      <c r="P180" s="626">
        <f t="shared" si="160"/>
        <v>0</v>
      </c>
      <c r="Q180" s="668"/>
      <c r="R180" s="669"/>
      <c r="S180" s="181">
        <f t="shared" si="151"/>
        <v>0</v>
      </c>
      <c r="T180" s="181">
        <f t="shared" si="152"/>
        <v>0</v>
      </c>
      <c r="U180" s="181">
        <f t="shared" si="153"/>
        <v>0</v>
      </c>
      <c r="V180" s="181">
        <f t="shared" si="154"/>
        <v>0</v>
      </c>
      <c r="W180" s="181">
        <f t="shared" si="155"/>
        <v>0</v>
      </c>
      <c r="X180" s="181">
        <f t="shared" si="156"/>
        <v>0</v>
      </c>
      <c r="Y180" s="181">
        <f t="shared" si="157"/>
        <v>0</v>
      </c>
    </row>
    <row r="181" spans="1:25" x14ac:dyDescent="0.2">
      <c r="A181" s="174" t="str">
        <f t="shared" ref="A181:B181" si="164">A88</f>
        <v>Objekt 9</v>
      </c>
      <c r="B181" s="181">
        <f t="shared" si="164"/>
        <v>0</v>
      </c>
      <c r="C181" s="177"/>
      <c r="D181" s="177"/>
      <c r="E181" s="690"/>
      <c r="F181" s="520"/>
      <c r="G181" s="177"/>
      <c r="H181" s="177"/>
      <c r="I181" s="177"/>
      <c r="J181" s="177"/>
      <c r="K181" s="185"/>
      <c r="L181" s="541"/>
      <c r="M181" s="537">
        <f t="shared" si="159"/>
        <v>0</v>
      </c>
      <c r="P181" s="626">
        <f t="shared" si="160"/>
        <v>0</v>
      </c>
      <c r="Q181" s="668"/>
      <c r="R181" s="669"/>
      <c r="S181" s="181">
        <f t="shared" si="151"/>
        <v>0</v>
      </c>
      <c r="T181" s="181">
        <f t="shared" si="152"/>
        <v>0</v>
      </c>
      <c r="U181" s="181">
        <f t="shared" si="153"/>
        <v>0</v>
      </c>
      <c r="V181" s="181">
        <f t="shared" si="154"/>
        <v>0</v>
      </c>
      <c r="W181" s="181">
        <f t="shared" si="155"/>
        <v>0</v>
      </c>
      <c r="X181" s="181">
        <f t="shared" si="156"/>
        <v>0</v>
      </c>
      <c r="Y181" s="181">
        <f t="shared" si="157"/>
        <v>0</v>
      </c>
    </row>
    <row r="182" spans="1:25" x14ac:dyDescent="0.2">
      <c r="A182" s="174" t="str">
        <f>A89</f>
        <v>Objekt 10</v>
      </c>
      <c r="B182" s="181">
        <f>B89</f>
        <v>0</v>
      </c>
      <c r="C182" s="177"/>
      <c r="D182" s="177"/>
      <c r="E182" s="690"/>
      <c r="F182" s="520"/>
      <c r="G182" s="177"/>
      <c r="H182" s="177"/>
      <c r="I182" s="177"/>
      <c r="J182" s="177"/>
      <c r="K182" s="185"/>
      <c r="L182" s="541"/>
      <c r="M182" s="537">
        <f t="shared" si="117"/>
        <v>0</v>
      </c>
      <c r="P182" s="626">
        <f>E89</f>
        <v>0</v>
      </c>
      <c r="Q182" s="668"/>
      <c r="R182" s="669"/>
      <c r="S182" s="181">
        <f t="shared" si="151"/>
        <v>0</v>
      </c>
      <c r="T182" s="181">
        <f t="shared" si="152"/>
        <v>0</v>
      </c>
      <c r="U182" s="181">
        <f t="shared" si="153"/>
        <v>0</v>
      </c>
      <c r="V182" s="181">
        <f t="shared" si="154"/>
        <v>0</v>
      </c>
      <c r="W182" s="181">
        <f t="shared" si="155"/>
        <v>0</v>
      </c>
      <c r="X182" s="181">
        <f t="shared" si="156"/>
        <v>0</v>
      </c>
      <c r="Y182" s="181">
        <f t="shared" si="157"/>
        <v>0</v>
      </c>
    </row>
    <row r="183" spans="1:25" ht="18" customHeight="1" x14ac:dyDescent="0.2">
      <c r="A183" s="176" t="str">
        <f t="shared" ref="A183:A204" si="165">A90</f>
        <v>Informatik, Kommunikation (Hardware)</v>
      </c>
      <c r="B183" s="183">
        <f t="shared" ref="B183" si="166">SUM(B184:B193)</f>
        <v>0</v>
      </c>
      <c r="C183" s="183">
        <f>SUM(C184:C193)</f>
        <v>0</v>
      </c>
      <c r="D183" s="183">
        <f>SUM(D184:D193)</f>
        <v>0</v>
      </c>
      <c r="E183" s="691"/>
      <c r="F183" s="670">
        <f t="shared" ref="F183:K183" si="167">SUM(F184:F193)</f>
        <v>0</v>
      </c>
      <c r="G183" s="215">
        <f t="shared" si="167"/>
        <v>0</v>
      </c>
      <c r="H183" s="215">
        <f t="shared" si="167"/>
        <v>0</v>
      </c>
      <c r="I183" s="215">
        <f t="shared" si="167"/>
        <v>0</v>
      </c>
      <c r="J183" s="215">
        <f t="shared" si="167"/>
        <v>0</v>
      </c>
      <c r="K183" s="536">
        <f t="shared" si="167"/>
        <v>0</v>
      </c>
      <c r="L183" s="531"/>
      <c r="M183" s="538">
        <f>SUM(M184:M193)</f>
        <v>0</v>
      </c>
      <c r="O183" s="16" t="s">
        <v>258</v>
      </c>
      <c r="Q183" s="659"/>
      <c r="R183" s="659"/>
      <c r="S183" s="630">
        <f t="shared" ref="S183:Y183" si="168">SUM(S184:S193)</f>
        <v>0</v>
      </c>
      <c r="T183" s="630">
        <f t="shared" si="168"/>
        <v>0</v>
      </c>
      <c r="U183" s="630">
        <f t="shared" si="168"/>
        <v>0</v>
      </c>
      <c r="V183" s="630">
        <f t="shared" si="168"/>
        <v>0</v>
      </c>
      <c r="W183" s="630">
        <f t="shared" si="168"/>
        <v>0</v>
      </c>
      <c r="X183" s="630">
        <f t="shared" si="168"/>
        <v>0</v>
      </c>
      <c r="Y183" s="630">
        <f t="shared" si="168"/>
        <v>0</v>
      </c>
    </row>
    <row r="184" spans="1:25" x14ac:dyDescent="0.2">
      <c r="A184" s="174" t="str">
        <f t="shared" si="165"/>
        <v>Objekt 1</v>
      </c>
      <c r="B184" s="181">
        <f t="shared" ref="B184:B193" si="169">B91</f>
        <v>0</v>
      </c>
      <c r="C184" s="177"/>
      <c r="D184" s="177"/>
      <c r="E184" s="690"/>
      <c r="F184" s="520"/>
      <c r="G184" s="177"/>
      <c r="H184" s="177"/>
      <c r="I184" s="177"/>
      <c r="J184" s="177"/>
      <c r="K184" s="185"/>
      <c r="L184" s="541"/>
      <c r="M184" s="537">
        <f t="shared" si="117"/>
        <v>0</v>
      </c>
      <c r="P184" s="626">
        <f t="shared" ref="P184:P193" si="170">E91</f>
        <v>0</v>
      </c>
      <c r="Q184" s="668"/>
      <c r="R184" s="669"/>
      <c r="S184" s="181">
        <f t="shared" ref="S184:S193" si="171">IF((P184-($S$115-$P$115))&lt;=0,0,(SUM(C184))/(P184-($S$115-$P$115)))</f>
        <v>0</v>
      </c>
      <c r="T184" s="181">
        <f t="shared" ref="T184:T193" si="172">IF((P184-($T$115-$P$115))&lt;=0,0,(SUM(C184:E184)-SUM(S184))/(P184-($T$115-$P$115)))</f>
        <v>0</v>
      </c>
      <c r="U184" s="181">
        <f t="shared" ref="U184:U193" si="173">IF((P184-($U$115-$P$115))&lt;=0,0,(SUM(C184:F184)-SUM(S184:T184))/(P184-($U$115-$P$115)))</f>
        <v>0</v>
      </c>
      <c r="V184" s="181">
        <f t="shared" ref="V184:V193" si="174">IF((P184-($V$115-$P$115))&lt;=0,0,(SUM(C184:G184)-SUM(S184:U184))/(P184-($V$115-$P$115)))</f>
        <v>0</v>
      </c>
      <c r="W184" s="181">
        <f t="shared" ref="W184:W193" si="175">IF((P184-($W$115-$P$115))&lt;=0,0,(SUM(C184:H184)-SUM(S184:V184))/(P184-($W$115-$P$115)))</f>
        <v>0</v>
      </c>
      <c r="X184" s="181">
        <f t="shared" ref="X184:X193" si="176">IF((P184-($X$115-$P$115))&lt;=0,0,(SUM(C184:I184)-SUM(S184:W184))/(P184-($X$115-$P$115)))</f>
        <v>0</v>
      </c>
      <c r="Y184" s="181">
        <f t="shared" ref="Y184:Y193" si="177">IF((P184-($Y$115-$P$115))&lt;=0,0,(SUM(C184:J184)-SUM(S184:X184))/(P184-($Y$115-$P$115)))</f>
        <v>0</v>
      </c>
    </row>
    <row r="185" spans="1:25" x14ac:dyDescent="0.2">
      <c r="A185" s="174" t="str">
        <f t="shared" si="165"/>
        <v>Objekt 1</v>
      </c>
      <c r="B185" s="181">
        <f t="shared" si="169"/>
        <v>0</v>
      </c>
      <c r="C185" s="177"/>
      <c r="D185" s="177"/>
      <c r="E185" s="690"/>
      <c r="F185" s="520"/>
      <c r="G185" s="177"/>
      <c r="H185" s="177"/>
      <c r="I185" s="177"/>
      <c r="J185" s="177"/>
      <c r="K185" s="185"/>
      <c r="L185" s="541"/>
      <c r="M185" s="537">
        <f t="shared" si="117"/>
        <v>0</v>
      </c>
      <c r="P185" s="626">
        <f t="shared" si="170"/>
        <v>0</v>
      </c>
      <c r="Q185" s="668"/>
      <c r="R185" s="669"/>
      <c r="S185" s="181">
        <f t="shared" si="171"/>
        <v>0</v>
      </c>
      <c r="T185" s="181">
        <f t="shared" si="172"/>
        <v>0</v>
      </c>
      <c r="U185" s="181">
        <f t="shared" si="173"/>
        <v>0</v>
      </c>
      <c r="V185" s="181">
        <f t="shared" si="174"/>
        <v>0</v>
      </c>
      <c r="W185" s="181">
        <f t="shared" si="175"/>
        <v>0</v>
      </c>
      <c r="X185" s="181">
        <f t="shared" si="176"/>
        <v>0</v>
      </c>
      <c r="Y185" s="181">
        <f t="shared" si="177"/>
        <v>0</v>
      </c>
    </row>
    <row r="186" spans="1:25" x14ac:dyDescent="0.2">
      <c r="A186" s="174" t="str">
        <f t="shared" si="165"/>
        <v>Objekt 3</v>
      </c>
      <c r="B186" s="181">
        <f t="shared" si="169"/>
        <v>0</v>
      </c>
      <c r="C186" s="177"/>
      <c r="D186" s="177"/>
      <c r="E186" s="690"/>
      <c r="F186" s="520"/>
      <c r="G186" s="177"/>
      <c r="H186" s="177"/>
      <c r="I186" s="177"/>
      <c r="J186" s="177"/>
      <c r="K186" s="185"/>
      <c r="L186" s="541"/>
      <c r="M186" s="537">
        <f t="shared" si="117"/>
        <v>0</v>
      </c>
      <c r="P186" s="626">
        <f t="shared" si="170"/>
        <v>0</v>
      </c>
      <c r="Q186" s="668"/>
      <c r="R186" s="669"/>
      <c r="S186" s="181">
        <f t="shared" si="171"/>
        <v>0</v>
      </c>
      <c r="T186" s="181">
        <f t="shared" si="172"/>
        <v>0</v>
      </c>
      <c r="U186" s="181">
        <f t="shared" si="173"/>
        <v>0</v>
      </c>
      <c r="V186" s="181">
        <f t="shared" si="174"/>
        <v>0</v>
      </c>
      <c r="W186" s="181">
        <f t="shared" si="175"/>
        <v>0</v>
      </c>
      <c r="X186" s="181">
        <f t="shared" si="176"/>
        <v>0</v>
      </c>
      <c r="Y186" s="181">
        <f t="shared" si="177"/>
        <v>0</v>
      </c>
    </row>
    <row r="187" spans="1:25" x14ac:dyDescent="0.2">
      <c r="A187" s="174" t="str">
        <f t="shared" si="165"/>
        <v>Objekt 4</v>
      </c>
      <c r="B187" s="181">
        <f t="shared" si="169"/>
        <v>0</v>
      </c>
      <c r="C187" s="177"/>
      <c r="D187" s="177"/>
      <c r="E187" s="690"/>
      <c r="F187" s="520"/>
      <c r="G187" s="177"/>
      <c r="H187" s="177"/>
      <c r="I187" s="177"/>
      <c r="J187" s="177"/>
      <c r="K187" s="185"/>
      <c r="L187" s="541"/>
      <c r="M187" s="537">
        <f t="shared" si="117"/>
        <v>0</v>
      </c>
      <c r="P187" s="626">
        <f t="shared" si="170"/>
        <v>0</v>
      </c>
      <c r="Q187" s="668"/>
      <c r="R187" s="669"/>
      <c r="S187" s="181">
        <f t="shared" si="171"/>
        <v>0</v>
      </c>
      <c r="T187" s="181">
        <f t="shared" si="172"/>
        <v>0</v>
      </c>
      <c r="U187" s="181">
        <f t="shared" si="173"/>
        <v>0</v>
      </c>
      <c r="V187" s="181">
        <f t="shared" si="174"/>
        <v>0</v>
      </c>
      <c r="W187" s="181">
        <f t="shared" si="175"/>
        <v>0</v>
      </c>
      <c r="X187" s="181">
        <f t="shared" si="176"/>
        <v>0</v>
      </c>
      <c r="Y187" s="181">
        <f t="shared" si="177"/>
        <v>0</v>
      </c>
    </row>
    <row r="188" spans="1:25" x14ac:dyDescent="0.2">
      <c r="A188" s="174" t="str">
        <f t="shared" si="165"/>
        <v>Objekt 5</v>
      </c>
      <c r="B188" s="181">
        <f t="shared" si="169"/>
        <v>0</v>
      </c>
      <c r="C188" s="177"/>
      <c r="D188" s="177"/>
      <c r="E188" s="690"/>
      <c r="F188" s="520"/>
      <c r="G188" s="177"/>
      <c r="H188" s="177"/>
      <c r="I188" s="177"/>
      <c r="J188" s="177"/>
      <c r="K188" s="185"/>
      <c r="L188" s="541"/>
      <c r="M188" s="537">
        <f t="shared" si="117"/>
        <v>0</v>
      </c>
      <c r="P188" s="626">
        <f t="shared" si="170"/>
        <v>0</v>
      </c>
      <c r="Q188" s="668"/>
      <c r="R188" s="669"/>
      <c r="S188" s="181">
        <f t="shared" si="171"/>
        <v>0</v>
      </c>
      <c r="T188" s="181">
        <f t="shared" si="172"/>
        <v>0</v>
      </c>
      <c r="U188" s="181">
        <f t="shared" si="173"/>
        <v>0</v>
      </c>
      <c r="V188" s="181">
        <f t="shared" si="174"/>
        <v>0</v>
      </c>
      <c r="W188" s="181">
        <f t="shared" si="175"/>
        <v>0</v>
      </c>
      <c r="X188" s="181">
        <f t="shared" si="176"/>
        <v>0</v>
      </c>
      <c r="Y188" s="181">
        <f t="shared" si="177"/>
        <v>0</v>
      </c>
    </row>
    <row r="189" spans="1:25" x14ac:dyDescent="0.2">
      <c r="A189" s="174" t="str">
        <f t="shared" si="165"/>
        <v>Objekt 6</v>
      </c>
      <c r="B189" s="181">
        <f t="shared" si="169"/>
        <v>0</v>
      </c>
      <c r="C189" s="177"/>
      <c r="D189" s="177"/>
      <c r="E189" s="690"/>
      <c r="F189" s="520"/>
      <c r="G189" s="177"/>
      <c r="H189" s="177"/>
      <c r="I189" s="177"/>
      <c r="J189" s="177"/>
      <c r="K189" s="185"/>
      <c r="L189" s="541"/>
      <c r="M189" s="537">
        <f t="shared" si="117"/>
        <v>0</v>
      </c>
      <c r="P189" s="626">
        <f t="shared" si="170"/>
        <v>0</v>
      </c>
      <c r="Q189" s="668"/>
      <c r="R189" s="669"/>
      <c r="S189" s="181">
        <f t="shared" si="171"/>
        <v>0</v>
      </c>
      <c r="T189" s="181">
        <f t="shared" si="172"/>
        <v>0</v>
      </c>
      <c r="U189" s="181">
        <f t="shared" si="173"/>
        <v>0</v>
      </c>
      <c r="V189" s="181">
        <f t="shared" si="174"/>
        <v>0</v>
      </c>
      <c r="W189" s="181">
        <f t="shared" si="175"/>
        <v>0</v>
      </c>
      <c r="X189" s="181">
        <f t="shared" si="176"/>
        <v>0</v>
      </c>
      <c r="Y189" s="181">
        <f t="shared" si="177"/>
        <v>0</v>
      </c>
    </row>
    <row r="190" spans="1:25" x14ac:dyDescent="0.2">
      <c r="A190" s="174" t="str">
        <f t="shared" si="165"/>
        <v>Objekt 7</v>
      </c>
      <c r="B190" s="181">
        <f t="shared" si="169"/>
        <v>0</v>
      </c>
      <c r="C190" s="177"/>
      <c r="D190" s="177"/>
      <c r="E190" s="690"/>
      <c r="F190" s="520"/>
      <c r="G190" s="177"/>
      <c r="H190" s="177"/>
      <c r="I190" s="177"/>
      <c r="J190" s="177"/>
      <c r="K190" s="185"/>
      <c r="L190" s="541"/>
      <c r="M190" s="537">
        <f t="shared" si="117"/>
        <v>0</v>
      </c>
      <c r="P190" s="626">
        <f t="shared" si="170"/>
        <v>0</v>
      </c>
      <c r="Q190" s="668"/>
      <c r="R190" s="669"/>
      <c r="S190" s="181">
        <f t="shared" si="171"/>
        <v>0</v>
      </c>
      <c r="T190" s="181">
        <f t="shared" si="172"/>
        <v>0</v>
      </c>
      <c r="U190" s="181">
        <f t="shared" si="173"/>
        <v>0</v>
      </c>
      <c r="V190" s="181">
        <f t="shared" si="174"/>
        <v>0</v>
      </c>
      <c r="W190" s="181">
        <f t="shared" si="175"/>
        <v>0</v>
      </c>
      <c r="X190" s="181">
        <f t="shared" si="176"/>
        <v>0</v>
      </c>
      <c r="Y190" s="181">
        <f t="shared" si="177"/>
        <v>0</v>
      </c>
    </row>
    <row r="191" spans="1:25" x14ac:dyDescent="0.2">
      <c r="A191" s="174" t="str">
        <f t="shared" si="165"/>
        <v>Objekt 8</v>
      </c>
      <c r="B191" s="181">
        <f t="shared" si="169"/>
        <v>0</v>
      </c>
      <c r="C191" s="177"/>
      <c r="D191" s="177"/>
      <c r="E191" s="690"/>
      <c r="F191" s="520"/>
      <c r="G191" s="177"/>
      <c r="H191" s="177"/>
      <c r="I191" s="177"/>
      <c r="J191" s="177"/>
      <c r="K191" s="185"/>
      <c r="L191" s="541"/>
      <c r="M191" s="537">
        <f t="shared" si="117"/>
        <v>0</v>
      </c>
      <c r="P191" s="626">
        <f t="shared" si="170"/>
        <v>0</v>
      </c>
      <c r="Q191" s="668"/>
      <c r="R191" s="669"/>
      <c r="S191" s="181">
        <f t="shared" si="171"/>
        <v>0</v>
      </c>
      <c r="T191" s="181">
        <f t="shared" si="172"/>
        <v>0</v>
      </c>
      <c r="U191" s="181">
        <f t="shared" si="173"/>
        <v>0</v>
      </c>
      <c r="V191" s="181">
        <f t="shared" si="174"/>
        <v>0</v>
      </c>
      <c r="W191" s="181">
        <f t="shared" si="175"/>
        <v>0</v>
      </c>
      <c r="X191" s="181">
        <f t="shared" si="176"/>
        <v>0</v>
      </c>
      <c r="Y191" s="181">
        <f t="shared" si="177"/>
        <v>0</v>
      </c>
    </row>
    <row r="192" spans="1:25" x14ac:dyDescent="0.2">
      <c r="A192" s="174" t="str">
        <f t="shared" si="165"/>
        <v>Objekt 9</v>
      </c>
      <c r="B192" s="181">
        <f t="shared" si="169"/>
        <v>0</v>
      </c>
      <c r="C192" s="177"/>
      <c r="D192" s="177"/>
      <c r="E192" s="690"/>
      <c r="F192" s="520"/>
      <c r="G192" s="177"/>
      <c r="H192" s="177"/>
      <c r="I192" s="177"/>
      <c r="J192" s="177"/>
      <c r="K192" s="185"/>
      <c r="L192" s="541"/>
      <c r="M192" s="537">
        <f t="shared" si="117"/>
        <v>0</v>
      </c>
      <c r="P192" s="626">
        <f t="shared" si="170"/>
        <v>0</v>
      </c>
      <c r="Q192" s="668"/>
      <c r="R192" s="669"/>
      <c r="S192" s="181">
        <f t="shared" si="171"/>
        <v>0</v>
      </c>
      <c r="T192" s="181">
        <f t="shared" si="172"/>
        <v>0</v>
      </c>
      <c r="U192" s="181">
        <f t="shared" si="173"/>
        <v>0</v>
      </c>
      <c r="V192" s="181">
        <f t="shared" si="174"/>
        <v>0</v>
      </c>
      <c r="W192" s="181">
        <f t="shared" si="175"/>
        <v>0</v>
      </c>
      <c r="X192" s="181">
        <f t="shared" si="176"/>
        <v>0</v>
      </c>
      <c r="Y192" s="181">
        <f t="shared" si="177"/>
        <v>0</v>
      </c>
    </row>
    <row r="193" spans="1:25" x14ac:dyDescent="0.2">
      <c r="A193" s="174" t="str">
        <f t="shared" si="165"/>
        <v>Objekt 10</v>
      </c>
      <c r="B193" s="181">
        <f t="shared" si="169"/>
        <v>0</v>
      </c>
      <c r="C193" s="177"/>
      <c r="D193" s="177"/>
      <c r="E193" s="690"/>
      <c r="F193" s="520"/>
      <c r="G193" s="177"/>
      <c r="H193" s="177"/>
      <c r="I193" s="177"/>
      <c r="J193" s="177"/>
      <c r="K193" s="185"/>
      <c r="L193" s="541"/>
      <c r="M193" s="537">
        <f t="shared" si="117"/>
        <v>0</v>
      </c>
      <c r="P193" s="626">
        <f t="shared" si="170"/>
        <v>0</v>
      </c>
      <c r="Q193" s="668"/>
      <c r="R193" s="669"/>
      <c r="S193" s="181">
        <f t="shared" si="171"/>
        <v>0</v>
      </c>
      <c r="T193" s="181">
        <f t="shared" si="172"/>
        <v>0</v>
      </c>
      <c r="U193" s="181">
        <f t="shared" si="173"/>
        <v>0</v>
      </c>
      <c r="V193" s="181">
        <f t="shared" si="174"/>
        <v>0</v>
      </c>
      <c r="W193" s="181">
        <f t="shared" si="175"/>
        <v>0</v>
      </c>
      <c r="X193" s="181">
        <f t="shared" si="176"/>
        <v>0</v>
      </c>
      <c r="Y193" s="181">
        <f t="shared" si="177"/>
        <v>0</v>
      </c>
    </row>
    <row r="194" spans="1:25" ht="18" customHeight="1" x14ac:dyDescent="0.2">
      <c r="A194" s="176" t="str">
        <f t="shared" si="165"/>
        <v>Informatik, Kommunikation (Software)</v>
      </c>
      <c r="B194" s="183">
        <f t="shared" ref="B194" si="178">SUM(B195:B204)</f>
        <v>0</v>
      </c>
      <c r="C194" s="183">
        <f>SUM(C195:C204)</f>
        <v>0</v>
      </c>
      <c r="D194" s="183">
        <f>SUM(D195:D204)</f>
        <v>0</v>
      </c>
      <c r="E194" s="691"/>
      <c r="F194" s="670">
        <f t="shared" ref="F194:K194" si="179">SUM(F195:F204)</f>
        <v>0</v>
      </c>
      <c r="G194" s="215">
        <f t="shared" si="179"/>
        <v>0</v>
      </c>
      <c r="H194" s="215">
        <f t="shared" si="179"/>
        <v>0</v>
      </c>
      <c r="I194" s="215">
        <f t="shared" si="179"/>
        <v>0</v>
      </c>
      <c r="J194" s="215">
        <f t="shared" si="179"/>
        <v>0</v>
      </c>
      <c r="K194" s="536">
        <f t="shared" si="179"/>
        <v>0</v>
      </c>
      <c r="L194" s="531"/>
      <c r="M194" s="538">
        <f>SUM(M195:M204)</f>
        <v>0</v>
      </c>
      <c r="O194" s="16" t="s">
        <v>258</v>
      </c>
      <c r="Q194" s="659"/>
      <c r="R194" s="659"/>
      <c r="S194" s="630">
        <f t="shared" ref="S194:Y194" si="180">SUM(S195:S204)</f>
        <v>0</v>
      </c>
      <c r="T194" s="630">
        <f t="shared" si="180"/>
        <v>0</v>
      </c>
      <c r="U194" s="630">
        <f t="shared" si="180"/>
        <v>0</v>
      </c>
      <c r="V194" s="630">
        <f t="shared" si="180"/>
        <v>0</v>
      </c>
      <c r="W194" s="630">
        <f t="shared" si="180"/>
        <v>0</v>
      </c>
      <c r="X194" s="630">
        <f t="shared" si="180"/>
        <v>0</v>
      </c>
      <c r="Y194" s="630">
        <f t="shared" si="180"/>
        <v>0</v>
      </c>
    </row>
    <row r="195" spans="1:25" x14ac:dyDescent="0.2">
      <c r="A195" s="174" t="str">
        <f t="shared" si="165"/>
        <v>Objekt 1</v>
      </c>
      <c r="B195" s="181">
        <f t="shared" ref="B195:B204" si="181">B102</f>
        <v>0</v>
      </c>
      <c r="C195" s="177"/>
      <c r="D195" s="177"/>
      <c r="E195" s="690"/>
      <c r="F195" s="520"/>
      <c r="G195" s="177"/>
      <c r="H195" s="177"/>
      <c r="I195" s="177"/>
      <c r="J195" s="177"/>
      <c r="K195" s="185"/>
      <c r="L195" s="541"/>
      <c r="M195" s="537">
        <f t="shared" si="117"/>
        <v>0</v>
      </c>
      <c r="P195" s="626">
        <f t="shared" ref="P195:P204" si="182">E102</f>
        <v>0</v>
      </c>
      <c r="Q195" s="668"/>
      <c r="R195" s="669"/>
      <c r="S195" s="181">
        <f t="shared" ref="S195:S204" si="183">IF((P195-($S$115-$P$115))&lt;=0,0,(SUM(C195))/(P195-($S$115-$P$115)))</f>
        <v>0</v>
      </c>
      <c r="T195" s="181">
        <f t="shared" ref="T195:T204" si="184">IF((P195-($T$115-$P$115))&lt;=0,0,(SUM(C195:E195)-SUM(S195))/(P195-($T$115-$P$115)))</f>
        <v>0</v>
      </c>
      <c r="U195" s="181">
        <f t="shared" ref="U195:U204" si="185">IF((P195-($U$115-$P$115))&lt;=0,0,(SUM(C195:F195)-SUM(S195:T195))/(P195-($U$115-$P$115)))</f>
        <v>0</v>
      </c>
      <c r="V195" s="181">
        <f t="shared" ref="V195:V204" si="186">IF((P195-($V$115-$P$115))&lt;=0,0,(SUM(C195:G195)-SUM(S195:U195))/(P195-($V$115-$P$115)))</f>
        <v>0</v>
      </c>
      <c r="W195" s="181">
        <f t="shared" ref="W195:W204" si="187">IF((P195-($W$115-$P$115))&lt;=0,0,(SUM(C195:H195)-SUM(S195:V195))/(P195-($W$115-$P$115)))</f>
        <v>0</v>
      </c>
      <c r="X195" s="181">
        <f t="shared" ref="X195:X204" si="188">IF((P195-($X$115-$P$115))&lt;=0,0,(SUM(C195:I195)-SUM(S195:W195))/(P195-($X$115-$P$115)))</f>
        <v>0</v>
      </c>
      <c r="Y195" s="181">
        <f t="shared" ref="Y195:Y204" si="189">IF((P195-($Y$115-$P$115))&lt;=0,0,(SUM(C195:J195)-SUM(S195:X195))/(P195-($Y$115-$P$115)))</f>
        <v>0</v>
      </c>
    </row>
    <row r="196" spans="1:25" x14ac:dyDescent="0.2">
      <c r="A196" s="174" t="str">
        <f t="shared" si="165"/>
        <v>Objekt 2</v>
      </c>
      <c r="B196" s="181">
        <f t="shared" si="181"/>
        <v>0</v>
      </c>
      <c r="C196" s="177"/>
      <c r="D196" s="177"/>
      <c r="E196" s="690"/>
      <c r="F196" s="520"/>
      <c r="G196" s="177"/>
      <c r="H196" s="177"/>
      <c r="I196" s="177"/>
      <c r="J196" s="177"/>
      <c r="K196" s="185"/>
      <c r="L196" s="541"/>
      <c r="M196" s="537">
        <f t="shared" si="117"/>
        <v>0</v>
      </c>
      <c r="P196" s="626">
        <f t="shared" si="182"/>
        <v>0</v>
      </c>
      <c r="Q196" s="668"/>
      <c r="R196" s="669"/>
      <c r="S196" s="181">
        <f t="shared" si="183"/>
        <v>0</v>
      </c>
      <c r="T196" s="181">
        <f t="shared" si="184"/>
        <v>0</v>
      </c>
      <c r="U196" s="181">
        <f t="shared" si="185"/>
        <v>0</v>
      </c>
      <c r="V196" s="181">
        <f t="shared" si="186"/>
        <v>0</v>
      </c>
      <c r="W196" s="181">
        <f t="shared" si="187"/>
        <v>0</v>
      </c>
      <c r="X196" s="181">
        <f t="shared" si="188"/>
        <v>0</v>
      </c>
      <c r="Y196" s="181">
        <f t="shared" si="189"/>
        <v>0</v>
      </c>
    </row>
    <row r="197" spans="1:25" x14ac:dyDescent="0.2">
      <c r="A197" s="174" t="str">
        <f t="shared" si="165"/>
        <v>Objekt 3</v>
      </c>
      <c r="B197" s="181">
        <f t="shared" si="181"/>
        <v>0</v>
      </c>
      <c r="C197" s="177"/>
      <c r="D197" s="177"/>
      <c r="E197" s="690"/>
      <c r="F197" s="520"/>
      <c r="G197" s="177"/>
      <c r="H197" s="177"/>
      <c r="I197" s="177"/>
      <c r="J197" s="177"/>
      <c r="K197" s="185"/>
      <c r="L197" s="541"/>
      <c r="M197" s="537">
        <f t="shared" si="117"/>
        <v>0</v>
      </c>
      <c r="P197" s="626">
        <f t="shared" si="182"/>
        <v>0</v>
      </c>
      <c r="Q197" s="668"/>
      <c r="R197" s="669"/>
      <c r="S197" s="181">
        <f t="shared" si="183"/>
        <v>0</v>
      </c>
      <c r="T197" s="181">
        <f t="shared" si="184"/>
        <v>0</v>
      </c>
      <c r="U197" s="181">
        <f t="shared" si="185"/>
        <v>0</v>
      </c>
      <c r="V197" s="181">
        <f t="shared" si="186"/>
        <v>0</v>
      </c>
      <c r="W197" s="181">
        <f t="shared" si="187"/>
        <v>0</v>
      </c>
      <c r="X197" s="181">
        <f t="shared" si="188"/>
        <v>0</v>
      </c>
      <c r="Y197" s="181">
        <f t="shared" si="189"/>
        <v>0</v>
      </c>
    </row>
    <row r="198" spans="1:25" x14ac:dyDescent="0.2">
      <c r="A198" s="174" t="str">
        <f t="shared" si="165"/>
        <v>Objekt 4</v>
      </c>
      <c r="B198" s="181">
        <f t="shared" si="181"/>
        <v>0</v>
      </c>
      <c r="C198" s="177"/>
      <c r="D198" s="177"/>
      <c r="E198" s="690"/>
      <c r="F198" s="520"/>
      <c r="G198" s="177"/>
      <c r="H198" s="177"/>
      <c r="I198" s="177"/>
      <c r="J198" s="177"/>
      <c r="K198" s="185"/>
      <c r="L198" s="541"/>
      <c r="M198" s="537">
        <f t="shared" si="117"/>
        <v>0</v>
      </c>
      <c r="P198" s="626">
        <f t="shared" si="182"/>
        <v>0</v>
      </c>
      <c r="Q198" s="668"/>
      <c r="R198" s="669"/>
      <c r="S198" s="181">
        <f t="shared" si="183"/>
        <v>0</v>
      </c>
      <c r="T198" s="181">
        <f t="shared" si="184"/>
        <v>0</v>
      </c>
      <c r="U198" s="181">
        <f t="shared" si="185"/>
        <v>0</v>
      </c>
      <c r="V198" s="181">
        <f t="shared" si="186"/>
        <v>0</v>
      </c>
      <c r="W198" s="181">
        <f t="shared" si="187"/>
        <v>0</v>
      </c>
      <c r="X198" s="181">
        <f t="shared" si="188"/>
        <v>0</v>
      </c>
      <c r="Y198" s="181">
        <f t="shared" si="189"/>
        <v>0</v>
      </c>
    </row>
    <row r="199" spans="1:25" x14ac:dyDescent="0.2">
      <c r="A199" s="174" t="str">
        <f t="shared" si="165"/>
        <v>Objekt 5</v>
      </c>
      <c r="B199" s="181">
        <f t="shared" si="181"/>
        <v>0</v>
      </c>
      <c r="C199" s="177"/>
      <c r="D199" s="177"/>
      <c r="E199" s="690"/>
      <c r="F199" s="520"/>
      <c r="G199" s="177"/>
      <c r="H199" s="177"/>
      <c r="I199" s="177"/>
      <c r="J199" s="177"/>
      <c r="K199" s="185"/>
      <c r="L199" s="541"/>
      <c r="M199" s="537">
        <f t="shared" si="117"/>
        <v>0</v>
      </c>
      <c r="P199" s="626">
        <f t="shared" si="182"/>
        <v>0</v>
      </c>
      <c r="Q199" s="668"/>
      <c r="R199" s="669"/>
      <c r="S199" s="181">
        <f t="shared" si="183"/>
        <v>0</v>
      </c>
      <c r="T199" s="181">
        <f t="shared" si="184"/>
        <v>0</v>
      </c>
      <c r="U199" s="181">
        <f t="shared" si="185"/>
        <v>0</v>
      </c>
      <c r="V199" s="181">
        <f t="shared" si="186"/>
        <v>0</v>
      </c>
      <c r="W199" s="181">
        <f t="shared" si="187"/>
        <v>0</v>
      </c>
      <c r="X199" s="181">
        <f t="shared" si="188"/>
        <v>0</v>
      </c>
      <c r="Y199" s="181">
        <f t="shared" si="189"/>
        <v>0</v>
      </c>
    </row>
    <row r="200" spans="1:25" x14ac:dyDescent="0.2">
      <c r="A200" s="174" t="str">
        <f t="shared" si="165"/>
        <v>Objekt 6</v>
      </c>
      <c r="B200" s="181">
        <f t="shared" si="181"/>
        <v>0</v>
      </c>
      <c r="C200" s="177"/>
      <c r="D200" s="177"/>
      <c r="E200" s="690"/>
      <c r="F200" s="520"/>
      <c r="G200" s="177"/>
      <c r="H200" s="177"/>
      <c r="I200" s="177"/>
      <c r="J200" s="177"/>
      <c r="K200" s="185"/>
      <c r="L200" s="541"/>
      <c r="M200" s="537">
        <f t="shared" si="117"/>
        <v>0</v>
      </c>
      <c r="P200" s="626">
        <f t="shared" si="182"/>
        <v>0</v>
      </c>
      <c r="Q200" s="668"/>
      <c r="R200" s="669"/>
      <c r="S200" s="181">
        <f t="shared" si="183"/>
        <v>0</v>
      </c>
      <c r="T200" s="181">
        <f t="shared" si="184"/>
        <v>0</v>
      </c>
      <c r="U200" s="181">
        <f t="shared" si="185"/>
        <v>0</v>
      </c>
      <c r="V200" s="181">
        <f t="shared" si="186"/>
        <v>0</v>
      </c>
      <c r="W200" s="181">
        <f t="shared" si="187"/>
        <v>0</v>
      </c>
      <c r="X200" s="181">
        <f t="shared" si="188"/>
        <v>0</v>
      </c>
      <c r="Y200" s="181">
        <f t="shared" si="189"/>
        <v>0</v>
      </c>
    </row>
    <row r="201" spans="1:25" x14ac:dyDescent="0.2">
      <c r="A201" s="174" t="str">
        <f t="shared" si="165"/>
        <v>Objekt 7</v>
      </c>
      <c r="B201" s="181">
        <f t="shared" si="181"/>
        <v>0</v>
      </c>
      <c r="C201" s="177"/>
      <c r="D201" s="177"/>
      <c r="E201" s="690"/>
      <c r="F201" s="520"/>
      <c r="G201" s="177"/>
      <c r="H201" s="177"/>
      <c r="I201" s="177"/>
      <c r="J201" s="177"/>
      <c r="K201" s="185"/>
      <c r="L201" s="541"/>
      <c r="M201" s="537">
        <f t="shared" si="117"/>
        <v>0</v>
      </c>
      <c r="P201" s="626">
        <f t="shared" si="182"/>
        <v>0</v>
      </c>
      <c r="Q201" s="668"/>
      <c r="R201" s="669"/>
      <c r="S201" s="181">
        <f t="shared" si="183"/>
        <v>0</v>
      </c>
      <c r="T201" s="181">
        <f t="shared" si="184"/>
        <v>0</v>
      </c>
      <c r="U201" s="181">
        <f t="shared" si="185"/>
        <v>0</v>
      </c>
      <c r="V201" s="181">
        <f t="shared" si="186"/>
        <v>0</v>
      </c>
      <c r="W201" s="181">
        <f t="shared" si="187"/>
        <v>0</v>
      </c>
      <c r="X201" s="181">
        <f t="shared" si="188"/>
        <v>0</v>
      </c>
      <c r="Y201" s="181">
        <f t="shared" si="189"/>
        <v>0</v>
      </c>
    </row>
    <row r="202" spans="1:25" x14ac:dyDescent="0.2">
      <c r="A202" s="174" t="str">
        <f t="shared" si="165"/>
        <v>Objekt 8</v>
      </c>
      <c r="B202" s="181">
        <f t="shared" si="181"/>
        <v>0</v>
      </c>
      <c r="C202" s="177"/>
      <c r="D202" s="177"/>
      <c r="E202" s="690"/>
      <c r="F202" s="520"/>
      <c r="G202" s="177"/>
      <c r="H202" s="177"/>
      <c r="I202" s="177"/>
      <c r="J202" s="177"/>
      <c r="K202" s="185"/>
      <c r="L202" s="541"/>
      <c r="M202" s="537">
        <f t="shared" si="117"/>
        <v>0</v>
      </c>
      <c r="P202" s="626">
        <f t="shared" si="182"/>
        <v>0</v>
      </c>
      <c r="Q202" s="668"/>
      <c r="R202" s="669"/>
      <c r="S202" s="181">
        <f t="shared" si="183"/>
        <v>0</v>
      </c>
      <c r="T202" s="181">
        <f t="shared" si="184"/>
        <v>0</v>
      </c>
      <c r="U202" s="181">
        <f t="shared" si="185"/>
        <v>0</v>
      </c>
      <c r="V202" s="181">
        <f t="shared" si="186"/>
        <v>0</v>
      </c>
      <c r="W202" s="181">
        <f t="shared" si="187"/>
        <v>0</v>
      </c>
      <c r="X202" s="181">
        <f t="shared" si="188"/>
        <v>0</v>
      </c>
      <c r="Y202" s="181">
        <f t="shared" si="189"/>
        <v>0</v>
      </c>
    </row>
    <row r="203" spans="1:25" x14ac:dyDescent="0.2">
      <c r="A203" s="174" t="str">
        <f t="shared" si="165"/>
        <v>Objekt 9</v>
      </c>
      <c r="B203" s="181">
        <f t="shared" si="181"/>
        <v>0</v>
      </c>
      <c r="C203" s="177"/>
      <c r="D203" s="177"/>
      <c r="E203" s="690"/>
      <c r="F203" s="520"/>
      <c r="G203" s="177"/>
      <c r="H203" s="177"/>
      <c r="I203" s="177"/>
      <c r="J203" s="177"/>
      <c r="K203" s="185"/>
      <c r="L203" s="541"/>
      <c r="M203" s="537">
        <f t="shared" si="117"/>
        <v>0</v>
      </c>
      <c r="P203" s="626">
        <f t="shared" si="182"/>
        <v>0</v>
      </c>
      <c r="Q203" s="668"/>
      <c r="R203" s="669"/>
      <c r="S203" s="181">
        <f t="shared" si="183"/>
        <v>0</v>
      </c>
      <c r="T203" s="181">
        <f t="shared" si="184"/>
        <v>0</v>
      </c>
      <c r="U203" s="181">
        <f t="shared" si="185"/>
        <v>0</v>
      </c>
      <c r="V203" s="181">
        <f t="shared" si="186"/>
        <v>0</v>
      </c>
      <c r="W203" s="181">
        <f t="shared" si="187"/>
        <v>0</v>
      </c>
      <c r="X203" s="181">
        <f t="shared" si="188"/>
        <v>0</v>
      </c>
      <c r="Y203" s="181">
        <f t="shared" si="189"/>
        <v>0</v>
      </c>
    </row>
    <row r="204" spans="1:25" ht="13.5" thickBot="1" x14ac:dyDescent="0.25">
      <c r="A204" s="175" t="str">
        <f t="shared" si="165"/>
        <v>Objekt 10</v>
      </c>
      <c r="B204" s="181">
        <f t="shared" si="181"/>
        <v>0</v>
      </c>
      <c r="C204" s="177"/>
      <c r="D204" s="177"/>
      <c r="E204" s="693"/>
      <c r="F204" s="520"/>
      <c r="G204" s="188"/>
      <c r="H204" s="188"/>
      <c r="I204" s="188"/>
      <c r="J204" s="188"/>
      <c r="K204" s="189"/>
      <c r="L204" s="541"/>
      <c r="M204" s="537">
        <f t="shared" si="117"/>
        <v>0</v>
      </c>
      <c r="P204" s="626">
        <f t="shared" si="182"/>
        <v>0</v>
      </c>
      <c r="Q204" s="668"/>
      <c r="R204" s="669"/>
      <c r="S204" s="181">
        <f t="shared" si="183"/>
        <v>0</v>
      </c>
      <c r="T204" s="181">
        <f t="shared" si="184"/>
        <v>0</v>
      </c>
      <c r="U204" s="181">
        <f t="shared" si="185"/>
        <v>0</v>
      </c>
      <c r="V204" s="181">
        <f t="shared" si="186"/>
        <v>0</v>
      </c>
      <c r="W204" s="181">
        <f t="shared" si="187"/>
        <v>0</v>
      </c>
      <c r="X204" s="181">
        <f t="shared" si="188"/>
        <v>0</v>
      </c>
      <c r="Y204" s="181">
        <f t="shared" si="189"/>
        <v>0</v>
      </c>
    </row>
    <row r="205" spans="1:25" s="425" customFormat="1" ht="19.5" customHeight="1" thickBot="1" x14ac:dyDescent="0.25">
      <c r="A205" s="640" t="s">
        <v>352</v>
      </c>
      <c r="B205" s="645"/>
      <c r="C205" s="697">
        <f>+C194+C183+C172+C150+C128+C117</f>
        <v>0</v>
      </c>
      <c r="D205" s="697">
        <f>+D194+D183+D172+D150+D128+D117</f>
        <v>0</v>
      </c>
      <c r="E205" s="692"/>
      <c r="F205" s="643">
        <f t="shared" ref="F205:K205" si="190">F194+F172+F150+F128+F117+F183</f>
        <v>0</v>
      </c>
      <c r="G205" s="642">
        <f t="shared" si="190"/>
        <v>0</v>
      </c>
      <c r="H205" s="642">
        <f t="shared" si="190"/>
        <v>0</v>
      </c>
      <c r="I205" s="642">
        <f t="shared" si="190"/>
        <v>0</v>
      </c>
      <c r="J205" s="642">
        <f t="shared" si="190"/>
        <v>0</v>
      </c>
      <c r="K205" s="644">
        <f t="shared" si="190"/>
        <v>0</v>
      </c>
      <c r="L205" s="531"/>
      <c r="M205" s="615">
        <f>M194+M172+M150+M128+M117+M183</f>
        <v>0</v>
      </c>
      <c r="N205" s="28"/>
      <c r="O205" s="28"/>
      <c r="P205" s="624"/>
      <c r="Q205" s="30"/>
      <c r="R205" s="30"/>
    </row>
    <row r="206" spans="1:25" ht="13.5" thickBot="1" x14ac:dyDescent="0.25">
      <c r="C206" s="622"/>
      <c r="D206" s="622"/>
      <c r="Q206" s="5"/>
      <c r="R206" s="5"/>
    </row>
    <row r="207" spans="1:25" ht="12.75" customHeight="1" x14ac:dyDescent="0.2">
      <c r="A207" s="967" t="s">
        <v>526</v>
      </c>
      <c r="B207" s="666" t="s">
        <v>264</v>
      </c>
      <c r="C207" s="678" t="str">
        <f>Eingabeblatt!D18</f>
        <v>Rechnung</v>
      </c>
      <c r="D207" s="684"/>
      <c r="E207" s="970"/>
      <c r="F207" s="677"/>
      <c r="G207" s="971"/>
      <c r="H207" s="971"/>
      <c r="I207" s="971"/>
      <c r="J207" s="971"/>
      <c r="K207" s="971"/>
      <c r="L207" s="39"/>
      <c r="M207" s="5"/>
      <c r="N207" s="5"/>
      <c r="O207" s="5"/>
      <c r="P207" s="657"/>
      <c r="Q207" s="658"/>
      <c r="R207" s="658"/>
      <c r="S207" s="658"/>
      <c r="T207" s="658"/>
      <c r="U207" s="658"/>
      <c r="V207" s="658"/>
      <c r="W207" s="658"/>
    </row>
    <row r="208" spans="1:25" ht="13.5" customHeight="1" x14ac:dyDescent="0.2">
      <c r="A208" s="968"/>
      <c r="B208" s="667" t="str">
        <f>"31.12."&amp;(Eingabeblatt!C19)</f>
        <v>31.12.2023</v>
      </c>
      <c r="C208" s="679">
        <f>(Eingabeblatt!C19+1)</f>
        <v>2024</v>
      </c>
      <c r="D208" s="685"/>
      <c r="E208" s="970"/>
      <c r="F208" s="677"/>
      <c r="G208" s="540"/>
      <c r="H208" s="540"/>
      <c r="I208" s="540"/>
      <c r="J208" s="540"/>
      <c r="K208" s="540"/>
      <c r="L208" s="542"/>
      <c r="M208" s="5"/>
      <c r="N208" s="5"/>
      <c r="O208" s="5"/>
      <c r="P208" s="657"/>
      <c r="Q208" s="657"/>
      <c r="R208" s="657"/>
      <c r="S208" s="657"/>
      <c r="T208" s="657"/>
      <c r="U208" s="657"/>
      <c r="V208" s="657"/>
      <c r="W208" s="657"/>
    </row>
    <row r="209" spans="1:23" s="16" customFormat="1" ht="14.25" customHeight="1" thickBot="1" x14ac:dyDescent="0.25">
      <c r="A209" s="969"/>
      <c r="B209" s="665"/>
      <c r="C209" s="680" t="s">
        <v>51</v>
      </c>
      <c r="D209" s="685"/>
      <c r="E209" s="970"/>
      <c r="F209" s="972"/>
      <c r="G209" s="972"/>
      <c r="H209" s="972"/>
      <c r="I209" s="972"/>
      <c r="J209" s="972"/>
      <c r="K209" s="972"/>
      <c r="L209" s="543"/>
      <c r="M209" s="30"/>
      <c r="N209" s="30"/>
      <c r="O209" s="30"/>
      <c r="P209" s="657"/>
      <c r="Q209" s="658"/>
      <c r="R209" s="658"/>
      <c r="S209" s="658"/>
      <c r="T209" s="658"/>
      <c r="U209" s="658"/>
      <c r="V209" s="658"/>
      <c r="W209" s="658"/>
    </row>
    <row r="210" spans="1:23" s="16" customFormat="1" ht="18" customHeight="1" x14ac:dyDescent="0.2">
      <c r="A210" s="173" t="s">
        <v>169</v>
      </c>
      <c r="B210" s="183">
        <f>SUM(B211:B220)</f>
        <v>0</v>
      </c>
      <c r="C210" s="681">
        <f t="shared" ref="C210" si="191">SUM(C211:C220)</f>
        <v>0</v>
      </c>
      <c r="D210" s="686"/>
      <c r="E210" s="531"/>
      <c r="F210" s="531"/>
      <c r="G210" s="531"/>
      <c r="H210" s="531"/>
      <c r="I210" s="531"/>
      <c r="J210" s="531"/>
      <c r="K210" s="531"/>
      <c r="L210" s="531"/>
      <c r="M210" s="30"/>
      <c r="N210" s="30"/>
      <c r="O210" s="30"/>
      <c r="P210" s="621"/>
      <c r="Q210" s="659"/>
      <c r="R210" s="659"/>
      <c r="S210" s="659"/>
      <c r="T210" s="659"/>
      <c r="U210" s="659"/>
      <c r="V210" s="659"/>
      <c r="W210" s="659"/>
    </row>
    <row r="211" spans="1:23" s="16" customFormat="1" x14ac:dyDescent="0.2">
      <c r="A211" s="174" t="str">
        <f>A118</f>
        <v>Objekt 1</v>
      </c>
      <c r="B211" s="181">
        <f>B25</f>
        <v>0</v>
      </c>
      <c r="C211" s="682"/>
      <c r="D211" s="687"/>
      <c r="E211" s="683"/>
      <c r="F211" s="541"/>
      <c r="G211" s="541"/>
      <c r="H211" s="541"/>
      <c r="I211" s="541"/>
      <c r="J211" s="541"/>
      <c r="K211" s="541"/>
      <c r="L211" s="541"/>
      <c r="M211" s="30"/>
      <c r="N211" s="30"/>
      <c r="O211" s="30"/>
      <c r="P211" s="655"/>
      <c r="Q211" s="535"/>
      <c r="R211" s="656"/>
      <c r="S211" s="535"/>
      <c r="T211" s="535"/>
      <c r="U211" s="535"/>
      <c r="V211" s="535"/>
      <c r="W211" s="535"/>
    </row>
    <row r="212" spans="1:23" s="16" customFormat="1" x14ac:dyDescent="0.2">
      <c r="A212" s="174" t="str">
        <f>A119</f>
        <v>Objekt 2</v>
      </c>
      <c r="B212" s="181">
        <f>B26</f>
        <v>0</v>
      </c>
      <c r="C212" s="682"/>
      <c r="D212" s="687"/>
      <c r="E212" s="683"/>
      <c r="F212" s="541"/>
      <c r="G212" s="541"/>
      <c r="H212" s="541"/>
      <c r="I212" s="541"/>
      <c r="J212" s="541"/>
      <c r="K212" s="541"/>
      <c r="L212" s="541"/>
      <c r="M212" s="30"/>
      <c r="N212" s="30"/>
      <c r="O212" s="30"/>
      <c r="P212" s="655"/>
      <c r="Q212" s="535"/>
      <c r="R212" s="656"/>
      <c r="S212" s="535"/>
      <c r="T212" s="535"/>
      <c r="U212" s="535"/>
      <c r="V212" s="535"/>
      <c r="W212" s="535"/>
    </row>
    <row r="213" spans="1:23" s="16" customFormat="1" x14ac:dyDescent="0.2">
      <c r="A213" s="174" t="str">
        <f t="shared" ref="A213:A219" si="192">A120</f>
        <v>Objekt 3</v>
      </c>
      <c r="B213" s="181">
        <f t="shared" ref="B213:B219" si="193">B27</f>
        <v>0</v>
      </c>
      <c r="C213" s="682"/>
      <c r="D213" s="687"/>
      <c r="E213" s="683"/>
      <c r="F213" s="541"/>
      <c r="G213" s="541"/>
      <c r="H213" s="541"/>
      <c r="I213" s="541"/>
      <c r="J213" s="541"/>
      <c r="K213" s="541"/>
      <c r="L213" s="541"/>
      <c r="M213" s="30"/>
      <c r="N213" s="30"/>
      <c r="O213" s="30"/>
      <c r="P213" s="655"/>
      <c r="Q213" s="535"/>
      <c r="R213" s="656"/>
      <c r="S213" s="535"/>
      <c r="T213" s="535"/>
      <c r="U213" s="535"/>
      <c r="V213" s="535"/>
      <c r="W213" s="535"/>
    </row>
    <row r="214" spans="1:23" s="16" customFormat="1" x14ac:dyDescent="0.2">
      <c r="A214" s="174" t="str">
        <f t="shared" si="192"/>
        <v>Objekt 4</v>
      </c>
      <c r="B214" s="181">
        <f t="shared" si="193"/>
        <v>0</v>
      </c>
      <c r="C214" s="682"/>
      <c r="D214" s="687"/>
      <c r="E214" s="683"/>
      <c r="F214" s="541"/>
      <c r="G214" s="541"/>
      <c r="H214" s="541"/>
      <c r="I214" s="541"/>
      <c r="J214" s="541"/>
      <c r="K214" s="541"/>
      <c r="L214" s="541"/>
      <c r="M214" s="30"/>
      <c r="N214" s="30"/>
      <c r="O214" s="30"/>
      <c r="P214" s="655"/>
      <c r="Q214" s="535"/>
      <c r="R214" s="656"/>
      <c r="S214" s="535"/>
      <c r="T214" s="535"/>
      <c r="U214" s="535"/>
      <c r="V214" s="535"/>
      <c r="W214" s="535"/>
    </row>
    <row r="215" spans="1:23" s="16" customFormat="1" x14ac:dyDescent="0.2">
      <c r="A215" s="174" t="str">
        <f t="shared" si="192"/>
        <v>Objekt 5</v>
      </c>
      <c r="B215" s="181">
        <f t="shared" si="193"/>
        <v>0</v>
      </c>
      <c r="C215" s="682"/>
      <c r="D215" s="687"/>
      <c r="E215" s="683"/>
      <c r="F215" s="541"/>
      <c r="G215" s="541"/>
      <c r="H215" s="541"/>
      <c r="I215" s="541"/>
      <c r="J215" s="541"/>
      <c r="K215" s="541"/>
      <c r="L215" s="541"/>
      <c r="M215" s="30"/>
      <c r="N215" s="30"/>
      <c r="O215" s="30"/>
      <c r="P215" s="655"/>
      <c r="Q215" s="535"/>
      <c r="R215" s="656"/>
      <c r="S215" s="535"/>
      <c r="T215" s="535"/>
      <c r="U215" s="535"/>
      <c r="V215" s="535"/>
      <c r="W215" s="535"/>
    </row>
    <row r="216" spans="1:23" s="16" customFormat="1" x14ac:dyDescent="0.2">
      <c r="A216" s="174" t="str">
        <f t="shared" si="192"/>
        <v>Objekt 6</v>
      </c>
      <c r="B216" s="181">
        <f t="shared" si="193"/>
        <v>0</v>
      </c>
      <c r="C216" s="682"/>
      <c r="D216" s="687"/>
      <c r="E216" s="683"/>
      <c r="F216" s="541"/>
      <c r="G216" s="541"/>
      <c r="H216" s="541"/>
      <c r="I216" s="541"/>
      <c r="J216" s="541"/>
      <c r="K216" s="541"/>
      <c r="L216" s="541"/>
      <c r="M216" s="30"/>
      <c r="N216" s="30"/>
      <c r="O216" s="30"/>
      <c r="P216" s="655"/>
      <c r="Q216" s="535"/>
      <c r="R216" s="656"/>
      <c r="S216" s="535"/>
      <c r="T216" s="535"/>
      <c r="U216" s="535"/>
      <c r="V216" s="535"/>
      <c r="W216" s="535"/>
    </row>
    <row r="217" spans="1:23" s="16" customFormat="1" x14ac:dyDescent="0.2">
      <c r="A217" s="174" t="str">
        <f t="shared" si="192"/>
        <v>Objekt 7</v>
      </c>
      <c r="B217" s="181">
        <f t="shared" si="193"/>
        <v>0</v>
      </c>
      <c r="C217" s="682"/>
      <c r="D217" s="687"/>
      <c r="E217" s="683"/>
      <c r="F217" s="541"/>
      <c r="G217" s="541"/>
      <c r="H217" s="541"/>
      <c r="I217" s="541"/>
      <c r="J217" s="541"/>
      <c r="K217" s="541"/>
      <c r="L217" s="541"/>
      <c r="M217" s="30"/>
      <c r="N217" s="30"/>
      <c r="O217" s="30"/>
      <c r="P217" s="655"/>
      <c r="Q217" s="535"/>
      <c r="R217" s="656"/>
      <c r="S217" s="535"/>
      <c r="T217" s="535"/>
      <c r="U217" s="535"/>
      <c r="V217" s="535"/>
      <c r="W217" s="535"/>
    </row>
    <row r="218" spans="1:23" s="16" customFormat="1" x14ac:dyDescent="0.2">
      <c r="A218" s="174" t="str">
        <f t="shared" si="192"/>
        <v>Objekt 8</v>
      </c>
      <c r="B218" s="181">
        <f t="shared" si="193"/>
        <v>0</v>
      </c>
      <c r="C218" s="682"/>
      <c r="D218" s="687"/>
      <c r="E218" s="683"/>
      <c r="F218" s="541"/>
      <c r="G218" s="541"/>
      <c r="H218" s="541"/>
      <c r="I218" s="541"/>
      <c r="J218" s="541"/>
      <c r="K218" s="541"/>
      <c r="L218" s="541"/>
      <c r="M218" s="30"/>
      <c r="N218" s="30"/>
      <c r="O218" s="30"/>
      <c r="P218" s="655"/>
      <c r="Q218" s="535"/>
      <c r="R218" s="656"/>
      <c r="S218" s="535"/>
      <c r="T218" s="535"/>
      <c r="U218" s="535"/>
      <c r="V218" s="535"/>
      <c r="W218" s="535"/>
    </row>
    <row r="219" spans="1:23" s="16" customFormat="1" x14ac:dyDescent="0.2">
      <c r="A219" s="174" t="str">
        <f t="shared" si="192"/>
        <v>Objekt 9</v>
      </c>
      <c r="B219" s="181">
        <f t="shared" si="193"/>
        <v>0</v>
      </c>
      <c r="C219" s="682"/>
      <c r="D219" s="687"/>
      <c r="E219" s="683"/>
      <c r="F219" s="541"/>
      <c r="G219" s="541"/>
      <c r="H219" s="541"/>
      <c r="I219" s="541"/>
      <c r="J219" s="541"/>
      <c r="K219" s="541"/>
      <c r="L219" s="541"/>
      <c r="M219" s="30"/>
      <c r="N219" s="30"/>
      <c r="O219" s="30"/>
      <c r="P219" s="655"/>
      <c r="Q219" s="535"/>
      <c r="R219" s="656"/>
      <c r="S219" s="535"/>
      <c r="T219" s="535"/>
      <c r="U219" s="535"/>
      <c r="V219" s="535"/>
      <c r="W219" s="535"/>
    </row>
    <row r="220" spans="1:23" s="16" customFormat="1" x14ac:dyDescent="0.2">
      <c r="A220" s="174" t="str">
        <f>A127</f>
        <v>Objekt 10</v>
      </c>
      <c r="B220" s="181">
        <f t="shared" ref="B220" si="194">B34</f>
        <v>0</v>
      </c>
      <c r="C220" s="682"/>
      <c r="D220" s="687"/>
      <c r="E220" s="683"/>
      <c r="F220" s="541"/>
      <c r="G220" s="541"/>
      <c r="H220" s="541"/>
      <c r="I220" s="541"/>
      <c r="J220" s="541"/>
      <c r="K220" s="541"/>
      <c r="L220" s="541"/>
      <c r="M220" s="30"/>
      <c r="N220" s="30"/>
      <c r="O220" s="30"/>
      <c r="P220" s="655"/>
      <c r="Q220" s="535"/>
      <c r="R220" s="656"/>
      <c r="S220" s="535"/>
      <c r="T220" s="535"/>
      <c r="U220" s="535"/>
      <c r="V220" s="535"/>
      <c r="W220" s="535"/>
    </row>
    <row r="221" spans="1:23" ht="18" customHeight="1" x14ac:dyDescent="0.2">
      <c r="A221" s="144" t="s">
        <v>182</v>
      </c>
      <c r="B221" s="183">
        <f>SUM(B222:B242)</f>
        <v>0</v>
      </c>
      <c r="C221" s="681">
        <f t="shared" ref="C221" si="195">SUM(C222:C242)</f>
        <v>0</v>
      </c>
      <c r="D221" s="686"/>
      <c r="E221" s="683"/>
      <c r="F221" s="531"/>
      <c r="G221" s="531"/>
      <c r="H221" s="531"/>
      <c r="I221" s="531"/>
      <c r="J221" s="531"/>
      <c r="K221" s="531"/>
      <c r="L221" s="531"/>
      <c r="M221" s="5"/>
      <c r="N221" s="5"/>
      <c r="O221" s="5"/>
      <c r="P221" s="660"/>
      <c r="Q221" s="659"/>
      <c r="R221" s="659"/>
      <c r="S221" s="659"/>
      <c r="T221" s="659"/>
      <c r="U221" s="659"/>
      <c r="V221" s="659"/>
      <c r="W221" s="659"/>
    </row>
    <row r="222" spans="1:23" x14ac:dyDescent="0.2">
      <c r="A222" s="174" t="str">
        <f t="shared" ref="A222:A247" si="196">A129</f>
        <v>Objekt 1</v>
      </c>
      <c r="B222" s="181">
        <f t="shared" ref="B222:B242" si="197">B36</f>
        <v>0</v>
      </c>
      <c r="C222" s="682"/>
      <c r="D222" s="687"/>
      <c r="E222" s="683"/>
      <c r="F222" s="541"/>
      <c r="G222" s="541"/>
      <c r="H222" s="541"/>
      <c r="I222" s="541"/>
      <c r="J222" s="541"/>
      <c r="K222" s="541"/>
      <c r="L222" s="541"/>
      <c r="M222" s="5"/>
      <c r="N222" s="5"/>
      <c r="O222" s="5"/>
      <c r="P222" s="655"/>
      <c r="Q222" s="535"/>
      <c r="R222" s="656"/>
      <c r="S222" s="535"/>
      <c r="T222" s="535"/>
      <c r="U222" s="535"/>
      <c r="V222" s="535"/>
      <c r="W222" s="535"/>
    </row>
    <row r="223" spans="1:23" x14ac:dyDescent="0.2">
      <c r="A223" s="174" t="str">
        <f t="shared" si="196"/>
        <v>Objekt 2</v>
      </c>
      <c r="B223" s="181">
        <f t="shared" si="197"/>
        <v>0</v>
      </c>
      <c r="C223" s="682"/>
      <c r="D223" s="687"/>
      <c r="E223" s="683"/>
      <c r="F223" s="541"/>
      <c r="G223" s="541"/>
      <c r="H223" s="541"/>
      <c r="I223" s="541"/>
      <c r="J223" s="541"/>
      <c r="K223" s="541"/>
      <c r="L223" s="541"/>
      <c r="M223" s="5"/>
      <c r="N223" s="5"/>
      <c r="O223" s="5"/>
      <c r="P223" s="655"/>
      <c r="Q223" s="535"/>
      <c r="R223" s="656"/>
      <c r="S223" s="535"/>
      <c r="T223" s="535"/>
      <c r="U223" s="535"/>
      <c r="V223" s="535"/>
      <c r="W223" s="535"/>
    </row>
    <row r="224" spans="1:23" x14ac:dyDescent="0.2">
      <c r="A224" s="174" t="str">
        <f t="shared" si="196"/>
        <v>Objekt 3</v>
      </c>
      <c r="B224" s="181">
        <f t="shared" si="197"/>
        <v>0</v>
      </c>
      <c r="C224" s="682"/>
      <c r="D224" s="687"/>
      <c r="E224" s="683"/>
      <c r="F224" s="541"/>
      <c r="G224" s="541"/>
      <c r="H224" s="541"/>
      <c r="I224" s="541"/>
      <c r="J224" s="541"/>
      <c r="K224" s="541"/>
      <c r="L224" s="541"/>
      <c r="M224" s="5"/>
      <c r="N224" s="5"/>
      <c r="O224" s="5"/>
      <c r="P224" s="655"/>
      <c r="Q224" s="535"/>
      <c r="R224" s="656"/>
      <c r="S224" s="535"/>
      <c r="T224" s="535"/>
      <c r="U224" s="535"/>
      <c r="V224" s="535"/>
      <c r="W224" s="535"/>
    </row>
    <row r="225" spans="1:23" x14ac:dyDescent="0.2">
      <c r="A225" s="174" t="str">
        <f t="shared" si="196"/>
        <v>Objekt 4</v>
      </c>
      <c r="B225" s="181">
        <f t="shared" si="197"/>
        <v>0</v>
      </c>
      <c r="C225" s="682"/>
      <c r="D225" s="687"/>
      <c r="E225" s="683"/>
      <c r="F225" s="541"/>
      <c r="G225" s="541"/>
      <c r="H225" s="541"/>
      <c r="I225" s="541"/>
      <c r="J225" s="541"/>
      <c r="K225" s="541"/>
      <c r="L225" s="541"/>
      <c r="M225" s="5"/>
      <c r="N225" s="5"/>
      <c r="O225" s="5"/>
      <c r="P225" s="655"/>
      <c r="Q225" s="535"/>
      <c r="R225" s="656"/>
      <c r="S225" s="535"/>
      <c r="T225" s="535"/>
      <c r="U225" s="535"/>
      <c r="V225" s="535"/>
      <c r="W225" s="535"/>
    </row>
    <row r="226" spans="1:23" x14ac:dyDescent="0.2">
      <c r="A226" s="174" t="str">
        <f t="shared" si="196"/>
        <v>Objekt 5</v>
      </c>
      <c r="B226" s="181">
        <f t="shared" si="197"/>
        <v>0</v>
      </c>
      <c r="C226" s="682"/>
      <c r="D226" s="687"/>
      <c r="E226" s="683"/>
      <c r="F226" s="541"/>
      <c r="G226" s="541"/>
      <c r="H226" s="541"/>
      <c r="I226" s="541"/>
      <c r="J226" s="541"/>
      <c r="K226" s="541"/>
      <c r="L226" s="541"/>
      <c r="M226" s="5"/>
      <c r="N226" s="5"/>
      <c r="O226" s="5"/>
      <c r="P226" s="655"/>
      <c r="Q226" s="535"/>
      <c r="R226" s="656"/>
      <c r="S226" s="535"/>
      <c r="T226" s="535"/>
      <c r="U226" s="535"/>
      <c r="V226" s="535"/>
      <c r="W226" s="535"/>
    </row>
    <row r="227" spans="1:23" x14ac:dyDescent="0.2">
      <c r="A227" s="174" t="str">
        <f t="shared" si="196"/>
        <v>Objekt 6</v>
      </c>
      <c r="B227" s="181">
        <f t="shared" si="197"/>
        <v>0</v>
      </c>
      <c r="C227" s="682"/>
      <c r="D227" s="687"/>
      <c r="E227" s="683"/>
      <c r="F227" s="541"/>
      <c r="G227" s="541"/>
      <c r="H227" s="541"/>
      <c r="I227" s="541"/>
      <c r="J227" s="541"/>
      <c r="K227" s="541"/>
      <c r="L227" s="541"/>
      <c r="M227" s="5"/>
      <c r="N227" s="5"/>
      <c r="O227" s="5"/>
      <c r="P227" s="655"/>
      <c r="Q227" s="535"/>
      <c r="R227" s="656"/>
      <c r="S227" s="535"/>
      <c r="T227" s="535"/>
      <c r="U227" s="535"/>
      <c r="V227" s="535"/>
      <c r="W227" s="535"/>
    </row>
    <row r="228" spans="1:23" x14ac:dyDescent="0.2">
      <c r="A228" s="174" t="str">
        <f t="shared" si="196"/>
        <v>Objekt 7</v>
      </c>
      <c r="B228" s="181">
        <f t="shared" si="197"/>
        <v>0</v>
      </c>
      <c r="C228" s="682"/>
      <c r="D228" s="687"/>
      <c r="E228" s="683"/>
      <c r="F228" s="541"/>
      <c r="G228" s="541"/>
      <c r="H228" s="541"/>
      <c r="I228" s="541"/>
      <c r="J228" s="541"/>
      <c r="K228" s="541"/>
      <c r="L228" s="541"/>
      <c r="M228" s="5"/>
      <c r="N228" s="5"/>
      <c r="O228" s="5"/>
      <c r="P228" s="655"/>
      <c r="Q228" s="535"/>
      <c r="R228" s="656"/>
      <c r="S228" s="535"/>
      <c r="T228" s="535"/>
      <c r="U228" s="535"/>
      <c r="V228" s="535"/>
      <c r="W228" s="535"/>
    </row>
    <row r="229" spans="1:23" x14ac:dyDescent="0.2">
      <c r="A229" s="174" t="str">
        <f t="shared" si="196"/>
        <v>Objekt 8</v>
      </c>
      <c r="B229" s="181">
        <f t="shared" si="197"/>
        <v>0</v>
      </c>
      <c r="C229" s="682"/>
      <c r="D229" s="687"/>
      <c r="E229" s="683"/>
      <c r="F229" s="541"/>
      <c r="G229" s="541"/>
      <c r="H229" s="541"/>
      <c r="I229" s="541"/>
      <c r="J229" s="541"/>
      <c r="K229" s="541"/>
      <c r="L229" s="541"/>
      <c r="M229" s="5"/>
      <c r="N229" s="5"/>
      <c r="O229" s="5"/>
      <c r="P229" s="655"/>
      <c r="Q229" s="535"/>
      <c r="R229" s="656"/>
      <c r="S229" s="535"/>
      <c r="T229" s="535"/>
      <c r="U229" s="535"/>
      <c r="V229" s="535"/>
      <c r="W229" s="535"/>
    </row>
    <row r="230" spans="1:23" x14ac:dyDescent="0.2">
      <c r="A230" s="174" t="str">
        <f t="shared" si="196"/>
        <v>Objekt 9</v>
      </c>
      <c r="B230" s="181">
        <f t="shared" si="197"/>
        <v>0</v>
      </c>
      <c r="C230" s="682"/>
      <c r="D230" s="687"/>
      <c r="E230" s="683"/>
      <c r="F230" s="541"/>
      <c r="G230" s="541"/>
      <c r="H230" s="541"/>
      <c r="I230" s="541"/>
      <c r="J230" s="541"/>
      <c r="K230" s="541"/>
      <c r="L230" s="541"/>
      <c r="M230" s="5"/>
      <c r="N230" s="5"/>
      <c r="O230" s="5"/>
      <c r="P230" s="655"/>
      <c r="Q230" s="535"/>
      <c r="R230" s="656"/>
      <c r="S230" s="535"/>
      <c r="T230" s="535"/>
      <c r="U230" s="535"/>
      <c r="V230" s="535"/>
      <c r="W230" s="535"/>
    </row>
    <row r="231" spans="1:23" x14ac:dyDescent="0.2">
      <c r="A231" s="174" t="str">
        <f t="shared" si="196"/>
        <v>Objekt 10</v>
      </c>
      <c r="B231" s="181">
        <f t="shared" si="197"/>
        <v>0</v>
      </c>
      <c r="C231" s="682"/>
      <c r="D231" s="687"/>
      <c r="E231" s="683"/>
      <c r="F231" s="541"/>
      <c r="G231" s="541"/>
      <c r="H231" s="541"/>
      <c r="I231" s="541"/>
      <c r="J231" s="541"/>
      <c r="K231" s="541"/>
      <c r="L231" s="541"/>
      <c r="M231" s="5"/>
      <c r="N231" s="5"/>
      <c r="O231" s="5"/>
      <c r="P231" s="655"/>
      <c r="Q231" s="535"/>
      <c r="R231" s="656"/>
      <c r="S231" s="535"/>
      <c r="T231" s="535"/>
      <c r="U231" s="535"/>
      <c r="V231" s="535"/>
      <c r="W231" s="535"/>
    </row>
    <row r="232" spans="1:23" x14ac:dyDescent="0.2">
      <c r="A232" s="174" t="str">
        <f t="shared" si="196"/>
        <v>Objekt 11</v>
      </c>
      <c r="B232" s="181">
        <f t="shared" si="197"/>
        <v>0</v>
      </c>
      <c r="C232" s="682"/>
      <c r="D232" s="687"/>
      <c r="E232" s="683"/>
      <c r="F232" s="541"/>
      <c r="G232" s="541"/>
      <c r="H232" s="541"/>
      <c r="I232" s="541"/>
      <c r="J232" s="541"/>
      <c r="K232" s="541"/>
      <c r="L232" s="541"/>
      <c r="M232" s="5"/>
      <c r="N232" s="5"/>
      <c r="O232" s="5"/>
      <c r="P232" s="655"/>
      <c r="Q232" s="535"/>
      <c r="R232" s="656"/>
      <c r="S232" s="535"/>
      <c r="T232" s="535"/>
      <c r="U232" s="535"/>
      <c r="V232" s="535"/>
      <c r="W232" s="535"/>
    </row>
    <row r="233" spans="1:23" x14ac:dyDescent="0.2">
      <c r="A233" s="174" t="str">
        <f t="shared" si="196"/>
        <v>Objekt 12</v>
      </c>
      <c r="B233" s="181">
        <f t="shared" si="197"/>
        <v>0</v>
      </c>
      <c r="C233" s="682"/>
      <c r="D233" s="687"/>
      <c r="E233" s="683"/>
      <c r="F233" s="541"/>
      <c r="G233" s="541"/>
      <c r="H233" s="541"/>
      <c r="I233" s="541"/>
      <c r="J233" s="541"/>
      <c r="K233" s="541"/>
      <c r="L233" s="541"/>
      <c r="M233" s="5"/>
      <c r="N233" s="5"/>
      <c r="O233" s="5"/>
      <c r="P233" s="655"/>
      <c r="Q233" s="535"/>
      <c r="R233" s="656"/>
      <c r="S233" s="535"/>
      <c r="T233" s="535"/>
      <c r="U233" s="535"/>
      <c r="V233" s="535"/>
      <c r="W233" s="535"/>
    </row>
    <row r="234" spans="1:23" x14ac:dyDescent="0.2">
      <c r="A234" s="174" t="str">
        <f t="shared" si="196"/>
        <v>Objekt 13</v>
      </c>
      <c r="B234" s="181">
        <f t="shared" si="197"/>
        <v>0</v>
      </c>
      <c r="C234" s="682"/>
      <c r="D234" s="687"/>
      <c r="E234" s="683"/>
      <c r="F234" s="541"/>
      <c r="G234" s="541"/>
      <c r="H234" s="541"/>
      <c r="I234" s="541"/>
      <c r="J234" s="541"/>
      <c r="K234" s="541"/>
      <c r="L234" s="541"/>
      <c r="M234" s="5"/>
      <c r="N234" s="5"/>
      <c r="O234" s="5"/>
      <c r="P234" s="655"/>
      <c r="Q234" s="535"/>
      <c r="R234" s="656"/>
      <c r="S234" s="535"/>
      <c r="T234" s="535"/>
      <c r="U234" s="535"/>
      <c r="V234" s="535"/>
      <c r="W234" s="535"/>
    </row>
    <row r="235" spans="1:23" x14ac:dyDescent="0.2">
      <c r="A235" s="174" t="str">
        <f t="shared" si="196"/>
        <v>Objekt 14</v>
      </c>
      <c r="B235" s="181">
        <f t="shared" si="197"/>
        <v>0</v>
      </c>
      <c r="C235" s="682"/>
      <c r="D235" s="687"/>
      <c r="E235" s="683"/>
      <c r="F235" s="541"/>
      <c r="G235" s="541"/>
      <c r="H235" s="541"/>
      <c r="I235" s="541"/>
      <c r="J235" s="541"/>
      <c r="K235" s="541"/>
      <c r="L235" s="541"/>
      <c r="M235" s="5"/>
      <c r="N235" s="5"/>
      <c r="O235" s="5"/>
      <c r="P235" s="655"/>
      <c r="Q235" s="535"/>
      <c r="R235" s="656"/>
      <c r="S235" s="535"/>
      <c r="T235" s="535"/>
      <c r="U235" s="535"/>
      <c r="V235" s="535"/>
      <c r="W235" s="535"/>
    </row>
    <row r="236" spans="1:23" x14ac:dyDescent="0.2">
      <c r="A236" s="174" t="str">
        <f t="shared" si="196"/>
        <v>Objekt 15</v>
      </c>
      <c r="B236" s="181">
        <f t="shared" si="197"/>
        <v>0</v>
      </c>
      <c r="C236" s="682"/>
      <c r="D236" s="687"/>
      <c r="E236" s="683"/>
      <c r="F236" s="541"/>
      <c r="G236" s="541"/>
      <c r="H236" s="541"/>
      <c r="I236" s="541"/>
      <c r="J236" s="541"/>
      <c r="K236" s="541"/>
      <c r="L236" s="541"/>
      <c r="M236" s="5"/>
      <c r="N236" s="5"/>
      <c r="O236" s="5"/>
      <c r="P236" s="655"/>
      <c r="Q236" s="535"/>
      <c r="R236" s="656"/>
      <c r="S236" s="535"/>
      <c r="T236" s="535"/>
      <c r="U236" s="535"/>
      <c r="V236" s="535"/>
      <c r="W236" s="535"/>
    </row>
    <row r="237" spans="1:23" x14ac:dyDescent="0.2">
      <c r="A237" s="174" t="str">
        <f t="shared" si="196"/>
        <v>Objekt 16</v>
      </c>
      <c r="B237" s="181">
        <f t="shared" si="197"/>
        <v>0</v>
      </c>
      <c r="C237" s="682"/>
      <c r="D237" s="687"/>
      <c r="E237" s="683"/>
      <c r="F237" s="541"/>
      <c r="G237" s="541"/>
      <c r="H237" s="541"/>
      <c r="I237" s="541"/>
      <c r="J237" s="541"/>
      <c r="K237" s="541"/>
      <c r="L237" s="541"/>
      <c r="M237" s="5"/>
      <c r="N237" s="5"/>
      <c r="O237" s="5"/>
      <c r="P237" s="655"/>
      <c r="Q237" s="535"/>
      <c r="R237" s="656"/>
      <c r="S237" s="535"/>
      <c r="T237" s="535"/>
      <c r="U237" s="535"/>
      <c r="V237" s="535"/>
      <c r="W237" s="535"/>
    </row>
    <row r="238" spans="1:23" x14ac:dyDescent="0.2">
      <c r="A238" s="174" t="str">
        <f t="shared" si="196"/>
        <v>Objekt 17</v>
      </c>
      <c r="B238" s="181">
        <f t="shared" si="197"/>
        <v>0</v>
      </c>
      <c r="C238" s="682"/>
      <c r="D238" s="687"/>
      <c r="E238" s="683"/>
      <c r="F238" s="541"/>
      <c r="G238" s="541"/>
      <c r="H238" s="541"/>
      <c r="I238" s="541"/>
      <c r="J238" s="541"/>
      <c r="K238" s="541"/>
      <c r="L238" s="541"/>
      <c r="M238" s="5"/>
      <c r="N238" s="5"/>
      <c r="O238" s="5"/>
      <c r="P238" s="655"/>
      <c r="Q238" s="535"/>
      <c r="R238" s="656"/>
      <c r="S238" s="535"/>
      <c r="T238" s="535"/>
      <c r="U238" s="535"/>
      <c r="V238" s="535"/>
      <c r="W238" s="535"/>
    </row>
    <row r="239" spans="1:23" x14ac:dyDescent="0.2">
      <c r="A239" s="174" t="str">
        <f t="shared" si="196"/>
        <v>Objekt 18</v>
      </c>
      <c r="B239" s="181">
        <f t="shared" si="197"/>
        <v>0</v>
      </c>
      <c r="C239" s="682"/>
      <c r="D239" s="687"/>
      <c r="E239" s="683"/>
      <c r="F239" s="541"/>
      <c r="G239" s="541"/>
      <c r="H239" s="541"/>
      <c r="I239" s="541"/>
      <c r="J239" s="541"/>
      <c r="K239" s="541"/>
      <c r="L239" s="541"/>
      <c r="M239" s="5"/>
      <c r="N239" s="5"/>
      <c r="O239" s="5"/>
      <c r="P239" s="655"/>
      <c r="Q239" s="535"/>
      <c r="R239" s="656"/>
      <c r="S239" s="535"/>
      <c r="T239" s="535"/>
      <c r="U239" s="535"/>
      <c r="V239" s="535"/>
      <c r="W239" s="535"/>
    </row>
    <row r="240" spans="1:23" x14ac:dyDescent="0.2">
      <c r="A240" s="174" t="str">
        <f t="shared" si="196"/>
        <v>Objekt 19</v>
      </c>
      <c r="B240" s="181">
        <f t="shared" si="197"/>
        <v>0</v>
      </c>
      <c r="C240" s="682"/>
      <c r="D240" s="687"/>
      <c r="E240" s="683"/>
      <c r="F240" s="541"/>
      <c r="G240" s="541"/>
      <c r="H240" s="541"/>
      <c r="I240" s="541"/>
      <c r="J240" s="541"/>
      <c r="K240" s="541"/>
      <c r="L240" s="541"/>
      <c r="M240" s="5"/>
      <c r="N240" s="5"/>
      <c r="O240" s="5"/>
      <c r="P240" s="655"/>
      <c r="Q240" s="535"/>
      <c r="R240" s="656"/>
      <c r="S240" s="535"/>
      <c r="T240" s="535"/>
      <c r="U240" s="535"/>
      <c r="V240" s="535"/>
      <c r="W240" s="535"/>
    </row>
    <row r="241" spans="1:23" x14ac:dyDescent="0.2">
      <c r="A241" s="174" t="str">
        <f t="shared" si="196"/>
        <v>Objekt 20</v>
      </c>
      <c r="B241" s="181">
        <f t="shared" si="197"/>
        <v>0</v>
      </c>
      <c r="C241" s="682"/>
      <c r="D241" s="687"/>
      <c r="E241" s="683"/>
      <c r="F241" s="541"/>
      <c r="G241" s="541"/>
      <c r="H241" s="541"/>
      <c r="I241" s="541"/>
      <c r="J241" s="541"/>
      <c r="K241" s="541"/>
      <c r="L241" s="541"/>
      <c r="M241" s="5"/>
      <c r="N241" s="5"/>
      <c r="O241" s="5"/>
      <c r="P241" s="655"/>
      <c r="Q241" s="535"/>
      <c r="R241" s="656"/>
      <c r="S241" s="535"/>
      <c r="T241" s="535"/>
      <c r="U241" s="535"/>
      <c r="V241" s="535"/>
      <c r="W241" s="535"/>
    </row>
    <row r="242" spans="1:23" x14ac:dyDescent="0.2">
      <c r="A242" s="174" t="str">
        <f t="shared" si="196"/>
        <v>Objekt 21</v>
      </c>
      <c r="B242" s="181">
        <f t="shared" si="197"/>
        <v>0</v>
      </c>
      <c r="C242" s="682"/>
      <c r="D242" s="687"/>
      <c r="E242" s="683"/>
      <c r="F242" s="541"/>
      <c r="G242" s="541"/>
      <c r="H242" s="541"/>
      <c r="I242" s="541"/>
      <c r="J242" s="541"/>
      <c r="K242" s="541"/>
      <c r="L242" s="541"/>
      <c r="M242" s="5"/>
      <c r="N242" s="5"/>
      <c r="O242" s="5"/>
      <c r="P242" s="655"/>
      <c r="Q242" s="535"/>
      <c r="R242" s="656"/>
      <c r="S242" s="535"/>
      <c r="T242" s="535"/>
      <c r="U242" s="535"/>
      <c r="V242" s="535"/>
      <c r="W242" s="535"/>
    </row>
    <row r="243" spans="1:23" ht="18" customHeight="1" x14ac:dyDescent="0.2">
      <c r="A243" s="144" t="str">
        <f t="shared" si="196"/>
        <v>Mobilien, Fahrzeuge, Haustechnik</v>
      </c>
      <c r="B243" s="183">
        <f>SUM(B244:B264)</f>
        <v>0</v>
      </c>
      <c r="C243" s="681">
        <f t="shared" ref="C243" si="198">SUM(C244:C264)</f>
        <v>0</v>
      </c>
      <c r="D243" s="686"/>
      <c r="E243" s="683"/>
      <c r="F243" s="531"/>
      <c r="G243" s="531"/>
      <c r="H243" s="531"/>
      <c r="I243" s="531"/>
      <c r="J243" s="531"/>
      <c r="K243" s="531"/>
      <c r="L243" s="530"/>
      <c r="M243" s="5"/>
      <c r="N243" s="5"/>
      <c r="O243" s="5"/>
      <c r="P243" s="660"/>
      <c r="Q243" s="659"/>
      <c r="R243" s="659"/>
      <c r="S243" s="659"/>
      <c r="T243" s="659"/>
      <c r="U243" s="659"/>
      <c r="V243" s="659"/>
      <c r="W243" s="659"/>
    </row>
    <row r="244" spans="1:23" x14ac:dyDescent="0.2">
      <c r="A244" s="174" t="str">
        <f t="shared" si="196"/>
        <v>Objekt 1</v>
      </c>
      <c r="B244" s="181">
        <f>B58</f>
        <v>0</v>
      </c>
      <c r="C244" s="682"/>
      <c r="D244" s="687"/>
      <c r="E244" s="683"/>
      <c r="F244" s="541"/>
      <c r="G244" s="541"/>
      <c r="H244" s="541"/>
      <c r="I244" s="541"/>
      <c r="J244" s="541"/>
      <c r="K244" s="541"/>
      <c r="L244" s="541"/>
      <c r="M244" s="5"/>
      <c r="N244" s="5"/>
      <c r="O244" s="5"/>
      <c r="P244" s="655"/>
      <c r="Q244" s="535"/>
      <c r="R244" s="656"/>
      <c r="S244" s="535"/>
      <c r="T244" s="535"/>
      <c r="U244" s="535"/>
      <c r="V244" s="535"/>
      <c r="W244" s="535"/>
    </row>
    <row r="245" spans="1:23" x14ac:dyDescent="0.2">
      <c r="A245" s="174" t="str">
        <f t="shared" si="196"/>
        <v>Objekt 2</v>
      </c>
      <c r="B245" s="181">
        <f>B59</f>
        <v>0</v>
      </c>
      <c r="C245" s="682"/>
      <c r="D245" s="687"/>
      <c r="E245" s="683"/>
      <c r="F245" s="541"/>
      <c r="G245" s="541"/>
      <c r="H245" s="541"/>
      <c r="I245" s="541"/>
      <c r="J245" s="541"/>
      <c r="K245" s="541"/>
      <c r="L245" s="541"/>
      <c r="M245" s="5"/>
      <c r="N245" s="5"/>
      <c r="O245" s="5"/>
      <c r="P245" s="655"/>
      <c r="Q245" s="535"/>
      <c r="R245" s="656"/>
      <c r="S245" s="535"/>
      <c r="T245" s="535"/>
      <c r="U245" s="535"/>
      <c r="V245" s="535"/>
      <c r="W245" s="535"/>
    </row>
    <row r="246" spans="1:23" x14ac:dyDescent="0.2">
      <c r="A246" s="174" t="str">
        <f t="shared" si="196"/>
        <v>Objekt 3</v>
      </c>
      <c r="B246" s="181">
        <f>B60</f>
        <v>0</v>
      </c>
      <c r="C246" s="682"/>
      <c r="D246" s="687"/>
      <c r="E246" s="683"/>
      <c r="F246" s="541"/>
      <c r="G246" s="541"/>
      <c r="H246" s="541"/>
      <c r="I246" s="541"/>
      <c r="J246" s="541"/>
      <c r="K246" s="541"/>
      <c r="L246" s="541"/>
      <c r="M246" s="5"/>
      <c r="N246" s="5"/>
      <c r="O246" s="5"/>
      <c r="P246" s="655"/>
      <c r="Q246" s="535"/>
      <c r="R246" s="656"/>
      <c r="S246" s="535"/>
      <c r="T246" s="535"/>
      <c r="U246" s="535"/>
      <c r="V246" s="535"/>
      <c r="W246" s="535"/>
    </row>
    <row r="247" spans="1:23" x14ac:dyDescent="0.2">
      <c r="A247" s="174" t="str">
        <f t="shared" si="196"/>
        <v>Objekt 4</v>
      </c>
      <c r="B247" s="181">
        <f>B61</f>
        <v>0</v>
      </c>
      <c r="C247" s="682"/>
      <c r="D247" s="687"/>
      <c r="E247" s="683"/>
      <c r="F247" s="541"/>
      <c r="G247" s="541"/>
      <c r="H247" s="541"/>
      <c r="I247" s="541"/>
      <c r="J247" s="541"/>
      <c r="K247" s="541"/>
      <c r="L247" s="541"/>
      <c r="M247" s="5"/>
      <c r="N247" s="5"/>
      <c r="O247" s="5"/>
      <c r="P247" s="655"/>
      <c r="Q247" s="535"/>
      <c r="R247" s="656"/>
      <c r="S247" s="535"/>
      <c r="T247" s="535"/>
      <c r="U247" s="535"/>
      <c r="V247" s="535"/>
      <c r="W247" s="535"/>
    </row>
    <row r="248" spans="1:23" x14ac:dyDescent="0.2">
      <c r="A248" s="174" t="str">
        <f t="shared" ref="A248:A263" si="199">A155</f>
        <v>Objekt 5</v>
      </c>
      <c r="B248" s="181">
        <f t="shared" ref="B248:B263" si="200">B62</f>
        <v>0</v>
      </c>
      <c r="C248" s="682"/>
      <c r="D248" s="687"/>
      <c r="E248" s="683"/>
      <c r="F248" s="541"/>
      <c r="G248" s="541"/>
      <c r="H248" s="541"/>
      <c r="I248" s="541"/>
      <c r="J248" s="541"/>
      <c r="K248" s="541"/>
      <c r="L248" s="541"/>
      <c r="M248" s="5"/>
      <c r="N248" s="5"/>
      <c r="O248" s="5"/>
      <c r="P248" s="655"/>
      <c r="Q248" s="535"/>
      <c r="R248" s="656"/>
      <c r="S248" s="535"/>
      <c r="T248" s="535"/>
      <c r="U248" s="535"/>
      <c r="V248" s="535"/>
      <c r="W248" s="535"/>
    </row>
    <row r="249" spans="1:23" x14ac:dyDescent="0.2">
      <c r="A249" s="174" t="str">
        <f t="shared" si="199"/>
        <v>Objekt 6</v>
      </c>
      <c r="B249" s="181">
        <f t="shared" si="200"/>
        <v>0</v>
      </c>
      <c r="C249" s="682"/>
      <c r="D249" s="687"/>
      <c r="E249" s="683"/>
      <c r="F249" s="541"/>
      <c r="G249" s="541"/>
      <c r="H249" s="541"/>
      <c r="I249" s="541"/>
      <c r="J249" s="541"/>
      <c r="K249" s="541"/>
      <c r="L249" s="541"/>
      <c r="M249" s="5"/>
      <c r="N249" s="5"/>
      <c r="O249" s="5"/>
      <c r="P249" s="655"/>
      <c r="Q249" s="535"/>
      <c r="R249" s="656"/>
      <c r="S249" s="535"/>
      <c r="T249" s="535"/>
      <c r="U249" s="535"/>
      <c r="V249" s="535"/>
      <c r="W249" s="535"/>
    </row>
    <row r="250" spans="1:23" x14ac:dyDescent="0.2">
      <c r="A250" s="174" t="str">
        <f t="shared" si="199"/>
        <v>Objekt 7</v>
      </c>
      <c r="B250" s="181">
        <f t="shared" si="200"/>
        <v>0</v>
      </c>
      <c r="C250" s="682"/>
      <c r="D250" s="687"/>
      <c r="E250" s="683"/>
      <c r="F250" s="541"/>
      <c r="G250" s="541"/>
      <c r="H250" s="541"/>
      <c r="I250" s="541"/>
      <c r="J250" s="541"/>
      <c r="K250" s="541"/>
      <c r="L250" s="541"/>
      <c r="M250" s="5"/>
      <c r="N250" s="5"/>
      <c r="O250" s="5"/>
      <c r="P250" s="655"/>
      <c r="Q250" s="535"/>
      <c r="R250" s="656"/>
      <c r="S250" s="535"/>
      <c r="T250" s="535"/>
      <c r="U250" s="535"/>
      <c r="V250" s="535"/>
      <c r="W250" s="535"/>
    </row>
    <row r="251" spans="1:23" x14ac:dyDescent="0.2">
      <c r="A251" s="174" t="str">
        <f t="shared" si="199"/>
        <v>Objekt 8</v>
      </c>
      <c r="B251" s="181">
        <f t="shared" si="200"/>
        <v>0</v>
      </c>
      <c r="C251" s="682"/>
      <c r="D251" s="687"/>
      <c r="E251" s="683"/>
      <c r="F251" s="541"/>
      <c r="G251" s="541"/>
      <c r="H251" s="541"/>
      <c r="I251" s="541"/>
      <c r="J251" s="541"/>
      <c r="K251" s="541"/>
      <c r="L251" s="541"/>
      <c r="M251" s="5"/>
      <c r="N251" s="5"/>
      <c r="O251" s="5"/>
      <c r="P251" s="655"/>
      <c r="Q251" s="535"/>
      <c r="R251" s="656"/>
      <c r="S251" s="535"/>
      <c r="T251" s="535"/>
      <c r="U251" s="535"/>
      <c r="V251" s="535"/>
      <c r="W251" s="535"/>
    </row>
    <row r="252" spans="1:23" x14ac:dyDescent="0.2">
      <c r="A252" s="174" t="str">
        <f t="shared" si="199"/>
        <v>Objekt 9</v>
      </c>
      <c r="B252" s="181">
        <f t="shared" si="200"/>
        <v>0</v>
      </c>
      <c r="C252" s="682"/>
      <c r="D252" s="687"/>
      <c r="E252" s="683"/>
      <c r="F252" s="541"/>
      <c r="G252" s="541"/>
      <c r="H252" s="541"/>
      <c r="I252" s="541"/>
      <c r="J252" s="541"/>
      <c r="K252" s="541"/>
      <c r="L252" s="541"/>
      <c r="M252" s="5"/>
      <c r="N252" s="5"/>
      <c r="O252" s="5"/>
      <c r="P252" s="655"/>
      <c r="Q252" s="535"/>
      <c r="R252" s="656"/>
      <c r="S252" s="535"/>
      <c r="T252" s="535"/>
      <c r="U252" s="535"/>
      <c r="V252" s="535"/>
      <c r="W252" s="535"/>
    </row>
    <row r="253" spans="1:23" x14ac:dyDescent="0.2">
      <c r="A253" s="174" t="str">
        <f t="shared" si="199"/>
        <v>Objekt 10</v>
      </c>
      <c r="B253" s="181">
        <f t="shared" si="200"/>
        <v>0</v>
      </c>
      <c r="C253" s="682"/>
      <c r="D253" s="687"/>
      <c r="E253" s="683"/>
      <c r="F253" s="541"/>
      <c r="G253" s="541"/>
      <c r="H253" s="541"/>
      <c r="I253" s="541"/>
      <c r="J253" s="541"/>
      <c r="K253" s="541"/>
      <c r="L253" s="541"/>
      <c r="M253" s="5"/>
      <c r="N253" s="5"/>
      <c r="O253" s="5"/>
      <c r="P253" s="655"/>
      <c r="Q253" s="535"/>
      <c r="R253" s="656"/>
      <c r="S253" s="535"/>
      <c r="T253" s="535"/>
      <c r="U253" s="535"/>
      <c r="V253" s="535"/>
      <c r="W253" s="535"/>
    </row>
    <row r="254" spans="1:23" x14ac:dyDescent="0.2">
      <c r="A254" s="174" t="str">
        <f t="shared" si="199"/>
        <v>Objekt 11</v>
      </c>
      <c r="B254" s="181">
        <f t="shared" si="200"/>
        <v>0</v>
      </c>
      <c r="C254" s="682"/>
      <c r="D254" s="687"/>
      <c r="E254" s="683"/>
      <c r="F254" s="541"/>
      <c r="G254" s="541"/>
      <c r="H254" s="541"/>
      <c r="I254" s="541"/>
      <c r="J254" s="541"/>
      <c r="K254" s="541"/>
      <c r="L254" s="541"/>
      <c r="M254" s="5"/>
      <c r="N254" s="5"/>
      <c r="O254" s="5"/>
      <c r="P254" s="655"/>
      <c r="Q254" s="535"/>
      <c r="R254" s="656"/>
      <c r="S254" s="535"/>
      <c r="T254" s="535"/>
      <c r="U254" s="535"/>
      <c r="V254" s="535"/>
      <c r="W254" s="535"/>
    </row>
    <row r="255" spans="1:23" x14ac:dyDescent="0.2">
      <c r="A255" s="174" t="str">
        <f t="shared" si="199"/>
        <v>Objekt 12</v>
      </c>
      <c r="B255" s="181">
        <f t="shared" si="200"/>
        <v>0</v>
      </c>
      <c r="C255" s="682"/>
      <c r="D255" s="687"/>
      <c r="E255" s="683"/>
      <c r="F255" s="541"/>
      <c r="G255" s="541"/>
      <c r="H255" s="541"/>
      <c r="I255" s="541"/>
      <c r="J255" s="541"/>
      <c r="K255" s="541"/>
      <c r="L255" s="541"/>
      <c r="M255" s="5"/>
      <c r="N255" s="5"/>
      <c r="O255" s="5"/>
      <c r="P255" s="655"/>
      <c r="Q255" s="535"/>
      <c r="R255" s="656"/>
      <c r="S255" s="535"/>
      <c r="T255" s="535"/>
      <c r="U255" s="535"/>
      <c r="V255" s="535"/>
      <c r="W255" s="535"/>
    </row>
    <row r="256" spans="1:23" x14ac:dyDescent="0.2">
      <c r="A256" s="174" t="str">
        <f t="shared" si="199"/>
        <v>Objekt 13</v>
      </c>
      <c r="B256" s="181">
        <f t="shared" si="200"/>
        <v>0</v>
      </c>
      <c r="C256" s="682"/>
      <c r="D256" s="687"/>
      <c r="E256" s="683"/>
      <c r="F256" s="541"/>
      <c r="G256" s="541"/>
      <c r="H256" s="541"/>
      <c r="I256" s="541"/>
      <c r="J256" s="541"/>
      <c r="K256" s="541"/>
      <c r="L256" s="541"/>
      <c r="M256" s="5"/>
      <c r="N256" s="5"/>
      <c r="O256" s="5"/>
      <c r="P256" s="655"/>
      <c r="Q256" s="535"/>
      <c r="R256" s="656"/>
      <c r="S256" s="535"/>
      <c r="T256" s="535"/>
      <c r="U256" s="535"/>
      <c r="V256" s="535"/>
      <c r="W256" s="535"/>
    </row>
    <row r="257" spans="1:23" x14ac:dyDescent="0.2">
      <c r="A257" s="174" t="str">
        <f t="shared" si="199"/>
        <v>Objekt 14</v>
      </c>
      <c r="B257" s="181">
        <f t="shared" si="200"/>
        <v>0</v>
      </c>
      <c r="C257" s="682"/>
      <c r="D257" s="687"/>
      <c r="E257" s="683"/>
      <c r="F257" s="541"/>
      <c r="G257" s="541"/>
      <c r="H257" s="541"/>
      <c r="I257" s="541"/>
      <c r="J257" s="541"/>
      <c r="K257" s="541"/>
      <c r="L257" s="541"/>
      <c r="M257" s="5"/>
      <c r="N257" s="5"/>
      <c r="O257" s="5"/>
      <c r="P257" s="655"/>
      <c r="Q257" s="535"/>
      <c r="R257" s="656"/>
      <c r="S257" s="535"/>
      <c r="T257" s="535"/>
      <c r="U257" s="535"/>
      <c r="V257" s="535"/>
      <c r="W257" s="535"/>
    </row>
    <row r="258" spans="1:23" x14ac:dyDescent="0.2">
      <c r="A258" s="174" t="str">
        <f t="shared" si="199"/>
        <v>Objekt 15</v>
      </c>
      <c r="B258" s="181">
        <f t="shared" si="200"/>
        <v>0</v>
      </c>
      <c r="C258" s="682"/>
      <c r="D258" s="687"/>
      <c r="E258" s="683"/>
      <c r="F258" s="541"/>
      <c r="G258" s="541"/>
      <c r="H258" s="541"/>
      <c r="I258" s="541"/>
      <c r="J258" s="541"/>
      <c r="K258" s="541"/>
      <c r="L258" s="541"/>
      <c r="M258" s="5"/>
      <c r="N258" s="5"/>
      <c r="O258" s="5"/>
      <c r="P258" s="655"/>
      <c r="Q258" s="535"/>
      <c r="R258" s="656"/>
      <c r="S258" s="535"/>
      <c r="T258" s="535"/>
      <c r="U258" s="535"/>
      <c r="V258" s="535"/>
      <c r="W258" s="535"/>
    </row>
    <row r="259" spans="1:23" x14ac:dyDescent="0.2">
      <c r="A259" s="174" t="str">
        <f t="shared" si="199"/>
        <v>Objekt 16</v>
      </c>
      <c r="B259" s="181">
        <f t="shared" si="200"/>
        <v>0</v>
      </c>
      <c r="C259" s="682"/>
      <c r="D259" s="687"/>
      <c r="E259" s="683"/>
      <c r="F259" s="541"/>
      <c r="G259" s="541"/>
      <c r="H259" s="541"/>
      <c r="I259" s="541"/>
      <c r="J259" s="541"/>
      <c r="K259" s="541"/>
      <c r="L259" s="541"/>
      <c r="M259" s="5"/>
      <c r="N259" s="5"/>
      <c r="O259" s="5"/>
      <c r="P259" s="655"/>
      <c r="Q259" s="535"/>
      <c r="R259" s="656"/>
      <c r="S259" s="535"/>
      <c r="T259" s="535"/>
      <c r="U259" s="535"/>
      <c r="V259" s="535"/>
      <c r="W259" s="535"/>
    </row>
    <row r="260" spans="1:23" x14ac:dyDescent="0.2">
      <c r="A260" s="174" t="str">
        <f t="shared" si="199"/>
        <v>Objekt 17</v>
      </c>
      <c r="B260" s="181">
        <f t="shared" si="200"/>
        <v>0</v>
      </c>
      <c r="C260" s="682"/>
      <c r="D260" s="687"/>
      <c r="E260" s="683"/>
      <c r="F260" s="541"/>
      <c r="G260" s="541"/>
      <c r="H260" s="541"/>
      <c r="I260" s="541"/>
      <c r="J260" s="541"/>
      <c r="K260" s="541"/>
      <c r="L260" s="541"/>
      <c r="M260" s="5"/>
      <c r="N260" s="5"/>
      <c r="O260" s="5"/>
      <c r="P260" s="655"/>
      <c r="Q260" s="535"/>
      <c r="R260" s="656"/>
      <c r="S260" s="535"/>
      <c r="T260" s="535"/>
      <c r="U260" s="535"/>
      <c r="V260" s="535"/>
      <c r="W260" s="535"/>
    </row>
    <row r="261" spans="1:23" x14ac:dyDescent="0.2">
      <c r="A261" s="174" t="str">
        <f t="shared" si="199"/>
        <v>Objekt 18</v>
      </c>
      <c r="B261" s="181">
        <f t="shared" si="200"/>
        <v>0</v>
      </c>
      <c r="C261" s="682"/>
      <c r="D261" s="687"/>
      <c r="E261" s="683"/>
      <c r="F261" s="541"/>
      <c r="G261" s="541"/>
      <c r="H261" s="541"/>
      <c r="I261" s="541"/>
      <c r="J261" s="541"/>
      <c r="K261" s="541"/>
      <c r="L261" s="541"/>
      <c r="M261" s="5"/>
      <c r="N261" s="5"/>
      <c r="O261" s="5"/>
      <c r="P261" s="655"/>
      <c r="Q261" s="535"/>
      <c r="R261" s="656"/>
      <c r="S261" s="535"/>
      <c r="T261" s="535"/>
      <c r="U261" s="535"/>
      <c r="V261" s="535"/>
      <c r="W261" s="535"/>
    </row>
    <row r="262" spans="1:23" x14ac:dyDescent="0.2">
      <c r="A262" s="174" t="str">
        <f t="shared" si="199"/>
        <v>Objekt 19</v>
      </c>
      <c r="B262" s="181">
        <f t="shared" si="200"/>
        <v>0</v>
      </c>
      <c r="C262" s="682"/>
      <c r="D262" s="687"/>
      <c r="E262" s="683"/>
      <c r="F262" s="541"/>
      <c r="G262" s="541"/>
      <c r="H262" s="541"/>
      <c r="I262" s="541"/>
      <c r="J262" s="541"/>
      <c r="K262" s="541"/>
      <c r="L262" s="541"/>
      <c r="M262" s="5"/>
      <c r="N262" s="5"/>
      <c r="O262" s="5"/>
      <c r="P262" s="655"/>
      <c r="Q262" s="535"/>
      <c r="R262" s="656"/>
      <c r="S262" s="535"/>
      <c r="T262" s="535"/>
      <c r="U262" s="535"/>
      <c r="V262" s="535"/>
      <c r="W262" s="535"/>
    </row>
    <row r="263" spans="1:23" x14ac:dyDescent="0.2">
      <c r="A263" s="174" t="str">
        <f t="shared" si="199"/>
        <v>Objekt 20</v>
      </c>
      <c r="B263" s="181">
        <f t="shared" si="200"/>
        <v>0</v>
      </c>
      <c r="C263" s="682"/>
      <c r="D263" s="687"/>
      <c r="E263" s="683"/>
      <c r="F263" s="541"/>
      <c r="G263" s="541"/>
      <c r="H263" s="541"/>
      <c r="I263" s="541"/>
      <c r="J263" s="541"/>
      <c r="K263" s="541"/>
      <c r="L263" s="541"/>
      <c r="M263" s="5"/>
      <c r="N263" s="5"/>
      <c r="O263" s="5"/>
      <c r="P263" s="655"/>
      <c r="Q263" s="535"/>
      <c r="R263" s="656"/>
      <c r="S263" s="535"/>
      <c r="T263" s="535"/>
      <c r="U263" s="535"/>
      <c r="V263" s="535"/>
      <c r="W263" s="535"/>
    </row>
    <row r="264" spans="1:23" x14ac:dyDescent="0.2">
      <c r="A264" s="174" t="str">
        <f t="shared" ref="A264:A269" si="201">A171</f>
        <v>Objekt 21</v>
      </c>
      <c r="B264" s="181">
        <f t="shared" ref="B264" si="202">B78</f>
        <v>0</v>
      </c>
      <c r="C264" s="682"/>
      <c r="D264" s="687"/>
      <c r="E264" s="683"/>
      <c r="F264" s="541"/>
      <c r="G264" s="541"/>
      <c r="H264" s="541"/>
      <c r="I264" s="541"/>
      <c r="J264" s="541"/>
      <c r="K264" s="541"/>
      <c r="L264" s="541"/>
      <c r="M264" s="5"/>
      <c r="N264" s="5"/>
      <c r="O264" s="5"/>
      <c r="P264" s="655"/>
      <c r="Q264" s="535"/>
      <c r="R264" s="656"/>
      <c r="S264" s="535"/>
      <c r="T264" s="535"/>
      <c r="U264" s="535"/>
      <c r="V264" s="535"/>
      <c r="W264" s="535"/>
    </row>
    <row r="265" spans="1:23" ht="18" customHeight="1" x14ac:dyDescent="0.2">
      <c r="A265" s="176" t="str">
        <f t="shared" si="201"/>
        <v>Immaterielle Anlagen</v>
      </c>
      <c r="B265" s="183">
        <f>SUM(B266:B275)</f>
        <v>0</v>
      </c>
      <c r="C265" s="681">
        <f t="shared" ref="C265" si="203">SUM(C266:C275)</f>
        <v>0</v>
      </c>
      <c r="D265" s="686"/>
      <c r="E265" s="683"/>
      <c r="F265" s="531"/>
      <c r="G265" s="531"/>
      <c r="H265" s="531"/>
      <c r="I265" s="531"/>
      <c r="J265" s="531"/>
      <c r="K265" s="531"/>
      <c r="L265" s="531"/>
      <c r="M265" s="5"/>
      <c r="N265" s="5"/>
      <c r="O265" s="5"/>
      <c r="P265" s="660"/>
      <c r="Q265" s="659"/>
      <c r="R265" s="659"/>
      <c r="S265" s="659"/>
      <c r="T265" s="659"/>
      <c r="U265" s="659"/>
      <c r="V265" s="659"/>
      <c r="W265" s="659"/>
    </row>
    <row r="266" spans="1:23" x14ac:dyDescent="0.2">
      <c r="A266" s="174" t="str">
        <f t="shared" si="201"/>
        <v>Objekt 1</v>
      </c>
      <c r="B266" s="181">
        <f>B80</f>
        <v>0</v>
      </c>
      <c r="C266" s="682"/>
      <c r="D266" s="687"/>
      <c r="E266" s="683"/>
      <c r="F266" s="541"/>
      <c r="G266" s="541"/>
      <c r="H266" s="541"/>
      <c r="I266" s="541"/>
      <c r="J266" s="541"/>
      <c r="K266" s="541"/>
      <c r="L266" s="541"/>
      <c r="M266" s="5"/>
      <c r="N266" s="5"/>
      <c r="O266" s="5"/>
      <c r="P266" s="655"/>
      <c r="Q266" s="535"/>
      <c r="R266" s="656"/>
      <c r="S266" s="535"/>
      <c r="T266" s="535"/>
      <c r="U266" s="535"/>
      <c r="V266" s="535"/>
      <c r="W266" s="535"/>
    </row>
    <row r="267" spans="1:23" x14ac:dyDescent="0.2">
      <c r="A267" s="174" t="str">
        <f t="shared" si="201"/>
        <v>Objekt 2</v>
      </c>
      <c r="B267" s="181">
        <f>B81</f>
        <v>0</v>
      </c>
      <c r="C267" s="682"/>
      <c r="D267" s="687"/>
      <c r="E267" s="683"/>
      <c r="F267" s="541"/>
      <c r="G267" s="541"/>
      <c r="H267" s="541"/>
      <c r="I267" s="541"/>
      <c r="J267" s="541"/>
      <c r="K267" s="541"/>
      <c r="L267" s="541"/>
      <c r="M267" s="5"/>
      <c r="N267" s="5"/>
      <c r="O267" s="5"/>
      <c r="P267" s="655"/>
      <c r="Q267" s="535"/>
      <c r="R267" s="656"/>
      <c r="S267" s="535"/>
      <c r="T267" s="535"/>
      <c r="U267" s="535"/>
      <c r="V267" s="535"/>
      <c r="W267" s="535"/>
    </row>
    <row r="268" spans="1:23" x14ac:dyDescent="0.2">
      <c r="A268" s="174" t="str">
        <f t="shared" si="201"/>
        <v>Objekt 3</v>
      </c>
      <c r="B268" s="181">
        <f>B82</f>
        <v>0</v>
      </c>
      <c r="C268" s="682"/>
      <c r="D268" s="687"/>
      <c r="E268" s="683"/>
      <c r="F268" s="541"/>
      <c r="G268" s="541"/>
      <c r="H268" s="541"/>
      <c r="I268" s="541"/>
      <c r="J268" s="541"/>
      <c r="K268" s="541"/>
      <c r="L268" s="541"/>
      <c r="M268" s="5"/>
      <c r="N268" s="5"/>
      <c r="O268" s="5"/>
      <c r="P268" s="655"/>
      <c r="Q268" s="535"/>
      <c r="R268" s="656"/>
      <c r="S268" s="535"/>
      <c r="T268" s="535"/>
      <c r="U268" s="535"/>
      <c r="V268" s="535"/>
      <c r="W268" s="535"/>
    </row>
    <row r="269" spans="1:23" x14ac:dyDescent="0.2">
      <c r="A269" s="174" t="str">
        <f t="shared" si="201"/>
        <v>Objekt 4</v>
      </c>
      <c r="B269" s="181">
        <f>B83</f>
        <v>0</v>
      </c>
      <c r="C269" s="682"/>
      <c r="D269" s="687"/>
      <c r="E269" s="683"/>
      <c r="F269" s="541"/>
      <c r="G269" s="541"/>
      <c r="H269" s="541"/>
      <c r="I269" s="541"/>
      <c r="J269" s="541"/>
      <c r="K269" s="541"/>
      <c r="L269" s="541"/>
      <c r="M269" s="5"/>
      <c r="N269" s="5"/>
      <c r="O269" s="5"/>
      <c r="P269" s="655"/>
      <c r="Q269" s="535"/>
      <c r="R269" s="656"/>
      <c r="S269" s="535"/>
      <c r="T269" s="535"/>
      <c r="U269" s="535"/>
      <c r="V269" s="535"/>
      <c r="W269" s="535"/>
    </row>
    <row r="270" spans="1:23" x14ac:dyDescent="0.2">
      <c r="A270" s="174" t="str">
        <f t="shared" ref="A270:A274" si="204">A177</f>
        <v>Objekt 5</v>
      </c>
      <c r="B270" s="181">
        <f t="shared" ref="B270:B274" si="205">B84</f>
        <v>0</v>
      </c>
      <c r="C270" s="682"/>
      <c r="D270" s="687"/>
      <c r="E270" s="683"/>
      <c r="F270" s="541"/>
      <c r="G270" s="541"/>
      <c r="H270" s="541"/>
      <c r="I270" s="541"/>
      <c r="J270" s="541"/>
      <c r="K270" s="541"/>
      <c r="L270" s="541"/>
      <c r="M270" s="5"/>
      <c r="N270" s="5"/>
      <c r="O270" s="5"/>
      <c r="P270" s="655"/>
      <c r="Q270" s="535"/>
      <c r="R270" s="656"/>
      <c r="S270" s="535"/>
      <c r="T270" s="535"/>
      <c r="U270" s="535"/>
      <c r="V270" s="535"/>
      <c r="W270" s="535"/>
    </row>
    <row r="271" spans="1:23" x14ac:dyDescent="0.2">
      <c r="A271" s="174" t="str">
        <f t="shared" si="204"/>
        <v>Objekt 6</v>
      </c>
      <c r="B271" s="181">
        <f t="shared" si="205"/>
        <v>0</v>
      </c>
      <c r="C271" s="682"/>
      <c r="D271" s="687"/>
      <c r="E271" s="683"/>
      <c r="F271" s="541"/>
      <c r="G271" s="541"/>
      <c r="H271" s="541"/>
      <c r="I271" s="541"/>
      <c r="J271" s="541"/>
      <c r="K271" s="541"/>
      <c r="L271" s="541"/>
      <c r="M271" s="5"/>
      <c r="N271" s="5"/>
      <c r="O271" s="5"/>
      <c r="P271" s="655"/>
      <c r="Q271" s="535"/>
      <c r="R271" s="656"/>
      <c r="S271" s="535"/>
      <c r="T271" s="535"/>
      <c r="U271" s="535"/>
      <c r="V271" s="535"/>
      <c r="W271" s="535"/>
    </row>
    <row r="272" spans="1:23" x14ac:dyDescent="0.2">
      <c r="A272" s="174" t="str">
        <f t="shared" si="204"/>
        <v>Objekt 7</v>
      </c>
      <c r="B272" s="181">
        <f t="shared" si="205"/>
        <v>0</v>
      </c>
      <c r="C272" s="682"/>
      <c r="D272" s="687"/>
      <c r="E272" s="683"/>
      <c r="F272" s="541"/>
      <c r="G272" s="541"/>
      <c r="H272" s="541"/>
      <c r="I272" s="541"/>
      <c r="J272" s="541"/>
      <c r="K272" s="541"/>
      <c r="L272" s="541"/>
      <c r="M272" s="5"/>
      <c r="N272" s="5"/>
      <c r="O272" s="5"/>
      <c r="P272" s="655"/>
      <c r="Q272" s="535"/>
      <c r="R272" s="656"/>
      <c r="S272" s="535"/>
      <c r="T272" s="535"/>
      <c r="U272" s="535"/>
      <c r="V272" s="535"/>
      <c r="W272" s="535"/>
    </row>
    <row r="273" spans="1:23" x14ac:dyDescent="0.2">
      <c r="A273" s="174" t="str">
        <f t="shared" si="204"/>
        <v>Objekt 8</v>
      </c>
      <c r="B273" s="181">
        <f t="shared" si="205"/>
        <v>0</v>
      </c>
      <c r="C273" s="682"/>
      <c r="D273" s="687"/>
      <c r="E273" s="683"/>
      <c r="F273" s="541"/>
      <c r="G273" s="541"/>
      <c r="H273" s="541"/>
      <c r="I273" s="541"/>
      <c r="J273" s="541"/>
      <c r="K273" s="541"/>
      <c r="L273" s="541"/>
      <c r="M273" s="5"/>
      <c r="N273" s="5"/>
      <c r="O273" s="5"/>
      <c r="P273" s="655"/>
      <c r="Q273" s="535"/>
      <c r="R273" s="656"/>
      <c r="S273" s="535"/>
      <c r="T273" s="535"/>
      <c r="U273" s="535"/>
      <c r="V273" s="535"/>
      <c r="W273" s="535"/>
    </row>
    <row r="274" spans="1:23" x14ac:dyDescent="0.2">
      <c r="A274" s="174" t="str">
        <f t="shared" si="204"/>
        <v>Objekt 9</v>
      </c>
      <c r="B274" s="181">
        <f t="shared" si="205"/>
        <v>0</v>
      </c>
      <c r="C274" s="682"/>
      <c r="D274" s="687"/>
      <c r="E274" s="683"/>
      <c r="F274" s="541"/>
      <c r="G274" s="541"/>
      <c r="H274" s="541"/>
      <c r="I274" s="541"/>
      <c r="J274" s="541"/>
      <c r="K274" s="541"/>
      <c r="L274" s="541"/>
      <c r="M274" s="5"/>
      <c r="N274" s="5"/>
      <c r="O274" s="5"/>
      <c r="P274" s="655"/>
      <c r="Q274" s="535"/>
      <c r="R274" s="656"/>
      <c r="S274" s="535"/>
      <c r="T274" s="535"/>
      <c r="U274" s="535"/>
      <c r="V274" s="535"/>
      <c r="W274" s="535"/>
    </row>
    <row r="275" spans="1:23" x14ac:dyDescent="0.2">
      <c r="A275" s="174" t="str">
        <f t="shared" ref="A275:A297" si="206">A182</f>
        <v>Objekt 10</v>
      </c>
      <c r="B275" s="181">
        <f t="shared" ref="B275" si="207">B89</f>
        <v>0</v>
      </c>
      <c r="C275" s="682"/>
      <c r="D275" s="687"/>
      <c r="E275" s="683"/>
      <c r="F275" s="541"/>
      <c r="G275" s="541"/>
      <c r="H275" s="541"/>
      <c r="I275" s="541"/>
      <c r="J275" s="541"/>
      <c r="K275" s="541"/>
      <c r="L275" s="541"/>
      <c r="M275" s="5"/>
      <c r="N275" s="5"/>
      <c r="O275" s="5"/>
      <c r="P275" s="655"/>
      <c r="Q275" s="535"/>
      <c r="R275" s="656"/>
      <c r="S275" s="535"/>
      <c r="T275" s="535"/>
      <c r="U275" s="535"/>
      <c r="V275" s="535"/>
      <c r="W275" s="535"/>
    </row>
    <row r="276" spans="1:23" ht="18" customHeight="1" x14ac:dyDescent="0.2">
      <c r="A276" s="176" t="str">
        <f t="shared" si="206"/>
        <v>Informatik, Kommunikation (Hardware)</v>
      </c>
      <c r="B276" s="183">
        <f>SUM(B277:B286)</f>
        <v>0</v>
      </c>
      <c r="C276" s="681">
        <f t="shared" ref="C276" si="208">SUM(C277:C286)</f>
        <v>0</v>
      </c>
      <c r="D276" s="686"/>
      <c r="E276" s="683"/>
      <c r="F276" s="531"/>
      <c r="G276" s="531"/>
      <c r="H276" s="531"/>
      <c r="I276" s="531"/>
      <c r="J276" s="531"/>
      <c r="K276" s="531"/>
      <c r="L276" s="531"/>
      <c r="M276" s="5"/>
      <c r="N276" s="5"/>
      <c r="O276" s="5"/>
      <c r="P276" s="660"/>
      <c r="Q276" s="659"/>
      <c r="R276" s="659"/>
      <c r="S276" s="659"/>
      <c r="T276" s="659"/>
      <c r="U276" s="659"/>
      <c r="V276" s="659"/>
      <c r="W276" s="659"/>
    </row>
    <row r="277" spans="1:23" x14ac:dyDescent="0.2">
      <c r="A277" s="174" t="str">
        <f t="shared" si="206"/>
        <v>Objekt 1</v>
      </c>
      <c r="B277" s="181">
        <f t="shared" ref="B277:B286" si="209">B91</f>
        <v>0</v>
      </c>
      <c r="C277" s="682"/>
      <c r="D277" s="687"/>
      <c r="E277" s="683"/>
      <c r="F277" s="541"/>
      <c r="G277" s="541"/>
      <c r="H277" s="541"/>
      <c r="I277" s="541"/>
      <c r="J277" s="541"/>
      <c r="K277" s="541"/>
      <c r="L277" s="541"/>
      <c r="M277" s="5"/>
      <c r="N277" s="5"/>
      <c r="O277" s="5"/>
      <c r="P277" s="655"/>
      <c r="Q277" s="535"/>
      <c r="R277" s="656"/>
      <c r="S277" s="535"/>
      <c r="T277" s="535"/>
      <c r="U277" s="535"/>
      <c r="V277" s="535"/>
      <c r="W277" s="535"/>
    </row>
    <row r="278" spans="1:23" x14ac:dyDescent="0.2">
      <c r="A278" s="174" t="str">
        <f t="shared" si="206"/>
        <v>Objekt 1</v>
      </c>
      <c r="B278" s="181">
        <f t="shared" si="209"/>
        <v>0</v>
      </c>
      <c r="C278" s="682"/>
      <c r="D278" s="687"/>
      <c r="E278" s="683"/>
      <c r="F278" s="541"/>
      <c r="G278" s="541"/>
      <c r="H278" s="541"/>
      <c r="I278" s="541"/>
      <c r="J278" s="541"/>
      <c r="K278" s="541"/>
      <c r="L278" s="541"/>
      <c r="M278" s="5"/>
      <c r="N278" s="5"/>
      <c r="O278" s="5"/>
      <c r="P278" s="655"/>
      <c r="Q278" s="535"/>
      <c r="R278" s="656"/>
      <c r="S278" s="535"/>
      <c r="T278" s="535"/>
      <c r="U278" s="535"/>
      <c r="V278" s="535"/>
      <c r="W278" s="535"/>
    </row>
    <row r="279" spans="1:23" x14ac:dyDescent="0.2">
      <c r="A279" s="174" t="str">
        <f t="shared" si="206"/>
        <v>Objekt 3</v>
      </c>
      <c r="B279" s="181">
        <f t="shared" si="209"/>
        <v>0</v>
      </c>
      <c r="C279" s="682"/>
      <c r="D279" s="687"/>
      <c r="E279" s="683"/>
      <c r="F279" s="541"/>
      <c r="G279" s="541"/>
      <c r="H279" s="541"/>
      <c r="I279" s="541"/>
      <c r="J279" s="541"/>
      <c r="K279" s="541"/>
      <c r="L279" s="541"/>
      <c r="M279" s="5"/>
      <c r="N279" s="5"/>
      <c r="O279" s="5"/>
      <c r="P279" s="655"/>
      <c r="Q279" s="535"/>
      <c r="R279" s="656"/>
      <c r="S279" s="535"/>
      <c r="T279" s="535"/>
      <c r="U279" s="535"/>
      <c r="V279" s="535"/>
      <c r="W279" s="535"/>
    </row>
    <row r="280" spans="1:23" x14ac:dyDescent="0.2">
      <c r="A280" s="174" t="str">
        <f t="shared" si="206"/>
        <v>Objekt 4</v>
      </c>
      <c r="B280" s="181">
        <f t="shared" si="209"/>
        <v>0</v>
      </c>
      <c r="C280" s="682"/>
      <c r="D280" s="687"/>
      <c r="E280" s="683"/>
      <c r="F280" s="541"/>
      <c r="G280" s="541"/>
      <c r="H280" s="541"/>
      <c r="I280" s="541"/>
      <c r="J280" s="541"/>
      <c r="K280" s="541"/>
      <c r="L280" s="541"/>
      <c r="M280" s="5"/>
      <c r="N280" s="5"/>
      <c r="O280" s="5"/>
      <c r="P280" s="655"/>
      <c r="Q280" s="535"/>
      <c r="R280" s="656"/>
      <c r="S280" s="535"/>
      <c r="T280" s="535"/>
      <c r="U280" s="535"/>
      <c r="V280" s="535"/>
      <c r="W280" s="535"/>
    </row>
    <row r="281" spans="1:23" x14ac:dyDescent="0.2">
      <c r="A281" s="174" t="str">
        <f t="shared" si="206"/>
        <v>Objekt 5</v>
      </c>
      <c r="B281" s="181">
        <f t="shared" si="209"/>
        <v>0</v>
      </c>
      <c r="C281" s="682"/>
      <c r="D281" s="687"/>
      <c r="E281" s="683"/>
      <c r="F281" s="541"/>
      <c r="G281" s="541"/>
      <c r="H281" s="541"/>
      <c r="I281" s="541"/>
      <c r="J281" s="541"/>
      <c r="K281" s="541"/>
      <c r="L281" s="541"/>
      <c r="M281" s="5"/>
      <c r="N281" s="5"/>
      <c r="O281" s="5"/>
      <c r="P281" s="655"/>
      <c r="Q281" s="535"/>
      <c r="R281" s="656"/>
      <c r="S281" s="535"/>
      <c r="T281" s="535"/>
      <c r="U281" s="535"/>
      <c r="V281" s="535"/>
      <c r="W281" s="535"/>
    </row>
    <row r="282" spans="1:23" x14ac:dyDescent="0.2">
      <c r="A282" s="174" t="str">
        <f t="shared" si="206"/>
        <v>Objekt 6</v>
      </c>
      <c r="B282" s="181">
        <f t="shared" si="209"/>
        <v>0</v>
      </c>
      <c r="C282" s="682"/>
      <c r="D282" s="687"/>
      <c r="E282" s="683"/>
      <c r="F282" s="541"/>
      <c r="G282" s="541"/>
      <c r="H282" s="541"/>
      <c r="I282" s="541"/>
      <c r="J282" s="541"/>
      <c r="K282" s="541"/>
      <c r="L282" s="541"/>
      <c r="M282" s="5"/>
      <c r="N282" s="5"/>
      <c r="O282" s="5"/>
      <c r="P282" s="655"/>
      <c r="Q282" s="535"/>
      <c r="R282" s="656"/>
      <c r="S282" s="535"/>
      <c r="T282" s="535"/>
      <c r="U282" s="535"/>
      <c r="V282" s="535"/>
      <c r="W282" s="535"/>
    </row>
    <row r="283" spans="1:23" x14ac:dyDescent="0.2">
      <c r="A283" s="174" t="str">
        <f t="shared" si="206"/>
        <v>Objekt 7</v>
      </c>
      <c r="B283" s="181">
        <f t="shared" si="209"/>
        <v>0</v>
      </c>
      <c r="C283" s="682"/>
      <c r="D283" s="687"/>
      <c r="E283" s="683"/>
      <c r="F283" s="541"/>
      <c r="G283" s="541"/>
      <c r="H283" s="541"/>
      <c r="I283" s="541"/>
      <c r="J283" s="541"/>
      <c r="K283" s="541"/>
      <c r="L283" s="541"/>
      <c r="M283" s="5"/>
      <c r="N283" s="5"/>
      <c r="O283" s="5"/>
      <c r="P283" s="655"/>
      <c r="Q283" s="535"/>
      <c r="R283" s="656"/>
      <c r="S283" s="535"/>
      <c r="T283" s="535"/>
      <c r="U283" s="535"/>
      <c r="V283" s="535"/>
      <c r="W283" s="535"/>
    </row>
    <row r="284" spans="1:23" x14ac:dyDescent="0.2">
      <c r="A284" s="174" t="str">
        <f t="shared" si="206"/>
        <v>Objekt 8</v>
      </c>
      <c r="B284" s="181">
        <f t="shared" si="209"/>
        <v>0</v>
      </c>
      <c r="C284" s="682"/>
      <c r="D284" s="687"/>
      <c r="E284" s="683"/>
      <c r="F284" s="541"/>
      <c r="G284" s="541"/>
      <c r="H284" s="541"/>
      <c r="I284" s="541"/>
      <c r="J284" s="541"/>
      <c r="K284" s="541"/>
      <c r="L284" s="541"/>
      <c r="M284" s="5"/>
      <c r="N284" s="5"/>
      <c r="O284" s="5"/>
      <c r="P284" s="655"/>
      <c r="Q284" s="535"/>
      <c r="R284" s="656"/>
      <c r="S284" s="535"/>
      <c r="T284" s="535"/>
      <c r="U284" s="535"/>
      <c r="V284" s="535"/>
      <c r="W284" s="535"/>
    </row>
    <row r="285" spans="1:23" x14ac:dyDescent="0.2">
      <c r="A285" s="174" t="str">
        <f t="shared" si="206"/>
        <v>Objekt 9</v>
      </c>
      <c r="B285" s="181">
        <f t="shared" si="209"/>
        <v>0</v>
      </c>
      <c r="C285" s="682"/>
      <c r="D285" s="687"/>
      <c r="E285" s="683"/>
      <c r="F285" s="541"/>
      <c r="G285" s="541"/>
      <c r="H285" s="541"/>
      <c r="I285" s="541"/>
      <c r="J285" s="541"/>
      <c r="K285" s="541"/>
      <c r="L285" s="541"/>
      <c r="M285" s="5"/>
      <c r="N285" s="5"/>
      <c r="O285" s="5"/>
      <c r="P285" s="655"/>
      <c r="Q285" s="535"/>
      <c r="R285" s="656"/>
      <c r="S285" s="535"/>
      <c r="T285" s="535"/>
      <c r="U285" s="535"/>
      <c r="V285" s="535"/>
      <c r="W285" s="535"/>
    </row>
    <row r="286" spans="1:23" x14ac:dyDescent="0.2">
      <c r="A286" s="174" t="str">
        <f t="shared" si="206"/>
        <v>Objekt 10</v>
      </c>
      <c r="B286" s="181">
        <f t="shared" si="209"/>
        <v>0</v>
      </c>
      <c r="C286" s="682"/>
      <c r="D286" s="687"/>
      <c r="E286" s="683"/>
      <c r="F286" s="541"/>
      <c r="G286" s="541"/>
      <c r="H286" s="541"/>
      <c r="I286" s="541"/>
      <c r="J286" s="541"/>
      <c r="K286" s="541"/>
      <c r="L286" s="541"/>
      <c r="M286" s="5"/>
      <c r="N286" s="5"/>
      <c r="O286" s="5"/>
      <c r="P286" s="655"/>
      <c r="Q286" s="535"/>
      <c r="R286" s="656"/>
      <c r="S286" s="535"/>
      <c r="T286" s="535"/>
      <c r="U286" s="535"/>
      <c r="V286" s="535"/>
      <c r="W286" s="535"/>
    </row>
    <row r="287" spans="1:23" ht="18" customHeight="1" x14ac:dyDescent="0.2">
      <c r="A287" s="176" t="str">
        <f t="shared" si="206"/>
        <v>Informatik, Kommunikation (Software)</v>
      </c>
      <c r="B287" s="183">
        <f>SUM(B288:B297)</f>
        <v>0</v>
      </c>
      <c r="C287" s="681">
        <f t="shared" ref="C287" si="210">SUM(C288:C297)</f>
        <v>0</v>
      </c>
      <c r="D287" s="686"/>
      <c r="E287" s="683"/>
      <c r="F287" s="531"/>
      <c r="G287" s="531"/>
      <c r="H287" s="531"/>
      <c r="I287" s="531"/>
      <c r="J287" s="531"/>
      <c r="K287" s="531"/>
      <c r="L287" s="531"/>
      <c r="M287" s="5"/>
      <c r="N287" s="5"/>
      <c r="O287" s="5"/>
      <c r="P287" s="660"/>
      <c r="Q287" s="659"/>
      <c r="R287" s="659"/>
      <c r="S287" s="659"/>
      <c r="T287" s="659"/>
      <c r="U287" s="659"/>
      <c r="V287" s="659"/>
      <c r="W287" s="659"/>
    </row>
    <row r="288" spans="1:23" x14ac:dyDescent="0.2">
      <c r="A288" s="174" t="str">
        <f t="shared" si="206"/>
        <v>Objekt 1</v>
      </c>
      <c r="B288" s="181">
        <f t="shared" ref="B288:B297" si="211">B102</f>
        <v>0</v>
      </c>
      <c r="C288" s="682"/>
      <c r="D288" s="687"/>
      <c r="E288" s="683"/>
      <c r="F288" s="541"/>
      <c r="G288" s="541"/>
      <c r="H288" s="541"/>
      <c r="I288" s="541"/>
      <c r="J288" s="541"/>
      <c r="K288" s="541"/>
      <c r="L288" s="541"/>
      <c r="M288" s="5"/>
      <c r="N288" s="5"/>
      <c r="O288" s="5"/>
      <c r="P288" s="655"/>
      <c r="Q288" s="535"/>
      <c r="R288" s="656"/>
      <c r="S288" s="535"/>
      <c r="T288" s="535"/>
      <c r="U288" s="535"/>
      <c r="V288" s="535"/>
      <c r="W288" s="535"/>
    </row>
    <row r="289" spans="1:23" x14ac:dyDescent="0.2">
      <c r="A289" s="174" t="str">
        <f t="shared" si="206"/>
        <v>Objekt 2</v>
      </c>
      <c r="B289" s="181">
        <f t="shared" si="211"/>
        <v>0</v>
      </c>
      <c r="C289" s="682"/>
      <c r="D289" s="687"/>
      <c r="E289" s="683"/>
      <c r="F289" s="541"/>
      <c r="G289" s="541"/>
      <c r="H289" s="541"/>
      <c r="I289" s="541"/>
      <c r="J289" s="541"/>
      <c r="K289" s="541"/>
      <c r="L289" s="541"/>
      <c r="M289" s="5"/>
      <c r="N289" s="5"/>
      <c r="O289" s="5"/>
      <c r="P289" s="655"/>
      <c r="Q289" s="535"/>
      <c r="R289" s="656"/>
      <c r="S289" s="535"/>
      <c r="T289" s="535"/>
      <c r="U289" s="535"/>
      <c r="V289" s="535"/>
      <c r="W289" s="535"/>
    </row>
    <row r="290" spans="1:23" x14ac:dyDescent="0.2">
      <c r="A290" s="174" t="str">
        <f t="shared" si="206"/>
        <v>Objekt 3</v>
      </c>
      <c r="B290" s="181">
        <f t="shared" si="211"/>
        <v>0</v>
      </c>
      <c r="C290" s="682"/>
      <c r="D290" s="687"/>
      <c r="E290" s="683"/>
      <c r="F290" s="541"/>
      <c r="G290" s="541"/>
      <c r="H290" s="541"/>
      <c r="I290" s="541"/>
      <c r="J290" s="541"/>
      <c r="K290" s="541"/>
      <c r="L290" s="541"/>
      <c r="M290" s="5"/>
      <c r="N290" s="5"/>
      <c r="O290" s="5"/>
      <c r="P290" s="655"/>
      <c r="Q290" s="535"/>
      <c r="R290" s="656"/>
      <c r="S290" s="535"/>
      <c r="T290" s="535"/>
      <c r="U290" s="535"/>
      <c r="V290" s="535"/>
      <c r="W290" s="535"/>
    </row>
    <row r="291" spans="1:23" x14ac:dyDescent="0.2">
      <c r="A291" s="174" t="str">
        <f t="shared" si="206"/>
        <v>Objekt 4</v>
      </c>
      <c r="B291" s="181">
        <f t="shared" si="211"/>
        <v>0</v>
      </c>
      <c r="C291" s="682"/>
      <c r="D291" s="687"/>
      <c r="E291" s="683"/>
      <c r="F291" s="541"/>
      <c r="G291" s="541"/>
      <c r="H291" s="541"/>
      <c r="I291" s="541"/>
      <c r="J291" s="541"/>
      <c r="K291" s="541"/>
      <c r="L291" s="541"/>
      <c r="M291" s="5"/>
      <c r="N291" s="5"/>
      <c r="O291" s="5"/>
      <c r="P291" s="655"/>
      <c r="Q291" s="535"/>
      <c r="R291" s="656"/>
      <c r="S291" s="535"/>
      <c r="T291" s="535"/>
      <c r="U291" s="535"/>
      <c r="V291" s="535"/>
      <c r="W291" s="535"/>
    </row>
    <row r="292" spans="1:23" x14ac:dyDescent="0.2">
      <c r="A292" s="174" t="str">
        <f t="shared" si="206"/>
        <v>Objekt 5</v>
      </c>
      <c r="B292" s="181">
        <f t="shared" si="211"/>
        <v>0</v>
      </c>
      <c r="C292" s="682"/>
      <c r="D292" s="687"/>
      <c r="E292" s="683"/>
      <c r="F292" s="541"/>
      <c r="G292" s="541"/>
      <c r="H292" s="541"/>
      <c r="I292" s="541"/>
      <c r="J292" s="541"/>
      <c r="K292" s="541"/>
      <c r="L292" s="541"/>
      <c r="M292" s="5"/>
      <c r="N292" s="5"/>
      <c r="O292" s="5"/>
      <c r="P292" s="655"/>
      <c r="Q292" s="535"/>
      <c r="R292" s="656"/>
      <c r="S292" s="535"/>
      <c r="T292" s="535"/>
      <c r="U292" s="535"/>
      <c r="V292" s="535"/>
      <c r="W292" s="535"/>
    </row>
    <row r="293" spans="1:23" x14ac:dyDescent="0.2">
      <c r="A293" s="174" t="str">
        <f t="shared" si="206"/>
        <v>Objekt 6</v>
      </c>
      <c r="B293" s="181">
        <f t="shared" si="211"/>
        <v>0</v>
      </c>
      <c r="C293" s="682"/>
      <c r="D293" s="687"/>
      <c r="E293" s="683"/>
      <c r="F293" s="541"/>
      <c r="G293" s="541"/>
      <c r="H293" s="541"/>
      <c r="I293" s="541"/>
      <c r="J293" s="541"/>
      <c r="K293" s="541"/>
      <c r="L293" s="541"/>
      <c r="M293" s="5"/>
      <c r="N293" s="5"/>
      <c r="O293" s="5"/>
      <c r="P293" s="655"/>
      <c r="Q293" s="535"/>
      <c r="R293" s="656"/>
      <c r="S293" s="535"/>
      <c r="T293" s="535"/>
      <c r="U293" s="535"/>
      <c r="V293" s="535"/>
      <c r="W293" s="535"/>
    </row>
    <row r="294" spans="1:23" x14ac:dyDescent="0.2">
      <c r="A294" s="174" t="str">
        <f t="shared" si="206"/>
        <v>Objekt 7</v>
      </c>
      <c r="B294" s="181">
        <f t="shared" si="211"/>
        <v>0</v>
      </c>
      <c r="C294" s="682"/>
      <c r="D294" s="687"/>
      <c r="E294" s="683"/>
      <c r="F294" s="541"/>
      <c r="G294" s="541"/>
      <c r="H294" s="541"/>
      <c r="I294" s="541"/>
      <c r="J294" s="541"/>
      <c r="K294" s="541"/>
      <c r="L294" s="541"/>
      <c r="M294" s="5"/>
      <c r="N294" s="5"/>
      <c r="O294" s="5"/>
      <c r="P294" s="655"/>
      <c r="Q294" s="535"/>
      <c r="R294" s="656"/>
      <c r="S294" s="535"/>
      <c r="T294" s="535"/>
      <c r="U294" s="535"/>
      <c r="V294" s="535"/>
      <c r="W294" s="535"/>
    </row>
    <row r="295" spans="1:23" x14ac:dyDescent="0.2">
      <c r="A295" s="174" t="str">
        <f t="shared" si="206"/>
        <v>Objekt 8</v>
      </c>
      <c r="B295" s="181">
        <f t="shared" si="211"/>
        <v>0</v>
      </c>
      <c r="C295" s="682"/>
      <c r="D295" s="687"/>
      <c r="E295" s="683"/>
      <c r="F295" s="541"/>
      <c r="G295" s="541"/>
      <c r="H295" s="541"/>
      <c r="I295" s="541"/>
      <c r="J295" s="541"/>
      <c r="K295" s="541"/>
      <c r="L295" s="541"/>
      <c r="M295" s="5"/>
      <c r="N295" s="5"/>
      <c r="O295" s="5"/>
      <c r="P295" s="655"/>
      <c r="Q295" s="535"/>
      <c r="R295" s="656"/>
      <c r="S295" s="535"/>
      <c r="T295" s="535"/>
      <c r="U295" s="535"/>
      <c r="V295" s="535"/>
      <c r="W295" s="535"/>
    </row>
    <row r="296" spans="1:23" x14ac:dyDescent="0.2">
      <c r="A296" s="174" t="str">
        <f t="shared" si="206"/>
        <v>Objekt 9</v>
      </c>
      <c r="B296" s="181">
        <f t="shared" si="211"/>
        <v>0</v>
      </c>
      <c r="C296" s="682"/>
      <c r="D296" s="687"/>
      <c r="E296" s="683"/>
      <c r="F296" s="541"/>
      <c r="G296" s="541"/>
      <c r="H296" s="541"/>
      <c r="I296" s="541"/>
      <c r="J296" s="541"/>
      <c r="K296" s="541"/>
      <c r="L296" s="541"/>
      <c r="M296" s="5"/>
      <c r="N296" s="5"/>
      <c r="O296" s="5"/>
      <c r="P296" s="655"/>
      <c r="Q296" s="535"/>
      <c r="R296" s="656"/>
      <c r="S296" s="535"/>
      <c r="T296" s="535"/>
      <c r="U296" s="535"/>
      <c r="V296" s="535"/>
      <c r="W296" s="535"/>
    </row>
    <row r="297" spans="1:23" ht="13.5" thickBot="1" x14ac:dyDescent="0.25">
      <c r="A297" s="175" t="str">
        <f t="shared" si="206"/>
        <v>Objekt 10</v>
      </c>
      <c r="B297" s="181">
        <f t="shared" si="211"/>
        <v>0</v>
      </c>
      <c r="C297" s="682"/>
      <c r="D297" s="687"/>
      <c r="E297" s="683"/>
      <c r="F297" s="541"/>
      <c r="G297" s="541"/>
      <c r="H297" s="541"/>
      <c r="I297" s="541"/>
      <c r="J297" s="541"/>
      <c r="K297" s="541"/>
      <c r="L297" s="541"/>
      <c r="M297" s="5"/>
      <c r="N297" s="5"/>
      <c r="O297" s="5"/>
      <c r="P297" s="655"/>
      <c r="Q297" s="535"/>
      <c r="R297" s="656"/>
      <c r="S297" s="535"/>
      <c r="T297" s="535"/>
      <c r="U297" s="535"/>
      <c r="V297" s="535"/>
      <c r="W297" s="535"/>
    </row>
    <row r="298" spans="1:23" s="425" customFormat="1" ht="19.5" customHeight="1" thickBot="1" x14ac:dyDescent="0.25">
      <c r="A298" s="640" t="s">
        <v>560</v>
      </c>
      <c r="B298" s="645"/>
      <c r="C298" s="698">
        <f>+C287+C276+C265+C243+C221+C210</f>
        <v>0</v>
      </c>
      <c r="D298" s="688"/>
      <c r="E298" s="531"/>
      <c r="F298" s="531"/>
      <c r="G298" s="531"/>
      <c r="H298" s="531"/>
      <c r="I298" s="531"/>
      <c r="J298" s="531"/>
      <c r="K298" s="531"/>
      <c r="L298" s="531"/>
      <c r="M298" s="5"/>
      <c r="N298" s="30"/>
      <c r="O298" s="30"/>
      <c r="P298" s="621"/>
      <c r="Q298" s="30"/>
      <c r="R298" s="30"/>
      <c r="S298" s="30"/>
      <c r="T298" s="30"/>
      <c r="U298" s="30"/>
      <c r="V298" s="30"/>
      <c r="W298" s="30"/>
    </row>
  </sheetData>
  <sheetProtection algorithmName="SHA-512" hashValue="cSVFAlPuUzCkSbavu5xrVUIDwEMe8S5sNX9boMnu9vn7GdYpYYQPwegvsnBajccvUgGC0xBiIHx8t+HuZczwTg==" saltValue="ratM3RGJ8PouGIcaXYl3Ww==" spinCount="100000" sheet="1" formatCells="0" formatColumns="0" formatRows="0"/>
  <mergeCells count="20">
    <mergeCell ref="M21:M23"/>
    <mergeCell ref="F23:K23"/>
    <mergeCell ref="A114:A116"/>
    <mergeCell ref="E114:E116"/>
    <mergeCell ref="G114:K114"/>
    <mergeCell ref="F116:K116"/>
    <mergeCell ref="M114:M116"/>
    <mergeCell ref="A207:A209"/>
    <mergeCell ref="E207:E209"/>
    <mergeCell ref="G207:K207"/>
    <mergeCell ref="F209:K209"/>
    <mergeCell ref="C114:C116"/>
    <mergeCell ref="A9:A10"/>
    <mergeCell ref="G9:K9"/>
    <mergeCell ref="A21:A23"/>
    <mergeCell ref="E21:E23"/>
    <mergeCell ref="G21:K21"/>
    <mergeCell ref="B9:B10"/>
    <mergeCell ref="C9:C10"/>
    <mergeCell ref="D9:D10"/>
  </mergeCells>
  <pageMargins left="0.31496062992125984" right="0.31496062992125984" top="0.39370078740157483" bottom="0.39370078740157483" header="0.51181102362204722" footer="0.19685039370078741"/>
  <pageSetup paperSize="9" scale="53" fitToHeight="3" orientation="portrait" r:id="rId1"/>
  <headerFooter alignWithMargins="0">
    <oddFooter>&amp;L&amp;8&amp;F/AVFIN/FIN SG&amp;C&amp;8&amp;P/&amp;N&amp;R&amp;8&amp;A</oddFooter>
  </headerFooter>
  <rowBreaks count="2" manualBreakCount="2">
    <brk id="112" max="12" man="1"/>
    <brk id="20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6"/>
  <sheetViews>
    <sheetView showGridLines="0" zoomScaleNormal="100" workbookViewId="0">
      <selection activeCell="A26" sqref="A26"/>
    </sheetView>
  </sheetViews>
  <sheetFormatPr baseColWidth="10" defaultColWidth="11.28515625" defaultRowHeight="12.75" outlineLevelCol="1" x14ac:dyDescent="0.2"/>
  <cols>
    <col min="1" max="1" width="39.5703125" customWidth="1"/>
    <col min="2" max="2" width="13" customWidth="1"/>
    <col min="3" max="3" width="16.85546875" customWidth="1"/>
    <col min="4" max="4" width="19.28515625" customWidth="1"/>
    <col min="5" max="5" width="12" bestFit="1" customWidth="1"/>
    <col min="6" max="6" width="12.28515625" customWidth="1"/>
    <col min="7" max="11" width="12" bestFit="1" customWidth="1"/>
    <col min="12" max="12" width="1.7109375" style="5" customWidth="1"/>
    <col min="13" max="13" width="12" bestFit="1" customWidth="1"/>
    <col min="14" max="14" width="7" customWidth="1"/>
    <col min="15" max="15" width="2.140625" hidden="1" customWidth="1" outlineLevel="1"/>
    <col min="16" max="16" width="11.28515625" style="619" collapsed="1"/>
    <col min="17" max="17" width="11.28515625" style="619"/>
  </cols>
  <sheetData>
    <row r="1" spans="1:17" s="16" customFormat="1" ht="19.5" x14ac:dyDescent="0.3">
      <c r="A1" s="74" t="s">
        <v>575</v>
      </c>
      <c r="F1" s="714" t="s">
        <v>354</v>
      </c>
      <c r="G1" s="715"/>
      <c r="H1" s="716"/>
      <c r="I1" s="716"/>
      <c r="J1" s="716"/>
      <c r="K1" s="716"/>
      <c r="L1" s="716"/>
      <c r="M1" s="715"/>
      <c r="N1" s="713"/>
      <c r="O1" s="713"/>
      <c r="P1" s="713"/>
      <c r="Q1" s="717"/>
    </row>
    <row r="2" spans="1:17" x14ac:dyDescent="0.2">
      <c r="F2" s="712" t="s">
        <v>363</v>
      </c>
      <c r="H2" s="701"/>
      <c r="I2" s="701"/>
      <c r="J2" s="701"/>
      <c r="K2" s="701"/>
      <c r="L2" s="701"/>
      <c r="N2" s="701"/>
      <c r="O2" s="701"/>
      <c r="P2" s="701"/>
    </row>
    <row r="3" spans="1:17" x14ac:dyDescent="0.2">
      <c r="A3" s="67" t="s">
        <v>68</v>
      </c>
      <c r="B3" s="198" t="s">
        <v>338</v>
      </c>
      <c r="C3" s="70"/>
      <c r="D3" s="70"/>
      <c r="E3" s="200"/>
      <c r="F3" s="157">
        <v>40</v>
      </c>
    </row>
    <row r="4" spans="1:17" x14ac:dyDescent="0.2">
      <c r="A4" s="197"/>
      <c r="B4" s="23" t="s">
        <v>339</v>
      </c>
      <c r="C4" s="5"/>
      <c r="D4" s="5"/>
      <c r="E4" s="2"/>
      <c r="F4" s="158">
        <v>33</v>
      </c>
    </row>
    <row r="5" spans="1:17" x14ac:dyDescent="0.2">
      <c r="A5" s="197"/>
      <c r="B5" s="23" t="s">
        <v>591</v>
      </c>
      <c r="C5" s="5"/>
      <c r="D5" s="5"/>
      <c r="E5" s="2"/>
      <c r="F5" s="158">
        <v>15</v>
      </c>
    </row>
    <row r="6" spans="1:17" x14ac:dyDescent="0.2">
      <c r="A6" s="197"/>
      <c r="B6" s="23" t="s">
        <v>208</v>
      </c>
      <c r="C6" s="5"/>
      <c r="D6" s="5"/>
      <c r="E6" s="2"/>
      <c r="F6" s="158">
        <v>8</v>
      </c>
    </row>
    <row r="7" spans="1:17" x14ac:dyDescent="0.2">
      <c r="A7" s="68"/>
      <c r="B7" s="23" t="s">
        <v>168</v>
      </c>
      <c r="C7" s="5"/>
      <c r="D7" s="5"/>
      <c r="E7" s="2"/>
      <c r="F7" s="158">
        <v>5</v>
      </c>
    </row>
    <row r="8" spans="1:17" x14ac:dyDescent="0.2">
      <c r="A8" s="69"/>
      <c r="B8" s="199" t="s">
        <v>335</v>
      </c>
      <c r="C8" s="71"/>
      <c r="D8" s="71"/>
      <c r="E8" s="31"/>
      <c r="F8" s="159">
        <v>4</v>
      </c>
    </row>
    <row r="9" spans="1:17" s="16" customFormat="1" ht="16.5" thickBot="1" x14ac:dyDescent="0.3">
      <c r="A9" s="22"/>
      <c r="B9" s="22"/>
      <c r="C9" s="22"/>
      <c r="D9" s="22"/>
      <c r="J9" s="28"/>
      <c r="K9" s="28"/>
      <c r="L9" s="30"/>
      <c r="M9" s="28"/>
      <c r="N9" s="28"/>
      <c r="P9" s="618"/>
      <c r="Q9" s="618"/>
    </row>
    <row r="10" spans="1:17" ht="13.5" thickBot="1" x14ac:dyDescent="0.25">
      <c r="A10" s="955" t="s">
        <v>364</v>
      </c>
      <c r="B10" s="990"/>
      <c r="C10" s="524"/>
      <c r="D10" s="992" t="str">
        <f>"kum. 
per 1.1."&amp;E23</f>
        <v>kum. 
per 1.1.2024</v>
      </c>
      <c r="E10" s="922" t="str">
        <f t="shared" ref="E10:G11" si="0">E22</f>
        <v>Rechnung</v>
      </c>
      <c r="F10" s="632" t="str">
        <f t="shared" si="0"/>
        <v>Budget</v>
      </c>
      <c r="G10" s="957" t="str">
        <f t="shared" si="0"/>
        <v>Finanzplan</v>
      </c>
      <c r="H10" s="957"/>
      <c r="I10" s="957"/>
      <c r="J10" s="957"/>
      <c r="K10" s="958"/>
      <c r="L10" s="542"/>
    </row>
    <row r="11" spans="1:17" s="16" customFormat="1" ht="13.5" thickBot="1" x14ac:dyDescent="0.25">
      <c r="A11" s="989"/>
      <c r="B11" s="991"/>
      <c r="C11" s="529"/>
      <c r="D11" s="993"/>
      <c r="E11" s="923">
        <f t="shared" si="0"/>
        <v>2024</v>
      </c>
      <c r="F11" s="633">
        <f t="shared" si="0"/>
        <v>2025</v>
      </c>
      <c r="G11" s="527">
        <f t="shared" si="0"/>
        <v>2026</v>
      </c>
      <c r="H11" s="527">
        <f>H23</f>
        <v>2027</v>
      </c>
      <c r="I11" s="527">
        <f>I23</f>
        <v>2028</v>
      </c>
      <c r="J11" s="527">
        <f>J23</f>
        <v>2029</v>
      </c>
      <c r="K11" s="528">
        <f>K23</f>
        <v>2030</v>
      </c>
      <c r="L11" s="543"/>
      <c r="P11" s="618"/>
      <c r="Q11" s="618"/>
    </row>
    <row r="12" spans="1:17" s="16" customFormat="1" x14ac:dyDescent="0.2">
      <c r="A12" s="634" t="s">
        <v>259</v>
      </c>
      <c r="B12" s="635"/>
      <c r="C12" s="635"/>
      <c r="D12" s="636">
        <f t="array" ref="D12">SUM(($O$25:$O$211&lt;&gt;"X")*($C$25:$C$211&lt;=(E$11-1))*$B$25:$B$211)</f>
        <v>0</v>
      </c>
      <c r="E12" s="924">
        <f t="array" ref="E12">SUM(($O$25:$O$211&lt;&gt;"X")*($C$25:$C$211&lt;=E$11)*$B$25:$B$211)</f>
        <v>0</v>
      </c>
      <c r="F12" s="628">
        <f t="array" ref="F12">SUM(($O$25:$O$211&lt;&gt;"X")*($C$25:$C$211&lt;=F$11)*$B$25:$B$211)</f>
        <v>0</v>
      </c>
      <c r="G12" s="636">
        <f t="array" ref="G12">SUM(($O$25:$O$211&lt;&gt;"X")*($C$25:$C$211&lt;=G$11)*$B$25:$B$211)</f>
        <v>0</v>
      </c>
      <c r="H12" s="636">
        <f t="array" ref="H12">SUM(($O$25:$O$211&lt;&gt;"X")*($C$25:$C$211&lt;=H$11)*$B$25:$B$211)</f>
        <v>0</v>
      </c>
      <c r="I12" s="636">
        <f t="array" ref="I12">SUM(($O$25:$O$211&lt;&gt;"X")*($C$25:$C$211&lt;=I$11)*$B$25:$B$211)</f>
        <v>0</v>
      </c>
      <c r="J12" s="636">
        <f t="array" ref="J12">SUM(($O$25:$O$211&lt;&gt;"X")*($C$25:$C$211&lt;=J$11)*$B$25:$B$211)</f>
        <v>0</v>
      </c>
      <c r="K12" s="629">
        <f t="array" ref="K12">SUM(($O$25:$O$211&lt;&gt;"X")*($C$25:$C$211&lt;=K$11)*$B$25:$B$211)</f>
        <v>0</v>
      </c>
      <c r="L12" s="532"/>
      <c r="P12" s="618"/>
      <c r="Q12" s="618"/>
    </row>
    <row r="13" spans="1:17" x14ac:dyDescent="0.2">
      <c r="A13" s="60" t="s">
        <v>562</v>
      </c>
      <c r="B13" s="194"/>
      <c r="C13" s="194"/>
      <c r="D13" s="427">
        <f>D25+D36+D118+D160+D87</f>
        <v>0</v>
      </c>
      <c r="E13" s="925">
        <f t="shared" ref="E13:K13" si="1">E25+E36+E118+E160+E87</f>
        <v>0</v>
      </c>
      <c r="F13" s="426">
        <f t="shared" si="1"/>
        <v>0</v>
      </c>
      <c r="G13" s="427">
        <f t="shared" si="1"/>
        <v>0</v>
      </c>
      <c r="H13" s="427">
        <f t="shared" si="1"/>
        <v>0</v>
      </c>
      <c r="I13" s="427">
        <f t="shared" si="1"/>
        <v>0</v>
      </c>
      <c r="J13" s="427">
        <f t="shared" si="1"/>
        <v>0</v>
      </c>
      <c r="K13" s="428">
        <f t="shared" si="1"/>
        <v>0</v>
      </c>
      <c r="L13" s="533"/>
      <c r="M13" s="16"/>
      <c r="N13" s="16"/>
      <c r="O13" s="16"/>
      <c r="P13" s="618"/>
      <c r="Q13" s="618"/>
    </row>
    <row r="14" spans="1:17" x14ac:dyDescent="0.2">
      <c r="A14" s="60" t="s">
        <v>561</v>
      </c>
      <c r="B14" s="194"/>
      <c r="C14" s="194"/>
      <c r="D14" s="427">
        <f t="shared" ref="D14" si="2">D149+D191</f>
        <v>0</v>
      </c>
      <c r="E14" s="925">
        <f t="shared" ref="E14:K14" si="3">E149+E191</f>
        <v>0</v>
      </c>
      <c r="F14" s="426">
        <f t="shared" si="3"/>
        <v>0</v>
      </c>
      <c r="G14" s="427">
        <f t="shared" si="3"/>
        <v>0</v>
      </c>
      <c r="H14" s="427">
        <f t="shared" si="3"/>
        <v>0</v>
      </c>
      <c r="I14" s="427">
        <f t="shared" si="3"/>
        <v>0</v>
      </c>
      <c r="J14" s="427">
        <f t="shared" si="3"/>
        <v>0</v>
      </c>
      <c r="K14" s="428">
        <f t="shared" si="3"/>
        <v>0</v>
      </c>
      <c r="L14" s="533"/>
    </row>
    <row r="15" spans="1:17" x14ac:dyDescent="0.2">
      <c r="A15" s="60" t="s">
        <v>347</v>
      </c>
      <c r="B15" s="194"/>
      <c r="C15" s="194"/>
      <c r="D15" s="427">
        <f>D217+D228+D310+D341+D352+D383+D279</f>
        <v>0</v>
      </c>
      <c r="E15" s="925">
        <f t="shared" ref="E15:K15" si="4">E217+E228+E310+E341+E352+E383+E279</f>
        <v>0</v>
      </c>
      <c r="F15" s="426">
        <f t="shared" si="4"/>
        <v>0</v>
      </c>
      <c r="G15" s="427">
        <f t="shared" si="4"/>
        <v>0</v>
      </c>
      <c r="H15" s="427">
        <f t="shared" si="4"/>
        <v>0</v>
      </c>
      <c r="I15" s="427">
        <f t="shared" si="4"/>
        <v>0</v>
      </c>
      <c r="J15" s="427">
        <f t="shared" si="4"/>
        <v>0</v>
      </c>
      <c r="K15" s="428">
        <f t="shared" si="4"/>
        <v>0</v>
      </c>
      <c r="L15" s="533"/>
    </row>
    <row r="16" spans="1:17" x14ac:dyDescent="0.2">
      <c r="A16" s="60" t="s">
        <v>563</v>
      </c>
      <c r="B16" s="194"/>
      <c r="C16" s="194"/>
      <c r="D16" s="430">
        <f>D409+D420+D502+D544+D471</f>
        <v>0</v>
      </c>
      <c r="E16" s="926">
        <f t="shared" ref="E16:K16" si="5">E409+E420+E502+E544+E471</f>
        <v>0</v>
      </c>
      <c r="F16" s="429">
        <f t="shared" si="5"/>
        <v>0</v>
      </c>
      <c r="G16" s="430">
        <f t="shared" si="5"/>
        <v>0</v>
      </c>
      <c r="H16" s="430">
        <f t="shared" si="5"/>
        <v>0</v>
      </c>
      <c r="I16" s="430">
        <f t="shared" si="5"/>
        <v>0</v>
      </c>
      <c r="J16" s="430">
        <f t="shared" si="5"/>
        <v>0</v>
      </c>
      <c r="K16" s="431">
        <f t="shared" si="5"/>
        <v>0</v>
      </c>
      <c r="L16" s="533"/>
    </row>
    <row r="17" spans="1:18" x14ac:dyDescent="0.2">
      <c r="A17" s="60" t="s">
        <v>592</v>
      </c>
      <c r="B17" s="194"/>
      <c r="C17" s="194"/>
      <c r="D17" s="430">
        <f>D533+D575</f>
        <v>0</v>
      </c>
      <c r="E17" s="926">
        <f t="shared" ref="E17:K17" si="6">E533+E575</f>
        <v>0</v>
      </c>
      <c r="F17" s="429">
        <f t="shared" si="6"/>
        <v>0</v>
      </c>
      <c r="G17" s="430">
        <f t="shared" si="6"/>
        <v>0</v>
      </c>
      <c r="H17" s="430">
        <f t="shared" si="6"/>
        <v>0</v>
      </c>
      <c r="I17" s="430">
        <f t="shared" si="6"/>
        <v>0</v>
      </c>
      <c r="J17" s="430">
        <f t="shared" si="6"/>
        <v>0</v>
      </c>
      <c r="K17" s="431">
        <f t="shared" si="6"/>
        <v>0</v>
      </c>
      <c r="L17" s="533"/>
    </row>
    <row r="18" spans="1:18" ht="13.5" thickBot="1" x14ac:dyDescent="0.25">
      <c r="A18" s="193" t="s">
        <v>71</v>
      </c>
      <c r="B18" s="226"/>
      <c r="C18" s="226"/>
      <c r="D18" s="433">
        <f>D12-D13-D14-D15-D16-D17</f>
        <v>0</v>
      </c>
      <c r="E18" s="927">
        <f>E12-SUM(D13:E14)-SUM(D15:E17)</f>
        <v>0</v>
      </c>
      <c r="F18" s="432">
        <f>F12-SUM(D13:F14)-SUM(D15:F17)</f>
        <v>0</v>
      </c>
      <c r="G18" s="433">
        <f>G12-SUM(D13:G14)-SUM(D15:G17)</f>
        <v>0</v>
      </c>
      <c r="H18" s="433">
        <f>H12-SUM(D13:H14)-SUM(D15:H17)</f>
        <v>0</v>
      </c>
      <c r="I18" s="433">
        <f>I12-SUM(D13:I14)-SUM(D15:I17)</f>
        <v>0</v>
      </c>
      <c r="J18" s="433">
        <f>J12-SUM(D13:J14)-SUM(D15:J17)</f>
        <v>0</v>
      </c>
      <c r="K18" s="434">
        <f>K12-SUM(D13:K14)-SUM(D15:K17)</f>
        <v>0</v>
      </c>
      <c r="L18" s="534"/>
    </row>
    <row r="19" spans="1:18" ht="13.5" thickBot="1" x14ac:dyDescent="0.25"/>
    <row r="20" spans="1:18" ht="13.5" thickBot="1" x14ac:dyDescent="0.25">
      <c r="A20" s="820" t="s">
        <v>348</v>
      </c>
      <c r="B20" s="821"/>
      <c r="C20" s="821"/>
      <c r="D20" s="822"/>
      <c r="E20" s="823">
        <f>R217+R228+R310+R341+R352+R383+R279</f>
        <v>0</v>
      </c>
      <c r="F20" s="824">
        <f t="shared" ref="F20:K20" si="7">S217+S228+S310+S341+S352+S383+S279</f>
        <v>0</v>
      </c>
      <c r="G20" s="822">
        <f t="shared" si="7"/>
        <v>0</v>
      </c>
      <c r="H20" s="822">
        <f t="shared" si="7"/>
        <v>0</v>
      </c>
      <c r="I20" s="822">
        <f t="shared" si="7"/>
        <v>0</v>
      </c>
      <c r="J20" s="822">
        <f t="shared" si="7"/>
        <v>0</v>
      </c>
      <c r="K20" s="928">
        <f t="shared" si="7"/>
        <v>0</v>
      </c>
      <c r="L20" s="533"/>
    </row>
    <row r="21" spans="1:18" s="16" customFormat="1" ht="16.5" thickBot="1" x14ac:dyDescent="0.3">
      <c r="A21" s="22"/>
      <c r="B21" s="22"/>
      <c r="C21" s="22"/>
      <c r="D21" s="22"/>
      <c r="J21" s="28"/>
      <c r="K21" s="28"/>
      <c r="L21" s="30"/>
      <c r="M21" s="28"/>
      <c r="N21" s="28"/>
      <c r="P21" s="618"/>
      <c r="Q21" s="618"/>
    </row>
    <row r="22" spans="1:18" s="16" customFormat="1" ht="12.75" customHeight="1" x14ac:dyDescent="0.2">
      <c r="A22" s="959" t="s">
        <v>570</v>
      </c>
      <c r="B22" s="973" t="s">
        <v>234</v>
      </c>
      <c r="C22" s="973" t="s">
        <v>235</v>
      </c>
      <c r="D22" s="973" t="str">
        <f>"kum. planmässige Abschreibungen per 31.12."&amp;Eingabeblatt!C19</f>
        <v>kum. planmässige Abschreibungen per 31.12.2023</v>
      </c>
      <c r="E22" s="795" t="str">
        <f>Eingabeblatt!D18</f>
        <v>Rechnung</v>
      </c>
      <c r="F22" s="526" t="s">
        <v>96</v>
      </c>
      <c r="G22" s="983" t="s">
        <v>55</v>
      </c>
      <c r="H22" s="984"/>
      <c r="I22" s="984"/>
      <c r="J22" s="984"/>
      <c r="K22" s="985"/>
      <c r="L22" s="539"/>
      <c r="M22" s="903" t="s">
        <v>194</v>
      </c>
      <c r="N22" s="28"/>
      <c r="P22" s="625" t="s">
        <v>342</v>
      </c>
      <c r="Q22" s="625" t="s">
        <v>340</v>
      </c>
      <c r="R22" s="617" t="s">
        <v>345</v>
      </c>
    </row>
    <row r="23" spans="1:18" s="16" customFormat="1" ht="12.75" customHeight="1" x14ac:dyDescent="0.2">
      <c r="A23" s="960"/>
      <c r="B23" s="974"/>
      <c r="C23" s="974"/>
      <c r="D23" s="974"/>
      <c r="E23" s="796">
        <f>(Eingabeblatt!C19+1)</f>
        <v>2024</v>
      </c>
      <c r="F23" s="374">
        <f>(Eingabeblatt!C19+2)</f>
        <v>2025</v>
      </c>
      <c r="G23" s="376">
        <f>(Eingabeblatt!C19+3)</f>
        <v>2026</v>
      </c>
      <c r="H23" s="370">
        <f>(Eingabeblatt!C19+4)</f>
        <v>2027</v>
      </c>
      <c r="I23" s="370">
        <f>(Eingabeblatt!C19+5)</f>
        <v>2028</v>
      </c>
      <c r="J23" s="370">
        <f>(Eingabeblatt!C19+6)</f>
        <v>2029</v>
      </c>
      <c r="K23" s="525">
        <f>(Eingabeblatt!C19+7)</f>
        <v>2030</v>
      </c>
      <c r="L23" s="540"/>
      <c r="M23" s="905"/>
      <c r="N23" s="28"/>
      <c r="P23" s="625" t="s">
        <v>343</v>
      </c>
      <c r="Q23" s="625">
        <f>E23</f>
        <v>2024</v>
      </c>
      <c r="R23" s="617" t="s">
        <v>346</v>
      </c>
    </row>
    <row r="24" spans="1:18" s="16" customFormat="1" ht="15.75" customHeight="1" thickBot="1" x14ac:dyDescent="0.25">
      <c r="A24" s="961"/>
      <c r="B24" s="975"/>
      <c r="C24" s="975"/>
      <c r="D24" s="975"/>
      <c r="E24" s="652"/>
      <c r="F24" s="986" t="s">
        <v>529</v>
      </c>
      <c r="G24" s="987"/>
      <c r="H24" s="987"/>
      <c r="I24" s="987"/>
      <c r="J24" s="987"/>
      <c r="K24" s="988"/>
      <c r="L24" s="540"/>
      <c r="M24" s="904" t="str">
        <f>"31.12."&amp;K23</f>
        <v>31.12.2030</v>
      </c>
      <c r="N24" s="28"/>
      <c r="O24" s="16" t="s">
        <v>257</v>
      </c>
      <c r="P24" s="625"/>
      <c r="Q24" s="625"/>
      <c r="R24" s="617" t="s">
        <v>344</v>
      </c>
    </row>
    <row r="25" spans="1:18" s="16" customFormat="1" ht="18" customHeight="1" x14ac:dyDescent="0.2">
      <c r="A25" s="173" t="str">
        <f>"Grundstücke ("&amp;F3&amp;" J.)"</f>
        <v>Grundstücke (40 J.)</v>
      </c>
      <c r="B25" s="192">
        <f>SUM(B26:B35)</f>
        <v>0</v>
      </c>
      <c r="C25" s="192"/>
      <c r="D25" s="182">
        <f t="shared" ref="D25:E25" si="8">SUM(D26:D35)</f>
        <v>0</v>
      </c>
      <c r="E25" s="182">
        <f t="shared" si="8"/>
        <v>0</v>
      </c>
      <c r="F25" s="201">
        <f t="shared" ref="F25:M25" si="9">SUM(F26:F35)</f>
        <v>0</v>
      </c>
      <c r="G25" s="183">
        <f t="shared" si="9"/>
        <v>0</v>
      </c>
      <c r="H25" s="183">
        <f t="shared" si="9"/>
        <v>0</v>
      </c>
      <c r="I25" s="183">
        <f t="shared" si="9"/>
        <v>0</v>
      </c>
      <c r="J25" s="183">
        <f t="shared" si="9"/>
        <v>0</v>
      </c>
      <c r="K25" s="187">
        <f t="shared" si="9"/>
        <v>0</v>
      </c>
      <c r="L25" s="531"/>
      <c r="M25" s="536">
        <f t="shared" si="9"/>
        <v>0</v>
      </c>
      <c r="O25" s="16" t="s">
        <v>258</v>
      </c>
      <c r="P25" s="618"/>
      <c r="Q25" s="618"/>
      <c r="R25" s="631">
        <f>SUM(R26:R35)</f>
        <v>0</v>
      </c>
    </row>
    <row r="26" spans="1:18" s="16" customFormat="1" x14ac:dyDescent="0.2">
      <c r="A26" s="214" t="s">
        <v>183</v>
      </c>
      <c r="B26" s="178"/>
      <c r="C26" s="225"/>
      <c r="D26" s="180">
        <f t="shared" ref="D26" si="10">IF(OR(C26="",C26&gt;$E$23),0,IF($E$23-C26&gt;P26,B26,($E$23-C26)*R26))</f>
        <v>0</v>
      </c>
      <c r="E26" s="181">
        <f t="shared" ref="E26:E35" si="11">IF(OR(C26="",C26&gt;$E$23),0,IF(D26+D410+R26&gt;B26,B26-D26-D410,R26))</f>
        <v>0</v>
      </c>
      <c r="F26" s="202">
        <f t="shared" ref="F26:F35" si="12">IF(OR(C26="",C26&gt;$F$23),0,IF((SUM(D26:E26)+SUM(D410:E410)+R26)&gt;B26,B26-SUM(D26:E26)-SUM(D410:E410),R26))</f>
        <v>0</v>
      </c>
      <c r="G26" s="181">
        <f t="shared" ref="G26:G35" si="13">IF(OR(C26="",C26&gt;$G$23),0,IF((SUM(D26:F26)+SUM(D410:F410)+R26)&gt;B26,B26-SUM(D26:F26)-SUM(D410:F410),R26))</f>
        <v>0</v>
      </c>
      <c r="H26" s="181">
        <f t="shared" ref="H26:H35" si="14">IF(OR(C26="",C26&gt;$H$23),0,IF((SUM(D26:G26)+SUM(D410:G410)+R26)&gt;B26,B26-SUM(D26:G26)-SUM(D410:G410),R26))</f>
        <v>0</v>
      </c>
      <c r="I26" s="181">
        <f t="shared" ref="I26:I35" si="15">IF(OR(C26="",C26&gt;$I$23),0,IF((SUM(D26:H26)+SUM(D410:H410)+R26)&gt;B26,B26-SUM(D26:H26)-SUM(D410:H410),R26))</f>
        <v>0</v>
      </c>
      <c r="J26" s="181">
        <f t="shared" ref="J26:J35" si="16">IF(OR(C26="",C26&gt;$J$23),0,IF((SUM(D26:I26)+SUM(D410:I410)+R26)&gt;B26,B26-SUM(D26:I26)-SUM(D410:I410),R26))</f>
        <v>0</v>
      </c>
      <c r="K26" s="544">
        <f t="shared" ref="K26:K35" si="17">IF(OR(C26="",C26&gt;$K$23),0,IF((SUM(D26:J26)+SUM(D410:J410)+R26)&gt;B26,B26-SUM(D26:J26)-SUM(D410:J410),R26))</f>
        <v>0</v>
      </c>
      <c r="L26" s="535"/>
      <c r="M26" s="537">
        <f t="shared" ref="M26:M35" si="18">B26-SUM(D26:K26)-(SUM(D218:K218)-SUM(R218:X218))-SUM(D410:K410)</f>
        <v>0</v>
      </c>
      <c r="P26" s="626">
        <f t="shared" ref="P26:P35" si="19">$F$3</f>
        <v>40</v>
      </c>
      <c r="Q26" s="626">
        <f t="shared" ref="Q26:Q35" si="20">IF((C26=""),0,P26-($R$215-C26))</f>
        <v>0</v>
      </c>
      <c r="R26" s="181">
        <f t="shared" ref="R26" si="21">B26/P26</f>
        <v>0</v>
      </c>
    </row>
    <row r="27" spans="1:18" s="16" customFormat="1" x14ac:dyDescent="0.2">
      <c r="A27" s="214" t="s">
        <v>184</v>
      </c>
      <c r="B27" s="178"/>
      <c r="C27" s="225"/>
      <c r="D27" s="180">
        <f t="shared" ref="D27:D35" si="22">IF(OR(C27="",C27&gt;$E$23),0,IF($E$23-C27&gt;P27,B27,($E$23-C27)*R27))</f>
        <v>0</v>
      </c>
      <c r="E27" s="181">
        <f t="shared" si="11"/>
        <v>0</v>
      </c>
      <c r="F27" s="202">
        <f t="shared" si="12"/>
        <v>0</v>
      </c>
      <c r="G27" s="181">
        <f t="shared" si="13"/>
        <v>0</v>
      </c>
      <c r="H27" s="181">
        <f t="shared" si="14"/>
        <v>0</v>
      </c>
      <c r="I27" s="181">
        <f t="shared" si="15"/>
        <v>0</v>
      </c>
      <c r="J27" s="181">
        <f t="shared" si="16"/>
        <v>0</v>
      </c>
      <c r="K27" s="544">
        <f t="shared" si="17"/>
        <v>0</v>
      </c>
      <c r="L27" s="535"/>
      <c r="M27" s="537">
        <f t="shared" si="18"/>
        <v>0</v>
      </c>
      <c r="P27" s="626">
        <f t="shared" si="19"/>
        <v>40</v>
      </c>
      <c r="Q27" s="626">
        <f t="shared" si="20"/>
        <v>0</v>
      </c>
      <c r="R27" s="181">
        <f t="shared" ref="R27:R35" si="23">B27/P27</f>
        <v>0</v>
      </c>
    </row>
    <row r="28" spans="1:18" s="16" customFormat="1" x14ac:dyDescent="0.2">
      <c r="A28" s="214" t="s">
        <v>185</v>
      </c>
      <c r="B28" s="178"/>
      <c r="C28" s="225"/>
      <c r="D28" s="180">
        <f t="shared" si="22"/>
        <v>0</v>
      </c>
      <c r="E28" s="181">
        <f t="shared" si="11"/>
        <v>0</v>
      </c>
      <c r="F28" s="202">
        <f t="shared" si="12"/>
        <v>0</v>
      </c>
      <c r="G28" s="181">
        <f t="shared" si="13"/>
        <v>0</v>
      </c>
      <c r="H28" s="181">
        <f t="shared" si="14"/>
        <v>0</v>
      </c>
      <c r="I28" s="181">
        <f t="shared" si="15"/>
        <v>0</v>
      </c>
      <c r="J28" s="181">
        <f t="shared" si="16"/>
        <v>0</v>
      </c>
      <c r="K28" s="544">
        <f t="shared" si="17"/>
        <v>0</v>
      </c>
      <c r="L28" s="535"/>
      <c r="M28" s="537">
        <f t="shared" si="18"/>
        <v>0</v>
      </c>
      <c r="P28" s="626">
        <f t="shared" si="19"/>
        <v>40</v>
      </c>
      <c r="Q28" s="626">
        <f t="shared" si="20"/>
        <v>0</v>
      </c>
      <c r="R28" s="181">
        <f t="shared" si="23"/>
        <v>0</v>
      </c>
    </row>
    <row r="29" spans="1:18" s="16" customFormat="1" x14ac:dyDescent="0.2">
      <c r="A29" s="214" t="s">
        <v>186</v>
      </c>
      <c r="B29" s="178"/>
      <c r="C29" s="225"/>
      <c r="D29" s="180">
        <f t="shared" si="22"/>
        <v>0</v>
      </c>
      <c r="E29" s="181">
        <f t="shared" si="11"/>
        <v>0</v>
      </c>
      <c r="F29" s="202">
        <f t="shared" si="12"/>
        <v>0</v>
      </c>
      <c r="G29" s="181">
        <f t="shared" si="13"/>
        <v>0</v>
      </c>
      <c r="H29" s="181">
        <f t="shared" si="14"/>
        <v>0</v>
      </c>
      <c r="I29" s="181">
        <f t="shared" si="15"/>
        <v>0</v>
      </c>
      <c r="J29" s="181">
        <f t="shared" si="16"/>
        <v>0</v>
      </c>
      <c r="K29" s="544">
        <f t="shared" si="17"/>
        <v>0</v>
      </c>
      <c r="L29" s="535"/>
      <c r="M29" s="537">
        <f t="shared" si="18"/>
        <v>0</v>
      </c>
      <c r="P29" s="626">
        <f t="shared" si="19"/>
        <v>40</v>
      </c>
      <c r="Q29" s="626">
        <f t="shared" si="20"/>
        <v>0</v>
      </c>
      <c r="R29" s="181">
        <f t="shared" si="23"/>
        <v>0</v>
      </c>
    </row>
    <row r="30" spans="1:18" s="16" customFormat="1" x14ac:dyDescent="0.2">
      <c r="A30" s="214" t="s">
        <v>187</v>
      </c>
      <c r="B30" s="178"/>
      <c r="C30" s="225"/>
      <c r="D30" s="180">
        <f t="shared" si="22"/>
        <v>0</v>
      </c>
      <c r="E30" s="181">
        <f t="shared" si="11"/>
        <v>0</v>
      </c>
      <c r="F30" s="202">
        <f t="shared" si="12"/>
        <v>0</v>
      </c>
      <c r="G30" s="181">
        <f t="shared" si="13"/>
        <v>0</v>
      </c>
      <c r="H30" s="181">
        <f t="shared" si="14"/>
        <v>0</v>
      </c>
      <c r="I30" s="181">
        <f t="shared" si="15"/>
        <v>0</v>
      </c>
      <c r="J30" s="181">
        <f t="shared" si="16"/>
        <v>0</v>
      </c>
      <c r="K30" s="544">
        <f t="shared" si="17"/>
        <v>0</v>
      </c>
      <c r="L30" s="535"/>
      <c r="M30" s="537">
        <f t="shared" si="18"/>
        <v>0</v>
      </c>
      <c r="P30" s="626">
        <f t="shared" si="19"/>
        <v>40</v>
      </c>
      <c r="Q30" s="626">
        <f t="shared" si="20"/>
        <v>0</v>
      </c>
      <c r="R30" s="181">
        <f t="shared" si="23"/>
        <v>0</v>
      </c>
    </row>
    <row r="31" spans="1:18" s="16" customFormat="1" x14ac:dyDescent="0.2">
      <c r="A31" s="214" t="s">
        <v>188</v>
      </c>
      <c r="B31" s="178"/>
      <c r="C31" s="225"/>
      <c r="D31" s="180">
        <f t="shared" si="22"/>
        <v>0</v>
      </c>
      <c r="E31" s="181">
        <f t="shared" si="11"/>
        <v>0</v>
      </c>
      <c r="F31" s="202">
        <f t="shared" si="12"/>
        <v>0</v>
      </c>
      <c r="G31" s="181">
        <f t="shared" si="13"/>
        <v>0</v>
      </c>
      <c r="H31" s="181">
        <f t="shared" si="14"/>
        <v>0</v>
      </c>
      <c r="I31" s="181">
        <f t="shared" si="15"/>
        <v>0</v>
      </c>
      <c r="J31" s="181">
        <f t="shared" si="16"/>
        <v>0</v>
      </c>
      <c r="K31" s="544">
        <f t="shared" si="17"/>
        <v>0</v>
      </c>
      <c r="L31" s="535"/>
      <c r="M31" s="537">
        <f t="shared" si="18"/>
        <v>0</v>
      </c>
      <c r="P31" s="626">
        <f t="shared" si="19"/>
        <v>40</v>
      </c>
      <c r="Q31" s="626">
        <f t="shared" si="20"/>
        <v>0</v>
      </c>
      <c r="R31" s="181">
        <f t="shared" si="23"/>
        <v>0</v>
      </c>
    </row>
    <row r="32" spans="1:18" s="16" customFormat="1" x14ac:dyDescent="0.2">
      <c r="A32" s="214" t="s">
        <v>189</v>
      </c>
      <c r="B32" s="178"/>
      <c r="C32" s="225"/>
      <c r="D32" s="180">
        <f t="shared" si="22"/>
        <v>0</v>
      </c>
      <c r="E32" s="181">
        <f t="shared" si="11"/>
        <v>0</v>
      </c>
      <c r="F32" s="202">
        <f t="shared" si="12"/>
        <v>0</v>
      </c>
      <c r="G32" s="181">
        <f t="shared" si="13"/>
        <v>0</v>
      </c>
      <c r="H32" s="181">
        <f t="shared" si="14"/>
        <v>0</v>
      </c>
      <c r="I32" s="181">
        <f t="shared" si="15"/>
        <v>0</v>
      </c>
      <c r="J32" s="181">
        <f t="shared" si="16"/>
        <v>0</v>
      </c>
      <c r="K32" s="544">
        <f t="shared" si="17"/>
        <v>0</v>
      </c>
      <c r="L32" s="535"/>
      <c r="M32" s="537">
        <f t="shared" si="18"/>
        <v>0</v>
      </c>
      <c r="P32" s="626">
        <f t="shared" si="19"/>
        <v>40</v>
      </c>
      <c r="Q32" s="626">
        <f t="shared" si="20"/>
        <v>0</v>
      </c>
      <c r="R32" s="181">
        <f t="shared" si="23"/>
        <v>0</v>
      </c>
    </row>
    <row r="33" spans="1:20" s="16" customFormat="1" x14ac:dyDescent="0.2">
      <c r="A33" s="214" t="s">
        <v>190</v>
      </c>
      <c r="B33" s="178"/>
      <c r="C33" s="225"/>
      <c r="D33" s="180">
        <f t="shared" si="22"/>
        <v>0</v>
      </c>
      <c r="E33" s="181">
        <f t="shared" si="11"/>
        <v>0</v>
      </c>
      <c r="F33" s="202">
        <f t="shared" si="12"/>
        <v>0</v>
      </c>
      <c r="G33" s="181">
        <f t="shared" si="13"/>
        <v>0</v>
      </c>
      <c r="H33" s="181">
        <f t="shared" si="14"/>
        <v>0</v>
      </c>
      <c r="I33" s="181">
        <f t="shared" si="15"/>
        <v>0</v>
      </c>
      <c r="J33" s="181">
        <f t="shared" si="16"/>
        <v>0</v>
      </c>
      <c r="K33" s="544">
        <f t="shared" si="17"/>
        <v>0</v>
      </c>
      <c r="L33" s="535"/>
      <c r="M33" s="537">
        <f t="shared" si="18"/>
        <v>0</v>
      </c>
      <c r="P33" s="626">
        <f t="shared" si="19"/>
        <v>40</v>
      </c>
      <c r="Q33" s="626">
        <f t="shared" si="20"/>
        <v>0</v>
      </c>
      <c r="R33" s="181">
        <f t="shared" si="23"/>
        <v>0</v>
      </c>
    </row>
    <row r="34" spans="1:20" s="16" customFormat="1" x14ac:dyDescent="0.2">
      <c r="A34" s="214" t="s">
        <v>191</v>
      </c>
      <c r="B34" s="178"/>
      <c r="C34" s="225"/>
      <c r="D34" s="180">
        <f t="shared" si="22"/>
        <v>0</v>
      </c>
      <c r="E34" s="181">
        <f t="shared" si="11"/>
        <v>0</v>
      </c>
      <c r="F34" s="202">
        <f t="shared" si="12"/>
        <v>0</v>
      </c>
      <c r="G34" s="181">
        <f t="shared" si="13"/>
        <v>0</v>
      </c>
      <c r="H34" s="181">
        <f t="shared" si="14"/>
        <v>0</v>
      </c>
      <c r="I34" s="181">
        <f t="shared" si="15"/>
        <v>0</v>
      </c>
      <c r="J34" s="181">
        <f t="shared" si="16"/>
        <v>0</v>
      </c>
      <c r="K34" s="544">
        <f t="shared" si="17"/>
        <v>0</v>
      </c>
      <c r="L34" s="535"/>
      <c r="M34" s="537">
        <f t="shared" si="18"/>
        <v>0</v>
      </c>
      <c r="P34" s="626">
        <f t="shared" si="19"/>
        <v>40</v>
      </c>
      <c r="Q34" s="626">
        <f t="shared" si="20"/>
        <v>0</v>
      </c>
      <c r="R34" s="181">
        <f t="shared" si="23"/>
        <v>0</v>
      </c>
    </row>
    <row r="35" spans="1:20" s="16" customFormat="1" x14ac:dyDescent="0.2">
      <c r="A35" s="214" t="s">
        <v>192</v>
      </c>
      <c r="B35" s="178"/>
      <c r="C35" s="225"/>
      <c r="D35" s="180">
        <f t="shared" si="22"/>
        <v>0</v>
      </c>
      <c r="E35" s="181">
        <f t="shared" si="11"/>
        <v>0</v>
      </c>
      <c r="F35" s="202">
        <f t="shared" si="12"/>
        <v>0</v>
      </c>
      <c r="G35" s="181">
        <f t="shared" si="13"/>
        <v>0</v>
      </c>
      <c r="H35" s="181">
        <f t="shared" si="14"/>
        <v>0</v>
      </c>
      <c r="I35" s="181">
        <f t="shared" si="15"/>
        <v>0</v>
      </c>
      <c r="J35" s="181">
        <f t="shared" si="16"/>
        <v>0</v>
      </c>
      <c r="K35" s="544">
        <f t="shared" si="17"/>
        <v>0</v>
      </c>
      <c r="L35" s="535"/>
      <c r="M35" s="537">
        <f t="shared" si="18"/>
        <v>0</v>
      </c>
      <c r="P35" s="626">
        <f t="shared" si="19"/>
        <v>40</v>
      </c>
      <c r="Q35" s="626">
        <f t="shared" si="20"/>
        <v>0</v>
      </c>
      <c r="R35" s="181">
        <f t="shared" si="23"/>
        <v>0</v>
      </c>
    </row>
    <row r="36" spans="1:20" s="16" customFormat="1" ht="18" customHeight="1" x14ac:dyDescent="0.2">
      <c r="A36" s="173" t="str">
        <f>"Hochbauten ("&amp;F4&amp;" J.)"</f>
        <v>Hochbauten (33 J.)</v>
      </c>
      <c r="B36" s="192">
        <f>SUM(B37:B86)</f>
        <v>0</v>
      </c>
      <c r="C36" s="192"/>
      <c r="D36" s="182">
        <f t="shared" ref="D36:K36" si="24">SUM(D37:D86)</f>
        <v>0</v>
      </c>
      <c r="E36" s="182">
        <f t="shared" si="24"/>
        <v>0</v>
      </c>
      <c r="F36" s="201">
        <f t="shared" si="24"/>
        <v>0</v>
      </c>
      <c r="G36" s="183">
        <f t="shared" si="24"/>
        <v>0</v>
      </c>
      <c r="H36" s="183">
        <f t="shared" si="24"/>
        <v>0</v>
      </c>
      <c r="I36" s="183">
        <f t="shared" si="24"/>
        <v>0</v>
      </c>
      <c r="J36" s="183">
        <f t="shared" si="24"/>
        <v>0</v>
      </c>
      <c r="K36" s="187">
        <f t="shared" si="24"/>
        <v>0</v>
      </c>
      <c r="L36" s="531"/>
      <c r="M36" s="536">
        <f>SUM(M37:M86)</f>
        <v>0</v>
      </c>
      <c r="O36" s="16" t="s">
        <v>258</v>
      </c>
      <c r="P36" s="618"/>
      <c r="Q36" s="618"/>
      <c r="R36" s="631">
        <f>SUM(R37:R86)</f>
        <v>0</v>
      </c>
    </row>
    <row r="37" spans="1:20" x14ac:dyDescent="0.2">
      <c r="A37" s="214" t="s">
        <v>183</v>
      </c>
      <c r="B37" s="178"/>
      <c r="C37" s="225"/>
      <c r="D37" s="180">
        <f t="shared" ref="D37" si="25">IF(OR(C37="",C37&gt;$E$23),0,IF($E$23-C37&gt;P37,B37,($E$23-C37)*R37))</f>
        <v>0</v>
      </c>
      <c r="E37" s="181">
        <f t="shared" ref="E37:E68" si="26">IF(OR(C37="",C37&gt;$E$23),0,IF(D37+D421+R37&gt;B37,B37-D37-D421,R37))</f>
        <v>0</v>
      </c>
      <c r="F37" s="202">
        <f t="shared" ref="F37:F68" si="27">IF(OR(C37="",C37&gt;$F$23),0,IF((SUM(D37:E37)+SUM(D421:E421)+R37)&gt;B37,B37-SUM(D37:E37)-SUM(D421:E421),R37))</f>
        <v>0</v>
      </c>
      <c r="G37" s="181">
        <f t="shared" ref="G37:G68" si="28">IF(OR(C37="",C37&gt;$G$23),0,IF((SUM(D37:F37)+SUM(D421:F421)+R37)&gt;B37,B37-SUM(D37:F37)-SUM(D421:F421),R37))</f>
        <v>0</v>
      </c>
      <c r="H37" s="181">
        <f t="shared" ref="H37:H68" si="29">IF(OR(C37="",C37&gt;$H$23),0,IF((SUM(D37:G37)+SUM(D421:G421)+R37)&gt;B37,B37-SUM(D37:G37)-SUM(D421:G421),R37))</f>
        <v>0</v>
      </c>
      <c r="I37" s="181">
        <f t="shared" ref="I37:I68" si="30">IF(OR(C37="",C37&gt;$I$23),0,IF((SUM(D37:H37)+SUM(D421:H421)+R37)&gt;B37,B37-SUM(D37:H37)-SUM(D421:H421),R37))</f>
        <v>0</v>
      </c>
      <c r="J37" s="181">
        <f t="shared" ref="J37:J68" si="31">IF(OR(C37="",C37&gt;$J$23),0,IF((SUM(D37:I37)+SUM(D421:I421)+R37)&gt;B37,B37-SUM(D37:I37)-SUM(D421:I421),R37))</f>
        <v>0</v>
      </c>
      <c r="K37" s="544">
        <f t="shared" ref="K37:K68" si="32">IF(OR(C37="",C37&gt;$K$23),0,IF((SUM(D37:J37)+SUM(D421:J421)+R37)&gt;B37,B37-SUM(D37:J37)-SUM(D421:J421),R37))</f>
        <v>0</v>
      </c>
      <c r="L37" s="535"/>
      <c r="M37" s="537">
        <f t="shared" ref="M37:M68" si="33">B37-SUM(D37:K37)-(SUM(D229:K229)-SUM(R229:X229))-SUM(D421:K421)</f>
        <v>0</v>
      </c>
      <c r="N37" s="16"/>
      <c r="O37" s="16"/>
      <c r="P37" s="626">
        <f t="shared" ref="P37:P68" si="34">$F$4</f>
        <v>33</v>
      </c>
      <c r="Q37" s="626">
        <f t="shared" ref="Q37:Q68" si="35">IF((C37=""),0,P37-($R$215-C37))</f>
        <v>0</v>
      </c>
      <c r="R37" s="181">
        <f t="shared" ref="R37" si="36">B37/P37</f>
        <v>0</v>
      </c>
      <c r="T37" s="638"/>
    </row>
    <row r="38" spans="1:20" x14ac:dyDescent="0.2">
      <c r="A38" s="214" t="s">
        <v>184</v>
      </c>
      <c r="B38" s="178"/>
      <c r="C38" s="225"/>
      <c r="D38" s="180">
        <f t="shared" ref="D38:D86" si="37">IF(OR(C38="",C38&gt;$E$23),0,IF($E$23-C38&gt;P38,B38,($E$23-C38)*R38))</f>
        <v>0</v>
      </c>
      <c r="E38" s="181">
        <f t="shared" si="26"/>
        <v>0</v>
      </c>
      <c r="F38" s="202">
        <f t="shared" si="27"/>
        <v>0</v>
      </c>
      <c r="G38" s="181">
        <f t="shared" si="28"/>
        <v>0</v>
      </c>
      <c r="H38" s="181">
        <f t="shared" si="29"/>
        <v>0</v>
      </c>
      <c r="I38" s="181">
        <f t="shared" si="30"/>
        <v>0</v>
      </c>
      <c r="J38" s="181">
        <f t="shared" si="31"/>
        <v>0</v>
      </c>
      <c r="K38" s="544">
        <f t="shared" si="32"/>
        <v>0</v>
      </c>
      <c r="L38" s="535"/>
      <c r="M38" s="537">
        <f t="shared" si="33"/>
        <v>0</v>
      </c>
      <c r="N38" s="16"/>
      <c r="O38" s="16"/>
      <c r="P38" s="626">
        <f t="shared" si="34"/>
        <v>33</v>
      </c>
      <c r="Q38" s="626">
        <f t="shared" si="35"/>
        <v>0</v>
      </c>
      <c r="R38" s="181">
        <f t="shared" ref="R38:R86" si="38">B38/P38</f>
        <v>0</v>
      </c>
    </row>
    <row r="39" spans="1:20" x14ac:dyDescent="0.2">
      <c r="A39" s="214" t="s">
        <v>185</v>
      </c>
      <c r="B39" s="178"/>
      <c r="C39" s="225"/>
      <c r="D39" s="180">
        <f t="shared" si="37"/>
        <v>0</v>
      </c>
      <c r="E39" s="181">
        <f t="shared" si="26"/>
        <v>0</v>
      </c>
      <c r="F39" s="202">
        <f t="shared" si="27"/>
        <v>0</v>
      </c>
      <c r="G39" s="181">
        <f t="shared" si="28"/>
        <v>0</v>
      </c>
      <c r="H39" s="181">
        <f t="shared" si="29"/>
        <v>0</v>
      </c>
      <c r="I39" s="181">
        <f t="shared" si="30"/>
        <v>0</v>
      </c>
      <c r="J39" s="181">
        <f t="shared" si="31"/>
        <v>0</v>
      </c>
      <c r="K39" s="544">
        <f t="shared" si="32"/>
        <v>0</v>
      </c>
      <c r="L39" s="535"/>
      <c r="M39" s="537">
        <f t="shared" si="33"/>
        <v>0</v>
      </c>
      <c r="N39" s="16"/>
      <c r="O39" s="16"/>
      <c r="P39" s="626">
        <f t="shared" si="34"/>
        <v>33</v>
      </c>
      <c r="Q39" s="626">
        <f t="shared" si="35"/>
        <v>0</v>
      </c>
      <c r="R39" s="181">
        <f t="shared" si="38"/>
        <v>0</v>
      </c>
    </row>
    <row r="40" spans="1:20" x14ac:dyDescent="0.2">
      <c r="A40" s="214" t="s">
        <v>186</v>
      </c>
      <c r="B40" s="178"/>
      <c r="C40" s="225"/>
      <c r="D40" s="180">
        <f t="shared" si="37"/>
        <v>0</v>
      </c>
      <c r="E40" s="181">
        <f t="shared" si="26"/>
        <v>0</v>
      </c>
      <c r="F40" s="202">
        <f t="shared" si="27"/>
        <v>0</v>
      </c>
      <c r="G40" s="181">
        <f t="shared" si="28"/>
        <v>0</v>
      </c>
      <c r="H40" s="181">
        <f t="shared" si="29"/>
        <v>0</v>
      </c>
      <c r="I40" s="181">
        <f t="shared" si="30"/>
        <v>0</v>
      </c>
      <c r="J40" s="181">
        <f t="shared" si="31"/>
        <v>0</v>
      </c>
      <c r="K40" s="544">
        <f t="shared" si="32"/>
        <v>0</v>
      </c>
      <c r="L40" s="535"/>
      <c r="M40" s="537">
        <f t="shared" si="33"/>
        <v>0</v>
      </c>
      <c r="N40" s="16"/>
      <c r="O40" s="16"/>
      <c r="P40" s="626">
        <f t="shared" si="34"/>
        <v>33</v>
      </c>
      <c r="Q40" s="626">
        <f t="shared" si="35"/>
        <v>0</v>
      </c>
      <c r="R40" s="181">
        <f t="shared" si="38"/>
        <v>0</v>
      </c>
    </row>
    <row r="41" spans="1:20" x14ac:dyDescent="0.2">
      <c r="A41" s="214" t="s">
        <v>187</v>
      </c>
      <c r="B41" s="178"/>
      <c r="C41" s="225"/>
      <c r="D41" s="180">
        <f t="shared" si="37"/>
        <v>0</v>
      </c>
      <c r="E41" s="181">
        <f t="shared" si="26"/>
        <v>0</v>
      </c>
      <c r="F41" s="202">
        <f t="shared" si="27"/>
        <v>0</v>
      </c>
      <c r="G41" s="181">
        <f t="shared" si="28"/>
        <v>0</v>
      </c>
      <c r="H41" s="181">
        <f t="shared" si="29"/>
        <v>0</v>
      </c>
      <c r="I41" s="181">
        <f t="shared" si="30"/>
        <v>0</v>
      </c>
      <c r="J41" s="181">
        <f t="shared" si="31"/>
        <v>0</v>
      </c>
      <c r="K41" s="544">
        <f t="shared" si="32"/>
        <v>0</v>
      </c>
      <c r="L41" s="535"/>
      <c r="M41" s="537">
        <f t="shared" si="33"/>
        <v>0</v>
      </c>
      <c r="N41" s="16"/>
      <c r="O41" s="16"/>
      <c r="P41" s="626">
        <f t="shared" si="34"/>
        <v>33</v>
      </c>
      <c r="Q41" s="626">
        <f t="shared" si="35"/>
        <v>0</v>
      </c>
      <c r="R41" s="181">
        <f t="shared" si="38"/>
        <v>0</v>
      </c>
    </row>
    <row r="42" spans="1:20" x14ac:dyDescent="0.2">
      <c r="A42" s="214" t="s">
        <v>188</v>
      </c>
      <c r="B42" s="178"/>
      <c r="C42" s="225"/>
      <c r="D42" s="180">
        <f t="shared" si="37"/>
        <v>0</v>
      </c>
      <c r="E42" s="181">
        <f t="shared" si="26"/>
        <v>0</v>
      </c>
      <c r="F42" s="202">
        <f t="shared" si="27"/>
        <v>0</v>
      </c>
      <c r="G42" s="181">
        <f t="shared" si="28"/>
        <v>0</v>
      </c>
      <c r="H42" s="181">
        <f t="shared" si="29"/>
        <v>0</v>
      </c>
      <c r="I42" s="181">
        <f t="shared" si="30"/>
        <v>0</v>
      </c>
      <c r="J42" s="181">
        <f t="shared" si="31"/>
        <v>0</v>
      </c>
      <c r="K42" s="544">
        <f t="shared" si="32"/>
        <v>0</v>
      </c>
      <c r="L42" s="535"/>
      <c r="M42" s="537">
        <f t="shared" si="33"/>
        <v>0</v>
      </c>
      <c r="N42" s="16"/>
      <c r="O42" s="16"/>
      <c r="P42" s="626">
        <f t="shared" si="34"/>
        <v>33</v>
      </c>
      <c r="Q42" s="626">
        <f t="shared" si="35"/>
        <v>0</v>
      </c>
      <c r="R42" s="181">
        <f t="shared" si="38"/>
        <v>0</v>
      </c>
    </row>
    <row r="43" spans="1:20" x14ac:dyDescent="0.2">
      <c r="A43" s="214" t="s">
        <v>189</v>
      </c>
      <c r="B43" s="178"/>
      <c r="C43" s="225"/>
      <c r="D43" s="180">
        <f t="shared" si="37"/>
        <v>0</v>
      </c>
      <c r="E43" s="181">
        <f t="shared" si="26"/>
        <v>0</v>
      </c>
      <c r="F43" s="202">
        <f t="shared" si="27"/>
        <v>0</v>
      </c>
      <c r="G43" s="181">
        <f t="shared" si="28"/>
        <v>0</v>
      </c>
      <c r="H43" s="181">
        <f t="shared" si="29"/>
        <v>0</v>
      </c>
      <c r="I43" s="181">
        <f t="shared" si="30"/>
        <v>0</v>
      </c>
      <c r="J43" s="181">
        <f t="shared" si="31"/>
        <v>0</v>
      </c>
      <c r="K43" s="544">
        <f t="shared" si="32"/>
        <v>0</v>
      </c>
      <c r="L43" s="535"/>
      <c r="M43" s="537">
        <f t="shared" si="33"/>
        <v>0</v>
      </c>
      <c r="N43" s="16"/>
      <c r="O43" s="16"/>
      <c r="P43" s="626">
        <f t="shared" si="34"/>
        <v>33</v>
      </c>
      <c r="Q43" s="626">
        <f t="shared" si="35"/>
        <v>0</v>
      </c>
      <c r="R43" s="181">
        <f t="shared" si="38"/>
        <v>0</v>
      </c>
    </row>
    <row r="44" spans="1:20" x14ac:dyDescent="0.2">
      <c r="A44" s="214" t="s">
        <v>190</v>
      </c>
      <c r="B44" s="178"/>
      <c r="C44" s="225"/>
      <c r="D44" s="180">
        <f t="shared" si="37"/>
        <v>0</v>
      </c>
      <c r="E44" s="181">
        <f t="shared" si="26"/>
        <v>0</v>
      </c>
      <c r="F44" s="202">
        <f t="shared" si="27"/>
        <v>0</v>
      </c>
      <c r="G44" s="181">
        <f t="shared" si="28"/>
        <v>0</v>
      </c>
      <c r="H44" s="181">
        <f t="shared" si="29"/>
        <v>0</v>
      </c>
      <c r="I44" s="181">
        <f t="shared" si="30"/>
        <v>0</v>
      </c>
      <c r="J44" s="181">
        <f t="shared" si="31"/>
        <v>0</v>
      </c>
      <c r="K44" s="544">
        <f t="shared" si="32"/>
        <v>0</v>
      </c>
      <c r="L44" s="535"/>
      <c r="M44" s="537">
        <f t="shared" si="33"/>
        <v>0</v>
      </c>
      <c r="N44" s="16"/>
      <c r="O44" s="16"/>
      <c r="P44" s="626">
        <f t="shared" si="34"/>
        <v>33</v>
      </c>
      <c r="Q44" s="626">
        <f t="shared" si="35"/>
        <v>0</v>
      </c>
      <c r="R44" s="181">
        <f t="shared" si="38"/>
        <v>0</v>
      </c>
    </row>
    <row r="45" spans="1:20" x14ac:dyDescent="0.2">
      <c r="A45" s="214" t="s">
        <v>191</v>
      </c>
      <c r="B45" s="178"/>
      <c r="C45" s="225"/>
      <c r="D45" s="180">
        <f t="shared" si="37"/>
        <v>0</v>
      </c>
      <c r="E45" s="181">
        <f t="shared" si="26"/>
        <v>0</v>
      </c>
      <c r="F45" s="202">
        <f t="shared" si="27"/>
        <v>0</v>
      </c>
      <c r="G45" s="181">
        <f t="shared" si="28"/>
        <v>0</v>
      </c>
      <c r="H45" s="181">
        <f t="shared" si="29"/>
        <v>0</v>
      </c>
      <c r="I45" s="181">
        <f t="shared" si="30"/>
        <v>0</v>
      </c>
      <c r="J45" s="181">
        <f t="shared" si="31"/>
        <v>0</v>
      </c>
      <c r="K45" s="544">
        <f t="shared" si="32"/>
        <v>0</v>
      </c>
      <c r="L45" s="535"/>
      <c r="M45" s="537">
        <f t="shared" si="33"/>
        <v>0</v>
      </c>
      <c r="N45" s="16"/>
      <c r="O45" s="16"/>
      <c r="P45" s="626">
        <f t="shared" si="34"/>
        <v>33</v>
      </c>
      <c r="Q45" s="626">
        <f t="shared" si="35"/>
        <v>0</v>
      </c>
      <c r="R45" s="181">
        <f t="shared" si="38"/>
        <v>0</v>
      </c>
    </row>
    <row r="46" spans="1:20" x14ac:dyDescent="0.2">
      <c r="A46" s="214" t="s">
        <v>192</v>
      </c>
      <c r="B46" s="178"/>
      <c r="C46" s="225"/>
      <c r="D46" s="180">
        <f t="shared" si="37"/>
        <v>0</v>
      </c>
      <c r="E46" s="181">
        <f t="shared" si="26"/>
        <v>0</v>
      </c>
      <c r="F46" s="202">
        <f t="shared" si="27"/>
        <v>0</v>
      </c>
      <c r="G46" s="181">
        <f t="shared" si="28"/>
        <v>0</v>
      </c>
      <c r="H46" s="181">
        <f t="shared" si="29"/>
        <v>0</v>
      </c>
      <c r="I46" s="181">
        <f t="shared" si="30"/>
        <v>0</v>
      </c>
      <c r="J46" s="181">
        <f t="shared" si="31"/>
        <v>0</v>
      </c>
      <c r="K46" s="544">
        <f t="shared" si="32"/>
        <v>0</v>
      </c>
      <c r="L46" s="535"/>
      <c r="M46" s="537">
        <f t="shared" si="33"/>
        <v>0</v>
      </c>
      <c r="N46" s="16"/>
      <c r="O46" s="16"/>
      <c r="P46" s="626">
        <f t="shared" si="34"/>
        <v>33</v>
      </c>
      <c r="Q46" s="626">
        <f t="shared" si="35"/>
        <v>0</v>
      </c>
      <c r="R46" s="181">
        <f t="shared" si="38"/>
        <v>0</v>
      </c>
    </row>
    <row r="47" spans="1:20" x14ac:dyDescent="0.2">
      <c r="A47" s="214" t="s">
        <v>268</v>
      </c>
      <c r="B47" s="178"/>
      <c r="C47" s="225"/>
      <c r="D47" s="180">
        <f t="shared" si="37"/>
        <v>0</v>
      </c>
      <c r="E47" s="181">
        <f t="shared" si="26"/>
        <v>0</v>
      </c>
      <c r="F47" s="202">
        <f t="shared" si="27"/>
        <v>0</v>
      </c>
      <c r="G47" s="181">
        <f t="shared" si="28"/>
        <v>0</v>
      </c>
      <c r="H47" s="181">
        <f t="shared" si="29"/>
        <v>0</v>
      </c>
      <c r="I47" s="181">
        <f t="shared" si="30"/>
        <v>0</v>
      </c>
      <c r="J47" s="181">
        <f t="shared" si="31"/>
        <v>0</v>
      </c>
      <c r="K47" s="544">
        <f t="shared" si="32"/>
        <v>0</v>
      </c>
      <c r="L47" s="535"/>
      <c r="M47" s="537">
        <f t="shared" si="33"/>
        <v>0</v>
      </c>
      <c r="N47" s="16"/>
      <c r="O47" s="16"/>
      <c r="P47" s="626">
        <f t="shared" si="34"/>
        <v>33</v>
      </c>
      <c r="Q47" s="626">
        <f t="shared" si="35"/>
        <v>0</v>
      </c>
      <c r="R47" s="181">
        <f t="shared" si="38"/>
        <v>0</v>
      </c>
    </row>
    <row r="48" spans="1:20" x14ac:dyDescent="0.2">
      <c r="A48" s="214" t="s">
        <v>269</v>
      </c>
      <c r="B48" s="178"/>
      <c r="C48" s="225"/>
      <c r="D48" s="180">
        <f t="shared" si="37"/>
        <v>0</v>
      </c>
      <c r="E48" s="181">
        <f t="shared" si="26"/>
        <v>0</v>
      </c>
      <c r="F48" s="202">
        <f t="shared" si="27"/>
        <v>0</v>
      </c>
      <c r="G48" s="181">
        <f t="shared" si="28"/>
        <v>0</v>
      </c>
      <c r="H48" s="181">
        <f t="shared" si="29"/>
        <v>0</v>
      </c>
      <c r="I48" s="181">
        <f t="shared" si="30"/>
        <v>0</v>
      </c>
      <c r="J48" s="181">
        <f t="shared" si="31"/>
        <v>0</v>
      </c>
      <c r="K48" s="544">
        <f t="shared" si="32"/>
        <v>0</v>
      </c>
      <c r="L48" s="535"/>
      <c r="M48" s="537">
        <f t="shared" si="33"/>
        <v>0</v>
      </c>
      <c r="N48" s="16"/>
      <c r="O48" s="16"/>
      <c r="P48" s="626">
        <f t="shared" si="34"/>
        <v>33</v>
      </c>
      <c r="Q48" s="626">
        <f t="shared" si="35"/>
        <v>0</v>
      </c>
      <c r="R48" s="181">
        <f t="shared" si="38"/>
        <v>0</v>
      </c>
    </row>
    <row r="49" spans="1:18" x14ac:dyDescent="0.2">
      <c r="A49" s="214" t="s">
        <v>270</v>
      </c>
      <c r="B49" s="178"/>
      <c r="C49" s="225"/>
      <c r="D49" s="180">
        <f t="shared" si="37"/>
        <v>0</v>
      </c>
      <c r="E49" s="181">
        <f t="shared" si="26"/>
        <v>0</v>
      </c>
      <c r="F49" s="202">
        <f t="shared" si="27"/>
        <v>0</v>
      </c>
      <c r="G49" s="181">
        <f t="shared" si="28"/>
        <v>0</v>
      </c>
      <c r="H49" s="181">
        <f t="shared" si="29"/>
        <v>0</v>
      </c>
      <c r="I49" s="181">
        <f t="shared" si="30"/>
        <v>0</v>
      </c>
      <c r="J49" s="181">
        <f t="shared" si="31"/>
        <v>0</v>
      </c>
      <c r="K49" s="544">
        <f t="shared" si="32"/>
        <v>0</v>
      </c>
      <c r="L49" s="535"/>
      <c r="M49" s="537">
        <f t="shared" si="33"/>
        <v>0</v>
      </c>
      <c r="N49" s="16"/>
      <c r="O49" s="16"/>
      <c r="P49" s="626">
        <f t="shared" si="34"/>
        <v>33</v>
      </c>
      <c r="Q49" s="626">
        <f t="shared" si="35"/>
        <v>0</v>
      </c>
      <c r="R49" s="181">
        <f t="shared" si="38"/>
        <v>0</v>
      </c>
    </row>
    <row r="50" spans="1:18" x14ac:dyDescent="0.2">
      <c r="A50" s="214" t="s">
        <v>271</v>
      </c>
      <c r="B50" s="178"/>
      <c r="C50" s="225"/>
      <c r="D50" s="180">
        <f t="shared" si="37"/>
        <v>0</v>
      </c>
      <c r="E50" s="181">
        <f t="shared" si="26"/>
        <v>0</v>
      </c>
      <c r="F50" s="202">
        <f t="shared" si="27"/>
        <v>0</v>
      </c>
      <c r="G50" s="181">
        <f t="shared" si="28"/>
        <v>0</v>
      </c>
      <c r="H50" s="181">
        <f t="shared" si="29"/>
        <v>0</v>
      </c>
      <c r="I50" s="181">
        <f t="shared" si="30"/>
        <v>0</v>
      </c>
      <c r="J50" s="181">
        <f t="shared" si="31"/>
        <v>0</v>
      </c>
      <c r="K50" s="544">
        <f t="shared" si="32"/>
        <v>0</v>
      </c>
      <c r="L50" s="535"/>
      <c r="M50" s="537">
        <f t="shared" si="33"/>
        <v>0</v>
      </c>
      <c r="N50" s="16"/>
      <c r="O50" s="16"/>
      <c r="P50" s="626">
        <f t="shared" si="34"/>
        <v>33</v>
      </c>
      <c r="Q50" s="626">
        <f t="shared" si="35"/>
        <v>0</v>
      </c>
      <c r="R50" s="181">
        <f t="shared" si="38"/>
        <v>0</v>
      </c>
    </row>
    <row r="51" spans="1:18" x14ac:dyDescent="0.2">
      <c r="A51" s="214" t="s">
        <v>272</v>
      </c>
      <c r="B51" s="178"/>
      <c r="C51" s="225"/>
      <c r="D51" s="180">
        <f t="shared" si="37"/>
        <v>0</v>
      </c>
      <c r="E51" s="181">
        <f t="shared" si="26"/>
        <v>0</v>
      </c>
      <c r="F51" s="202">
        <f t="shared" si="27"/>
        <v>0</v>
      </c>
      <c r="G51" s="181">
        <f t="shared" si="28"/>
        <v>0</v>
      </c>
      <c r="H51" s="181">
        <f t="shared" si="29"/>
        <v>0</v>
      </c>
      <c r="I51" s="181">
        <f t="shared" si="30"/>
        <v>0</v>
      </c>
      <c r="J51" s="181">
        <f t="shared" si="31"/>
        <v>0</v>
      </c>
      <c r="K51" s="544">
        <f t="shared" si="32"/>
        <v>0</v>
      </c>
      <c r="L51" s="535"/>
      <c r="M51" s="537">
        <f t="shared" si="33"/>
        <v>0</v>
      </c>
      <c r="N51" s="16"/>
      <c r="O51" s="16"/>
      <c r="P51" s="626">
        <f t="shared" si="34"/>
        <v>33</v>
      </c>
      <c r="Q51" s="626">
        <f t="shared" si="35"/>
        <v>0</v>
      </c>
      <c r="R51" s="181">
        <f t="shared" si="38"/>
        <v>0</v>
      </c>
    </row>
    <row r="52" spans="1:18" x14ac:dyDescent="0.2">
      <c r="A52" s="214" t="s">
        <v>290</v>
      </c>
      <c r="B52" s="178"/>
      <c r="C52" s="225"/>
      <c r="D52" s="180">
        <f t="shared" si="37"/>
        <v>0</v>
      </c>
      <c r="E52" s="181">
        <f t="shared" si="26"/>
        <v>0</v>
      </c>
      <c r="F52" s="202">
        <f t="shared" si="27"/>
        <v>0</v>
      </c>
      <c r="G52" s="181">
        <f t="shared" si="28"/>
        <v>0</v>
      </c>
      <c r="H52" s="181">
        <f t="shared" si="29"/>
        <v>0</v>
      </c>
      <c r="I52" s="181">
        <f t="shared" si="30"/>
        <v>0</v>
      </c>
      <c r="J52" s="181">
        <f t="shared" si="31"/>
        <v>0</v>
      </c>
      <c r="K52" s="544">
        <f t="shared" si="32"/>
        <v>0</v>
      </c>
      <c r="L52" s="535"/>
      <c r="M52" s="537">
        <f t="shared" si="33"/>
        <v>0</v>
      </c>
      <c r="N52" s="16"/>
      <c r="O52" s="16"/>
      <c r="P52" s="626">
        <f t="shared" si="34"/>
        <v>33</v>
      </c>
      <c r="Q52" s="626">
        <f t="shared" si="35"/>
        <v>0</v>
      </c>
      <c r="R52" s="181">
        <f t="shared" si="38"/>
        <v>0</v>
      </c>
    </row>
    <row r="53" spans="1:18" x14ac:dyDescent="0.2">
      <c r="A53" s="214" t="s">
        <v>291</v>
      </c>
      <c r="B53" s="178"/>
      <c r="C53" s="225"/>
      <c r="D53" s="180">
        <f t="shared" si="37"/>
        <v>0</v>
      </c>
      <c r="E53" s="181">
        <f t="shared" si="26"/>
        <v>0</v>
      </c>
      <c r="F53" s="202">
        <f t="shared" si="27"/>
        <v>0</v>
      </c>
      <c r="G53" s="181">
        <f t="shared" si="28"/>
        <v>0</v>
      </c>
      <c r="H53" s="181">
        <f t="shared" si="29"/>
        <v>0</v>
      </c>
      <c r="I53" s="181">
        <f t="shared" si="30"/>
        <v>0</v>
      </c>
      <c r="J53" s="181">
        <f t="shared" si="31"/>
        <v>0</v>
      </c>
      <c r="K53" s="544">
        <f t="shared" si="32"/>
        <v>0</v>
      </c>
      <c r="L53" s="535"/>
      <c r="M53" s="537">
        <f t="shared" si="33"/>
        <v>0</v>
      </c>
      <c r="N53" s="16"/>
      <c r="O53" s="16"/>
      <c r="P53" s="626">
        <f t="shared" si="34"/>
        <v>33</v>
      </c>
      <c r="Q53" s="626">
        <f t="shared" si="35"/>
        <v>0</v>
      </c>
      <c r="R53" s="181">
        <f t="shared" si="38"/>
        <v>0</v>
      </c>
    </row>
    <row r="54" spans="1:18" x14ac:dyDescent="0.2">
      <c r="A54" s="214" t="s">
        <v>292</v>
      </c>
      <c r="B54" s="178"/>
      <c r="C54" s="225"/>
      <c r="D54" s="180">
        <f t="shared" si="37"/>
        <v>0</v>
      </c>
      <c r="E54" s="181">
        <f t="shared" si="26"/>
        <v>0</v>
      </c>
      <c r="F54" s="202">
        <f t="shared" si="27"/>
        <v>0</v>
      </c>
      <c r="G54" s="181">
        <f t="shared" si="28"/>
        <v>0</v>
      </c>
      <c r="H54" s="181">
        <f t="shared" si="29"/>
        <v>0</v>
      </c>
      <c r="I54" s="181">
        <f t="shared" si="30"/>
        <v>0</v>
      </c>
      <c r="J54" s="181">
        <f t="shared" si="31"/>
        <v>0</v>
      </c>
      <c r="K54" s="544">
        <f t="shared" si="32"/>
        <v>0</v>
      </c>
      <c r="L54" s="535"/>
      <c r="M54" s="537">
        <f t="shared" si="33"/>
        <v>0</v>
      </c>
      <c r="N54" s="16"/>
      <c r="O54" s="16"/>
      <c r="P54" s="626">
        <f t="shared" si="34"/>
        <v>33</v>
      </c>
      <c r="Q54" s="626">
        <f t="shared" si="35"/>
        <v>0</v>
      </c>
      <c r="R54" s="181">
        <f t="shared" si="38"/>
        <v>0</v>
      </c>
    </row>
    <row r="55" spans="1:18" x14ac:dyDescent="0.2">
      <c r="A55" s="214" t="s">
        <v>293</v>
      </c>
      <c r="B55" s="178"/>
      <c r="C55" s="225"/>
      <c r="D55" s="180">
        <f t="shared" si="37"/>
        <v>0</v>
      </c>
      <c r="E55" s="181">
        <f t="shared" si="26"/>
        <v>0</v>
      </c>
      <c r="F55" s="202">
        <f t="shared" si="27"/>
        <v>0</v>
      </c>
      <c r="G55" s="181">
        <f t="shared" si="28"/>
        <v>0</v>
      </c>
      <c r="H55" s="181">
        <f t="shared" si="29"/>
        <v>0</v>
      </c>
      <c r="I55" s="181">
        <f t="shared" si="30"/>
        <v>0</v>
      </c>
      <c r="J55" s="181">
        <f t="shared" si="31"/>
        <v>0</v>
      </c>
      <c r="K55" s="544">
        <f t="shared" si="32"/>
        <v>0</v>
      </c>
      <c r="L55" s="535"/>
      <c r="M55" s="537">
        <f t="shared" si="33"/>
        <v>0</v>
      </c>
      <c r="N55" s="16"/>
      <c r="O55" s="16"/>
      <c r="P55" s="626">
        <f t="shared" si="34"/>
        <v>33</v>
      </c>
      <c r="Q55" s="626">
        <f t="shared" si="35"/>
        <v>0</v>
      </c>
      <c r="R55" s="181">
        <f t="shared" si="38"/>
        <v>0</v>
      </c>
    </row>
    <row r="56" spans="1:18" x14ac:dyDescent="0.2">
      <c r="A56" s="214" t="s">
        <v>294</v>
      </c>
      <c r="B56" s="178"/>
      <c r="C56" s="225"/>
      <c r="D56" s="180">
        <f t="shared" si="37"/>
        <v>0</v>
      </c>
      <c r="E56" s="181">
        <f t="shared" si="26"/>
        <v>0</v>
      </c>
      <c r="F56" s="202">
        <f t="shared" si="27"/>
        <v>0</v>
      </c>
      <c r="G56" s="181">
        <f t="shared" si="28"/>
        <v>0</v>
      </c>
      <c r="H56" s="181">
        <f t="shared" si="29"/>
        <v>0</v>
      </c>
      <c r="I56" s="181">
        <f t="shared" si="30"/>
        <v>0</v>
      </c>
      <c r="J56" s="181">
        <f t="shared" si="31"/>
        <v>0</v>
      </c>
      <c r="K56" s="544">
        <f t="shared" si="32"/>
        <v>0</v>
      </c>
      <c r="L56" s="535"/>
      <c r="M56" s="537">
        <f t="shared" si="33"/>
        <v>0</v>
      </c>
      <c r="N56" s="16"/>
      <c r="O56" s="16"/>
      <c r="P56" s="626">
        <f t="shared" si="34"/>
        <v>33</v>
      </c>
      <c r="Q56" s="626">
        <f t="shared" si="35"/>
        <v>0</v>
      </c>
      <c r="R56" s="181">
        <f t="shared" si="38"/>
        <v>0</v>
      </c>
    </row>
    <row r="57" spans="1:18" x14ac:dyDescent="0.2">
      <c r="A57" s="214" t="s">
        <v>295</v>
      </c>
      <c r="B57" s="178"/>
      <c r="C57" s="225"/>
      <c r="D57" s="180">
        <f t="shared" si="37"/>
        <v>0</v>
      </c>
      <c r="E57" s="181">
        <f t="shared" si="26"/>
        <v>0</v>
      </c>
      <c r="F57" s="202">
        <f t="shared" si="27"/>
        <v>0</v>
      </c>
      <c r="G57" s="181">
        <f t="shared" si="28"/>
        <v>0</v>
      </c>
      <c r="H57" s="181">
        <f t="shared" si="29"/>
        <v>0</v>
      </c>
      <c r="I57" s="181">
        <f t="shared" si="30"/>
        <v>0</v>
      </c>
      <c r="J57" s="181">
        <f t="shared" si="31"/>
        <v>0</v>
      </c>
      <c r="K57" s="544">
        <f t="shared" si="32"/>
        <v>0</v>
      </c>
      <c r="L57" s="535"/>
      <c r="M57" s="537">
        <f t="shared" si="33"/>
        <v>0</v>
      </c>
      <c r="N57" s="16"/>
      <c r="O57" s="16"/>
      <c r="P57" s="626">
        <f t="shared" si="34"/>
        <v>33</v>
      </c>
      <c r="Q57" s="626">
        <f t="shared" si="35"/>
        <v>0</v>
      </c>
      <c r="R57" s="181">
        <f t="shared" si="38"/>
        <v>0</v>
      </c>
    </row>
    <row r="58" spans="1:18" x14ac:dyDescent="0.2">
      <c r="A58" s="214" t="s">
        <v>530</v>
      </c>
      <c r="B58" s="178"/>
      <c r="C58" s="225"/>
      <c r="D58" s="180">
        <f t="shared" si="37"/>
        <v>0</v>
      </c>
      <c r="E58" s="181">
        <f t="shared" si="26"/>
        <v>0</v>
      </c>
      <c r="F58" s="202">
        <f t="shared" si="27"/>
        <v>0</v>
      </c>
      <c r="G58" s="181">
        <f t="shared" si="28"/>
        <v>0</v>
      </c>
      <c r="H58" s="181">
        <f t="shared" si="29"/>
        <v>0</v>
      </c>
      <c r="I58" s="181">
        <f t="shared" si="30"/>
        <v>0</v>
      </c>
      <c r="J58" s="181">
        <f t="shared" si="31"/>
        <v>0</v>
      </c>
      <c r="K58" s="544">
        <f t="shared" si="32"/>
        <v>0</v>
      </c>
      <c r="L58" s="535"/>
      <c r="M58" s="537">
        <f t="shared" si="33"/>
        <v>0</v>
      </c>
      <c r="N58" s="16"/>
      <c r="O58" s="16"/>
      <c r="P58" s="626">
        <f t="shared" si="34"/>
        <v>33</v>
      </c>
      <c r="Q58" s="626">
        <f t="shared" si="35"/>
        <v>0</v>
      </c>
      <c r="R58" s="181">
        <f t="shared" si="38"/>
        <v>0</v>
      </c>
    </row>
    <row r="59" spans="1:18" x14ac:dyDescent="0.2">
      <c r="A59" s="214" t="s">
        <v>531</v>
      </c>
      <c r="B59" s="178"/>
      <c r="C59" s="225"/>
      <c r="D59" s="180">
        <f t="shared" si="37"/>
        <v>0</v>
      </c>
      <c r="E59" s="181">
        <f t="shared" si="26"/>
        <v>0</v>
      </c>
      <c r="F59" s="202">
        <f t="shared" si="27"/>
        <v>0</v>
      </c>
      <c r="G59" s="181">
        <f t="shared" si="28"/>
        <v>0</v>
      </c>
      <c r="H59" s="181">
        <f t="shared" si="29"/>
        <v>0</v>
      </c>
      <c r="I59" s="181">
        <f t="shared" si="30"/>
        <v>0</v>
      </c>
      <c r="J59" s="181">
        <f t="shared" si="31"/>
        <v>0</v>
      </c>
      <c r="K59" s="544">
        <f t="shared" si="32"/>
        <v>0</v>
      </c>
      <c r="L59" s="535"/>
      <c r="M59" s="537">
        <f t="shared" si="33"/>
        <v>0</v>
      </c>
      <c r="N59" s="16"/>
      <c r="O59" s="16"/>
      <c r="P59" s="626">
        <f t="shared" si="34"/>
        <v>33</v>
      </c>
      <c r="Q59" s="626">
        <f t="shared" si="35"/>
        <v>0</v>
      </c>
      <c r="R59" s="181">
        <f t="shared" si="38"/>
        <v>0</v>
      </c>
    </row>
    <row r="60" spans="1:18" x14ac:dyDescent="0.2">
      <c r="A60" s="214" t="s">
        <v>532</v>
      </c>
      <c r="B60" s="178"/>
      <c r="C60" s="225"/>
      <c r="D60" s="180">
        <f t="shared" si="37"/>
        <v>0</v>
      </c>
      <c r="E60" s="181">
        <f t="shared" si="26"/>
        <v>0</v>
      </c>
      <c r="F60" s="202">
        <f t="shared" si="27"/>
        <v>0</v>
      </c>
      <c r="G60" s="181">
        <f t="shared" si="28"/>
        <v>0</v>
      </c>
      <c r="H60" s="181">
        <f t="shared" si="29"/>
        <v>0</v>
      </c>
      <c r="I60" s="181">
        <f t="shared" si="30"/>
        <v>0</v>
      </c>
      <c r="J60" s="181">
        <f t="shared" si="31"/>
        <v>0</v>
      </c>
      <c r="K60" s="544">
        <f t="shared" si="32"/>
        <v>0</v>
      </c>
      <c r="L60" s="535"/>
      <c r="M60" s="537">
        <f t="shared" si="33"/>
        <v>0</v>
      </c>
      <c r="N60" s="16"/>
      <c r="O60" s="16"/>
      <c r="P60" s="626">
        <f t="shared" si="34"/>
        <v>33</v>
      </c>
      <c r="Q60" s="626">
        <f t="shared" si="35"/>
        <v>0</v>
      </c>
      <c r="R60" s="181">
        <f t="shared" si="38"/>
        <v>0</v>
      </c>
    </row>
    <row r="61" spans="1:18" x14ac:dyDescent="0.2">
      <c r="A61" s="214" t="s">
        <v>533</v>
      </c>
      <c r="B61" s="178"/>
      <c r="C61" s="225"/>
      <c r="D61" s="180">
        <f t="shared" si="37"/>
        <v>0</v>
      </c>
      <c r="E61" s="181">
        <f t="shared" si="26"/>
        <v>0</v>
      </c>
      <c r="F61" s="202">
        <f t="shared" si="27"/>
        <v>0</v>
      </c>
      <c r="G61" s="181">
        <f t="shared" si="28"/>
        <v>0</v>
      </c>
      <c r="H61" s="181">
        <f t="shared" si="29"/>
        <v>0</v>
      </c>
      <c r="I61" s="181">
        <f t="shared" si="30"/>
        <v>0</v>
      </c>
      <c r="J61" s="181">
        <f t="shared" si="31"/>
        <v>0</v>
      </c>
      <c r="K61" s="544">
        <f t="shared" si="32"/>
        <v>0</v>
      </c>
      <c r="L61" s="535"/>
      <c r="M61" s="537">
        <f t="shared" si="33"/>
        <v>0</v>
      </c>
      <c r="N61" s="16"/>
      <c r="O61" s="16"/>
      <c r="P61" s="626">
        <f t="shared" si="34"/>
        <v>33</v>
      </c>
      <c r="Q61" s="626">
        <f t="shared" si="35"/>
        <v>0</v>
      </c>
      <c r="R61" s="181">
        <f t="shared" si="38"/>
        <v>0</v>
      </c>
    </row>
    <row r="62" spans="1:18" x14ac:dyDescent="0.2">
      <c r="A62" s="214" t="s">
        <v>534</v>
      </c>
      <c r="B62" s="178"/>
      <c r="C62" s="225"/>
      <c r="D62" s="180">
        <f t="shared" si="37"/>
        <v>0</v>
      </c>
      <c r="E62" s="181">
        <f t="shared" si="26"/>
        <v>0</v>
      </c>
      <c r="F62" s="202">
        <f t="shared" si="27"/>
        <v>0</v>
      </c>
      <c r="G62" s="181">
        <f t="shared" si="28"/>
        <v>0</v>
      </c>
      <c r="H62" s="181">
        <f t="shared" si="29"/>
        <v>0</v>
      </c>
      <c r="I62" s="181">
        <f t="shared" si="30"/>
        <v>0</v>
      </c>
      <c r="J62" s="181">
        <f t="shared" si="31"/>
        <v>0</v>
      </c>
      <c r="K62" s="544">
        <f t="shared" si="32"/>
        <v>0</v>
      </c>
      <c r="L62" s="535"/>
      <c r="M62" s="537">
        <f t="shared" si="33"/>
        <v>0</v>
      </c>
      <c r="N62" s="16"/>
      <c r="O62" s="16"/>
      <c r="P62" s="626">
        <f t="shared" si="34"/>
        <v>33</v>
      </c>
      <c r="Q62" s="626">
        <f t="shared" si="35"/>
        <v>0</v>
      </c>
      <c r="R62" s="181">
        <f t="shared" si="38"/>
        <v>0</v>
      </c>
    </row>
    <row r="63" spans="1:18" x14ac:dyDescent="0.2">
      <c r="A63" s="214" t="s">
        <v>535</v>
      </c>
      <c r="B63" s="178"/>
      <c r="C63" s="225"/>
      <c r="D63" s="180">
        <f t="shared" si="37"/>
        <v>0</v>
      </c>
      <c r="E63" s="181">
        <f t="shared" si="26"/>
        <v>0</v>
      </c>
      <c r="F63" s="202">
        <f t="shared" si="27"/>
        <v>0</v>
      </c>
      <c r="G63" s="181">
        <f t="shared" si="28"/>
        <v>0</v>
      </c>
      <c r="H63" s="181">
        <f t="shared" si="29"/>
        <v>0</v>
      </c>
      <c r="I63" s="181">
        <f t="shared" si="30"/>
        <v>0</v>
      </c>
      <c r="J63" s="181">
        <f t="shared" si="31"/>
        <v>0</v>
      </c>
      <c r="K63" s="544">
        <f t="shared" si="32"/>
        <v>0</v>
      </c>
      <c r="L63" s="535"/>
      <c r="M63" s="537">
        <f t="shared" si="33"/>
        <v>0</v>
      </c>
      <c r="N63" s="16"/>
      <c r="O63" s="16"/>
      <c r="P63" s="626">
        <f t="shared" si="34"/>
        <v>33</v>
      </c>
      <c r="Q63" s="626">
        <f t="shared" si="35"/>
        <v>0</v>
      </c>
      <c r="R63" s="181">
        <f t="shared" si="38"/>
        <v>0</v>
      </c>
    </row>
    <row r="64" spans="1:18" x14ac:dyDescent="0.2">
      <c r="A64" s="214" t="s">
        <v>536</v>
      </c>
      <c r="B64" s="178"/>
      <c r="C64" s="225"/>
      <c r="D64" s="180">
        <f t="shared" si="37"/>
        <v>0</v>
      </c>
      <c r="E64" s="181">
        <f t="shared" si="26"/>
        <v>0</v>
      </c>
      <c r="F64" s="202">
        <f t="shared" si="27"/>
        <v>0</v>
      </c>
      <c r="G64" s="181">
        <f t="shared" si="28"/>
        <v>0</v>
      </c>
      <c r="H64" s="181">
        <f t="shared" si="29"/>
        <v>0</v>
      </c>
      <c r="I64" s="181">
        <f t="shared" si="30"/>
        <v>0</v>
      </c>
      <c r="J64" s="181">
        <f t="shared" si="31"/>
        <v>0</v>
      </c>
      <c r="K64" s="544">
        <f t="shared" si="32"/>
        <v>0</v>
      </c>
      <c r="L64" s="535"/>
      <c r="M64" s="537">
        <f t="shared" si="33"/>
        <v>0</v>
      </c>
      <c r="N64" s="16"/>
      <c r="O64" s="16"/>
      <c r="P64" s="626">
        <f t="shared" si="34"/>
        <v>33</v>
      </c>
      <c r="Q64" s="626">
        <f t="shared" si="35"/>
        <v>0</v>
      </c>
      <c r="R64" s="181">
        <f t="shared" si="38"/>
        <v>0</v>
      </c>
    </row>
    <row r="65" spans="1:18" x14ac:dyDescent="0.2">
      <c r="A65" s="214" t="s">
        <v>537</v>
      </c>
      <c r="B65" s="178"/>
      <c r="C65" s="225"/>
      <c r="D65" s="180">
        <f t="shared" si="37"/>
        <v>0</v>
      </c>
      <c r="E65" s="181">
        <f t="shared" si="26"/>
        <v>0</v>
      </c>
      <c r="F65" s="202">
        <f t="shared" si="27"/>
        <v>0</v>
      </c>
      <c r="G65" s="181">
        <f t="shared" si="28"/>
        <v>0</v>
      </c>
      <c r="H65" s="181">
        <f t="shared" si="29"/>
        <v>0</v>
      </c>
      <c r="I65" s="181">
        <f t="shared" si="30"/>
        <v>0</v>
      </c>
      <c r="J65" s="181">
        <f t="shared" si="31"/>
        <v>0</v>
      </c>
      <c r="K65" s="544">
        <f t="shared" si="32"/>
        <v>0</v>
      </c>
      <c r="L65" s="535"/>
      <c r="M65" s="537">
        <f t="shared" si="33"/>
        <v>0</v>
      </c>
      <c r="N65" s="16"/>
      <c r="O65" s="16"/>
      <c r="P65" s="626">
        <f t="shared" si="34"/>
        <v>33</v>
      </c>
      <c r="Q65" s="626">
        <f t="shared" si="35"/>
        <v>0</v>
      </c>
      <c r="R65" s="181">
        <f t="shared" si="38"/>
        <v>0</v>
      </c>
    </row>
    <row r="66" spans="1:18" x14ac:dyDescent="0.2">
      <c r="A66" s="214" t="s">
        <v>538</v>
      </c>
      <c r="B66" s="178"/>
      <c r="C66" s="225"/>
      <c r="D66" s="180">
        <f t="shared" si="37"/>
        <v>0</v>
      </c>
      <c r="E66" s="181">
        <f t="shared" si="26"/>
        <v>0</v>
      </c>
      <c r="F66" s="202">
        <f t="shared" si="27"/>
        <v>0</v>
      </c>
      <c r="G66" s="181">
        <f t="shared" si="28"/>
        <v>0</v>
      </c>
      <c r="H66" s="181">
        <f t="shared" si="29"/>
        <v>0</v>
      </c>
      <c r="I66" s="181">
        <f t="shared" si="30"/>
        <v>0</v>
      </c>
      <c r="J66" s="181">
        <f t="shared" si="31"/>
        <v>0</v>
      </c>
      <c r="K66" s="544">
        <f t="shared" si="32"/>
        <v>0</v>
      </c>
      <c r="L66" s="535"/>
      <c r="M66" s="537">
        <f t="shared" si="33"/>
        <v>0</v>
      </c>
      <c r="N66" s="16"/>
      <c r="O66" s="16"/>
      <c r="P66" s="626">
        <f t="shared" si="34"/>
        <v>33</v>
      </c>
      <c r="Q66" s="626">
        <f t="shared" si="35"/>
        <v>0</v>
      </c>
      <c r="R66" s="181">
        <f t="shared" si="38"/>
        <v>0</v>
      </c>
    </row>
    <row r="67" spans="1:18" ht="6.6" customHeight="1" x14ac:dyDescent="0.2">
      <c r="A67" s="214" t="s">
        <v>539</v>
      </c>
      <c r="B67" s="178"/>
      <c r="C67" s="225"/>
      <c r="D67" s="180">
        <f t="shared" si="37"/>
        <v>0</v>
      </c>
      <c r="E67" s="181">
        <f t="shared" si="26"/>
        <v>0</v>
      </c>
      <c r="F67" s="202">
        <f t="shared" si="27"/>
        <v>0</v>
      </c>
      <c r="G67" s="181">
        <f t="shared" si="28"/>
        <v>0</v>
      </c>
      <c r="H67" s="181">
        <f t="shared" si="29"/>
        <v>0</v>
      </c>
      <c r="I67" s="181">
        <f t="shared" si="30"/>
        <v>0</v>
      </c>
      <c r="J67" s="181">
        <f t="shared" si="31"/>
        <v>0</v>
      </c>
      <c r="K67" s="544">
        <f t="shared" si="32"/>
        <v>0</v>
      </c>
      <c r="L67" s="535"/>
      <c r="M67" s="537">
        <f t="shared" si="33"/>
        <v>0</v>
      </c>
      <c r="N67" s="16"/>
      <c r="O67" s="16"/>
      <c r="P67" s="626">
        <f t="shared" si="34"/>
        <v>33</v>
      </c>
      <c r="Q67" s="626">
        <f t="shared" si="35"/>
        <v>0</v>
      </c>
      <c r="R67" s="181">
        <f t="shared" si="38"/>
        <v>0</v>
      </c>
    </row>
    <row r="68" spans="1:18" ht="6.6" customHeight="1" x14ac:dyDescent="0.2">
      <c r="A68" s="214" t="s">
        <v>540</v>
      </c>
      <c r="B68" s="178"/>
      <c r="C68" s="225"/>
      <c r="D68" s="180">
        <f t="shared" si="37"/>
        <v>0</v>
      </c>
      <c r="E68" s="181">
        <f t="shared" si="26"/>
        <v>0</v>
      </c>
      <c r="F68" s="202">
        <f t="shared" si="27"/>
        <v>0</v>
      </c>
      <c r="G68" s="181">
        <f t="shared" si="28"/>
        <v>0</v>
      </c>
      <c r="H68" s="181">
        <f t="shared" si="29"/>
        <v>0</v>
      </c>
      <c r="I68" s="181">
        <f t="shared" si="30"/>
        <v>0</v>
      </c>
      <c r="J68" s="181">
        <f t="shared" si="31"/>
        <v>0</v>
      </c>
      <c r="K68" s="544">
        <f t="shared" si="32"/>
        <v>0</v>
      </c>
      <c r="L68" s="535"/>
      <c r="M68" s="537">
        <f t="shared" si="33"/>
        <v>0</v>
      </c>
      <c r="N68" s="16"/>
      <c r="O68" s="16"/>
      <c r="P68" s="626">
        <f t="shared" si="34"/>
        <v>33</v>
      </c>
      <c r="Q68" s="626">
        <f t="shared" si="35"/>
        <v>0</v>
      </c>
      <c r="R68" s="181">
        <f t="shared" si="38"/>
        <v>0</v>
      </c>
    </row>
    <row r="69" spans="1:18" ht="6.6" customHeight="1" x14ac:dyDescent="0.2">
      <c r="A69" s="214" t="s">
        <v>541</v>
      </c>
      <c r="B69" s="178"/>
      <c r="C69" s="225"/>
      <c r="D69" s="180">
        <f t="shared" si="37"/>
        <v>0</v>
      </c>
      <c r="E69" s="181">
        <f t="shared" ref="E69:E86" si="39">IF(OR(C69="",C69&gt;$E$23),0,IF(D69+D453+R69&gt;B69,B69-D69-D453,R69))</f>
        <v>0</v>
      </c>
      <c r="F69" s="202">
        <f t="shared" ref="F69:F86" si="40">IF(OR(C69="",C69&gt;$F$23),0,IF((SUM(D69:E69)+SUM(D453:E453)+R69)&gt;B69,B69-SUM(D69:E69)-SUM(D453:E453),R69))</f>
        <v>0</v>
      </c>
      <c r="G69" s="181">
        <f t="shared" ref="G69:G86" si="41">IF(OR(C69="",C69&gt;$G$23),0,IF((SUM(D69:F69)+SUM(D453:F453)+R69)&gt;B69,B69-SUM(D69:F69)-SUM(D453:F453),R69))</f>
        <v>0</v>
      </c>
      <c r="H69" s="181">
        <f t="shared" ref="H69:H86" si="42">IF(OR(C69="",C69&gt;$H$23),0,IF((SUM(D69:G69)+SUM(D453:G453)+R69)&gt;B69,B69-SUM(D69:G69)-SUM(D453:G453),R69))</f>
        <v>0</v>
      </c>
      <c r="I69" s="181">
        <f t="shared" ref="I69:I86" si="43">IF(OR(C69="",C69&gt;$I$23),0,IF((SUM(D69:H69)+SUM(D453:H453)+R69)&gt;B69,B69-SUM(D69:H69)-SUM(D453:H453),R69))</f>
        <v>0</v>
      </c>
      <c r="J69" s="181">
        <f t="shared" ref="J69:J86" si="44">IF(OR(C69="",C69&gt;$J$23),0,IF((SUM(D69:I69)+SUM(D453:I453)+R69)&gt;B69,B69-SUM(D69:I69)-SUM(D453:I453),R69))</f>
        <v>0</v>
      </c>
      <c r="K69" s="544">
        <f t="shared" ref="K69:K86" si="45">IF(OR(C69="",C69&gt;$K$23),0,IF((SUM(D69:J69)+SUM(D453:J453)+R69)&gt;B69,B69-SUM(D69:J69)-SUM(D453:J453),R69))</f>
        <v>0</v>
      </c>
      <c r="L69" s="535"/>
      <c r="M69" s="537">
        <f t="shared" ref="M69:M86" si="46">B69-SUM(D69:K69)-(SUM(D261:K261)-SUM(R261:X261))-SUM(D453:K453)</f>
        <v>0</v>
      </c>
      <c r="N69" s="16"/>
      <c r="O69" s="16"/>
      <c r="P69" s="626">
        <f t="shared" ref="P69:P86" si="47">$F$4</f>
        <v>33</v>
      </c>
      <c r="Q69" s="626">
        <f t="shared" ref="Q69:Q86" si="48">IF((C69=""),0,P69-($R$215-C69))</f>
        <v>0</v>
      </c>
      <c r="R69" s="181">
        <f t="shared" si="38"/>
        <v>0</v>
      </c>
    </row>
    <row r="70" spans="1:18" ht="6.6" customHeight="1" x14ac:dyDescent="0.2">
      <c r="A70" s="214" t="s">
        <v>542</v>
      </c>
      <c r="B70" s="178"/>
      <c r="C70" s="225"/>
      <c r="D70" s="180">
        <f t="shared" si="37"/>
        <v>0</v>
      </c>
      <c r="E70" s="181">
        <f t="shared" si="39"/>
        <v>0</v>
      </c>
      <c r="F70" s="202">
        <f t="shared" si="40"/>
        <v>0</v>
      </c>
      <c r="G70" s="181">
        <f t="shared" si="41"/>
        <v>0</v>
      </c>
      <c r="H70" s="181">
        <f t="shared" si="42"/>
        <v>0</v>
      </c>
      <c r="I70" s="181">
        <f t="shared" si="43"/>
        <v>0</v>
      </c>
      <c r="J70" s="181">
        <f t="shared" si="44"/>
        <v>0</v>
      </c>
      <c r="K70" s="544">
        <f t="shared" si="45"/>
        <v>0</v>
      </c>
      <c r="L70" s="535"/>
      <c r="M70" s="537">
        <f t="shared" si="46"/>
        <v>0</v>
      </c>
      <c r="N70" s="16"/>
      <c r="O70" s="16"/>
      <c r="P70" s="626">
        <f t="shared" si="47"/>
        <v>33</v>
      </c>
      <c r="Q70" s="626">
        <f t="shared" si="48"/>
        <v>0</v>
      </c>
      <c r="R70" s="181">
        <f t="shared" si="38"/>
        <v>0</v>
      </c>
    </row>
    <row r="71" spans="1:18" ht="6.6" customHeight="1" x14ac:dyDescent="0.2">
      <c r="A71" s="214" t="s">
        <v>543</v>
      </c>
      <c r="B71" s="178"/>
      <c r="C71" s="225"/>
      <c r="D71" s="180">
        <f t="shared" si="37"/>
        <v>0</v>
      </c>
      <c r="E71" s="181">
        <f t="shared" si="39"/>
        <v>0</v>
      </c>
      <c r="F71" s="202">
        <f t="shared" si="40"/>
        <v>0</v>
      </c>
      <c r="G71" s="181">
        <f t="shared" si="41"/>
        <v>0</v>
      </c>
      <c r="H71" s="181">
        <f t="shared" si="42"/>
        <v>0</v>
      </c>
      <c r="I71" s="181">
        <f t="shared" si="43"/>
        <v>0</v>
      </c>
      <c r="J71" s="181">
        <f t="shared" si="44"/>
        <v>0</v>
      </c>
      <c r="K71" s="544">
        <f t="shared" si="45"/>
        <v>0</v>
      </c>
      <c r="L71" s="535"/>
      <c r="M71" s="537">
        <f t="shared" si="46"/>
        <v>0</v>
      </c>
      <c r="N71" s="16"/>
      <c r="O71" s="16"/>
      <c r="P71" s="626">
        <f t="shared" si="47"/>
        <v>33</v>
      </c>
      <c r="Q71" s="626">
        <f t="shared" si="48"/>
        <v>0</v>
      </c>
      <c r="R71" s="181">
        <f t="shared" si="38"/>
        <v>0</v>
      </c>
    </row>
    <row r="72" spans="1:18" ht="6.6" customHeight="1" x14ac:dyDescent="0.2">
      <c r="A72" s="214" t="s">
        <v>544</v>
      </c>
      <c r="B72" s="178"/>
      <c r="C72" s="225"/>
      <c r="D72" s="180">
        <f t="shared" si="37"/>
        <v>0</v>
      </c>
      <c r="E72" s="181">
        <f t="shared" si="39"/>
        <v>0</v>
      </c>
      <c r="F72" s="202">
        <f t="shared" si="40"/>
        <v>0</v>
      </c>
      <c r="G72" s="181">
        <f t="shared" si="41"/>
        <v>0</v>
      </c>
      <c r="H72" s="181">
        <f t="shared" si="42"/>
        <v>0</v>
      </c>
      <c r="I72" s="181">
        <f t="shared" si="43"/>
        <v>0</v>
      </c>
      <c r="J72" s="181">
        <f t="shared" si="44"/>
        <v>0</v>
      </c>
      <c r="K72" s="544">
        <f t="shared" si="45"/>
        <v>0</v>
      </c>
      <c r="L72" s="535"/>
      <c r="M72" s="537">
        <f t="shared" si="46"/>
        <v>0</v>
      </c>
      <c r="N72" s="16"/>
      <c r="O72" s="16"/>
      <c r="P72" s="626">
        <f t="shared" si="47"/>
        <v>33</v>
      </c>
      <c r="Q72" s="626">
        <f t="shared" si="48"/>
        <v>0</v>
      </c>
      <c r="R72" s="181">
        <f t="shared" si="38"/>
        <v>0</v>
      </c>
    </row>
    <row r="73" spans="1:18" ht="6.6" customHeight="1" x14ac:dyDescent="0.2">
      <c r="A73" s="214" t="s">
        <v>545</v>
      </c>
      <c r="B73" s="178"/>
      <c r="C73" s="225"/>
      <c r="D73" s="180">
        <f t="shared" si="37"/>
        <v>0</v>
      </c>
      <c r="E73" s="181">
        <f t="shared" si="39"/>
        <v>0</v>
      </c>
      <c r="F73" s="202">
        <f t="shared" si="40"/>
        <v>0</v>
      </c>
      <c r="G73" s="181">
        <f t="shared" si="41"/>
        <v>0</v>
      </c>
      <c r="H73" s="181">
        <f t="shared" si="42"/>
        <v>0</v>
      </c>
      <c r="I73" s="181">
        <f t="shared" si="43"/>
        <v>0</v>
      </c>
      <c r="J73" s="181">
        <f t="shared" si="44"/>
        <v>0</v>
      </c>
      <c r="K73" s="544">
        <f t="shared" si="45"/>
        <v>0</v>
      </c>
      <c r="L73" s="535"/>
      <c r="M73" s="537">
        <f t="shared" si="46"/>
        <v>0</v>
      </c>
      <c r="N73" s="16"/>
      <c r="O73" s="16"/>
      <c r="P73" s="626">
        <f t="shared" si="47"/>
        <v>33</v>
      </c>
      <c r="Q73" s="626">
        <f t="shared" si="48"/>
        <v>0</v>
      </c>
      <c r="R73" s="181">
        <f t="shared" si="38"/>
        <v>0</v>
      </c>
    </row>
    <row r="74" spans="1:18" ht="6.6" customHeight="1" x14ac:dyDescent="0.2">
      <c r="A74" s="214" t="s">
        <v>546</v>
      </c>
      <c r="B74" s="178"/>
      <c r="C74" s="225"/>
      <c r="D74" s="180">
        <f t="shared" si="37"/>
        <v>0</v>
      </c>
      <c r="E74" s="181">
        <f t="shared" si="39"/>
        <v>0</v>
      </c>
      <c r="F74" s="202">
        <f t="shared" si="40"/>
        <v>0</v>
      </c>
      <c r="G74" s="181">
        <f t="shared" si="41"/>
        <v>0</v>
      </c>
      <c r="H74" s="181">
        <f t="shared" si="42"/>
        <v>0</v>
      </c>
      <c r="I74" s="181">
        <f t="shared" si="43"/>
        <v>0</v>
      </c>
      <c r="J74" s="181">
        <f t="shared" si="44"/>
        <v>0</v>
      </c>
      <c r="K74" s="544">
        <f t="shared" si="45"/>
        <v>0</v>
      </c>
      <c r="L74" s="535"/>
      <c r="M74" s="537">
        <f t="shared" si="46"/>
        <v>0</v>
      </c>
      <c r="N74" s="16"/>
      <c r="O74" s="16"/>
      <c r="P74" s="626">
        <f t="shared" si="47"/>
        <v>33</v>
      </c>
      <c r="Q74" s="626">
        <f t="shared" si="48"/>
        <v>0</v>
      </c>
      <c r="R74" s="181">
        <f t="shared" si="38"/>
        <v>0</v>
      </c>
    </row>
    <row r="75" spans="1:18" ht="6.6" customHeight="1" x14ac:dyDescent="0.2">
      <c r="A75" s="214" t="s">
        <v>547</v>
      </c>
      <c r="B75" s="178"/>
      <c r="C75" s="225"/>
      <c r="D75" s="180">
        <f t="shared" si="37"/>
        <v>0</v>
      </c>
      <c r="E75" s="181">
        <f t="shared" si="39"/>
        <v>0</v>
      </c>
      <c r="F75" s="202">
        <f t="shared" si="40"/>
        <v>0</v>
      </c>
      <c r="G75" s="181">
        <f t="shared" si="41"/>
        <v>0</v>
      </c>
      <c r="H75" s="181">
        <f t="shared" si="42"/>
        <v>0</v>
      </c>
      <c r="I75" s="181">
        <f t="shared" si="43"/>
        <v>0</v>
      </c>
      <c r="J75" s="181">
        <f t="shared" si="44"/>
        <v>0</v>
      </c>
      <c r="K75" s="544">
        <f t="shared" si="45"/>
        <v>0</v>
      </c>
      <c r="L75" s="535"/>
      <c r="M75" s="537">
        <f t="shared" si="46"/>
        <v>0</v>
      </c>
      <c r="N75" s="16"/>
      <c r="O75" s="16"/>
      <c r="P75" s="626">
        <f t="shared" si="47"/>
        <v>33</v>
      </c>
      <c r="Q75" s="626">
        <f t="shared" si="48"/>
        <v>0</v>
      </c>
      <c r="R75" s="181">
        <f t="shared" si="38"/>
        <v>0</v>
      </c>
    </row>
    <row r="76" spans="1:18" ht="6.6" customHeight="1" x14ac:dyDescent="0.2">
      <c r="A76" s="214" t="s">
        <v>548</v>
      </c>
      <c r="B76" s="178"/>
      <c r="C76" s="225"/>
      <c r="D76" s="180">
        <f t="shared" si="37"/>
        <v>0</v>
      </c>
      <c r="E76" s="181">
        <f t="shared" si="39"/>
        <v>0</v>
      </c>
      <c r="F76" s="202">
        <f t="shared" si="40"/>
        <v>0</v>
      </c>
      <c r="G76" s="181">
        <f t="shared" si="41"/>
        <v>0</v>
      </c>
      <c r="H76" s="181">
        <f t="shared" si="42"/>
        <v>0</v>
      </c>
      <c r="I76" s="181">
        <f t="shared" si="43"/>
        <v>0</v>
      </c>
      <c r="J76" s="181">
        <f t="shared" si="44"/>
        <v>0</v>
      </c>
      <c r="K76" s="544">
        <f t="shared" si="45"/>
        <v>0</v>
      </c>
      <c r="L76" s="535"/>
      <c r="M76" s="537">
        <f t="shared" si="46"/>
        <v>0</v>
      </c>
      <c r="N76" s="16"/>
      <c r="O76" s="16"/>
      <c r="P76" s="626">
        <f t="shared" si="47"/>
        <v>33</v>
      </c>
      <c r="Q76" s="626">
        <f t="shared" si="48"/>
        <v>0</v>
      </c>
      <c r="R76" s="181">
        <f t="shared" si="38"/>
        <v>0</v>
      </c>
    </row>
    <row r="77" spans="1:18" ht="6.6" customHeight="1" x14ac:dyDescent="0.2">
      <c r="A77" s="214" t="s">
        <v>549</v>
      </c>
      <c r="B77" s="178"/>
      <c r="C77" s="225"/>
      <c r="D77" s="180">
        <f t="shared" si="37"/>
        <v>0</v>
      </c>
      <c r="E77" s="181">
        <f t="shared" si="39"/>
        <v>0</v>
      </c>
      <c r="F77" s="202">
        <f t="shared" si="40"/>
        <v>0</v>
      </c>
      <c r="G77" s="181">
        <f t="shared" si="41"/>
        <v>0</v>
      </c>
      <c r="H77" s="181">
        <f t="shared" si="42"/>
        <v>0</v>
      </c>
      <c r="I77" s="181">
        <f t="shared" si="43"/>
        <v>0</v>
      </c>
      <c r="J77" s="181">
        <f t="shared" si="44"/>
        <v>0</v>
      </c>
      <c r="K77" s="544">
        <f t="shared" si="45"/>
        <v>0</v>
      </c>
      <c r="L77" s="535"/>
      <c r="M77" s="537">
        <f t="shared" si="46"/>
        <v>0</v>
      </c>
      <c r="N77" s="16"/>
      <c r="O77" s="16"/>
      <c r="P77" s="626">
        <f t="shared" si="47"/>
        <v>33</v>
      </c>
      <c r="Q77" s="626">
        <f t="shared" si="48"/>
        <v>0</v>
      </c>
      <c r="R77" s="181">
        <f t="shared" si="38"/>
        <v>0</v>
      </c>
    </row>
    <row r="78" spans="1:18" ht="6.6" customHeight="1" x14ac:dyDescent="0.2">
      <c r="A78" s="214" t="s">
        <v>550</v>
      </c>
      <c r="B78" s="178"/>
      <c r="C78" s="225"/>
      <c r="D78" s="180">
        <f t="shared" si="37"/>
        <v>0</v>
      </c>
      <c r="E78" s="181">
        <f t="shared" si="39"/>
        <v>0</v>
      </c>
      <c r="F78" s="202">
        <f t="shared" si="40"/>
        <v>0</v>
      </c>
      <c r="G78" s="181">
        <f t="shared" si="41"/>
        <v>0</v>
      </c>
      <c r="H78" s="181">
        <f t="shared" si="42"/>
        <v>0</v>
      </c>
      <c r="I78" s="181">
        <f t="shared" si="43"/>
        <v>0</v>
      </c>
      <c r="J78" s="181">
        <f t="shared" si="44"/>
        <v>0</v>
      </c>
      <c r="K78" s="544">
        <f t="shared" si="45"/>
        <v>0</v>
      </c>
      <c r="L78" s="535"/>
      <c r="M78" s="537">
        <f t="shared" si="46"/>
        <v>0</v>
      </c>
      <c r="N78" s="16"/>
      <c r="O78" s="16"/>
      <c r="P78" s="626">
        <f t="shared" si="47"/>
        <v>33</v>
      </c>
      <c r="Q78" s="626">
        <f t="shared" si="48"/>
        <v>0</v>
      </c>
      <c r="R78" s="181">
        <f t="shared" si="38"/>
        <v>0</v>
      </c>
    </row>
    <row r="79" spans="1:18" ht="6.6" customHeight="1" x14ac:dyDescent="0.2">
      <c r="A79" s="214" t="s">
        <v>551</v>
      </c>
      <c r="B79" s="178"/>
      <c r="C79" s="225"/>
      <c r="D79" s="180">
        <f t="shared" si="37"/>
        <v>0</v>
      </c>
      <c r="E79" s="181">
        <f t="shared" si="39"/>
        <v>0</v>
      </c>
      <c r="F79" s="202">
        <f t="shared" si="40"/>
        <v>0</v>
      </c>
      <c r="G79" s="181">
        <f t="shared" si="41"/>
        <v>0</v>
      </c>
      <c r="H79" s="181">
        <f t="shared" si="42"/>
        <v>0</v>
      </c>
      <c r="I79" s="181">
        <f t="shared" si="43"/>
        <v>0</v>
      </c>
      <c r="J79" s="181">
        <f t="shared" si="44"/>
        <v>0</v>
      </c>
      <c r="K79" s="544">
        <f t="shared" si="45"/>
        <v>0</v>
      </c>
      <c r="L79" s="535"/>
      <c r="M79" s="537">
        <f t="shared" si="46"/>
        <v>0</v>
      </c>
      <c r="N79" s="16"/>
      <c r="O79" s="16"/>
      <c r="P79" s="626">
        <f t="shared" si="47"/>
        <v>33</v>
      </c>
      <c r="Q79" s="626">
        <f t="shared" si="48"/>
        <v>0</v>
      </c>
      <c r="R79" s="181">
        <f t="shared" si="38"/>
        <v>0</v>
      </c>
    </row>
    <row r="80" spans="1:18" ht="6.6" customHeight="1" x14ac:dyDescent="0.2">
      <c r="A80" s="214" t="s">
        <v>552</v>
      </c>
      <c r="B80" s="178"/>
      <c r="C80" s="225"/>
      <c r="D80" s="180">
        <f t="shared" si="37"/>
        <v>0</v>
      </c>
      <c r="E80" s="181">
        <f t="shared" si="39"/>
        <v>0</v>
      </c>
      <c r="F80" s="202">
        <f t="shared" si="40"/>
        <v>0</v>
      </c>
      <c r="G80" s="181">
        <f t="shared" si="41"/>
        <v>0</v>
      </c>
      <c r="H80" s="181">
        <f t="shared" si="42"/>
        <v>0</v>
      </c>
      <c r="I80" s="181">
        <f t="shared" si="43"/>
        <v>0</v>
      </c>
      <c r="J80" s="181">
        <f t="shared" si="44"/>
        <v>0</v>
      </c>
      <c r="K80" s="544">
        <f t="shared" si="45"/>
        <v>0</v>
      </c>
      <c r="L80" s="535"/>
      <c r="M80" s="537">
        <f t="shared" si="46"/>
        <v>0</v>
      </c>
      <c r="N80" s="16"/>
      <c r="O80" s="16"/>
      <c r="P80" s="626">
        <f t="shared" si="47"/>
        <v>33</v>
      </c>
      <c r="Q80" s="626">
        <f t="shared" si="48"/>
        <v>0</v>
      </c>
      <c r="R80" s="181">
        <f t="shared" si="38"/>
        <v>0</v>
      </c>
    </row>
    <row r="81" spans="1:18" ht="6.6" customHeight="1" x14ac:dyDescent="0.2">
      <c r="A81" s="214" t="s">
        <v>553</v>
      </c>
      <c r="B81" s="178"/>
      <c r="C81" s="225"/>
      <c r="D81" s="180">
        <f t="shared" si="37"/>
        <v>0</v>
      </c>
      <c r="E81" s="181">
        <f t="shared" si="39"/>
        <v>0</v>
      </c>
      <c r="F81" s="202">
        <f t="shared" si="40"/>
        <v>0</v>
      </c>
      <c r="G81" s="181">
        <f t="shared" si="41"/>
        <v>0</v>
      </c>
      <c r="H81" s="181">
        <f t="shared" si="42"/>
        <v>0</v>
      </c>
      <c r="I81" s="181">
        <f t="shared" si="43"/>
        <v>0</v>
      </c>
      <c r="J81" s="181">
        <f t="shared" si="44"/>
        <v>0</v>
      </c>
      <c r="K81" s="544">
        <f t="shared" si="45"/>
        <v>0</v>
      </c>
      <c r="L81" s="535"/>
      <c r="M81" s="537">
        <f t="shared" si="46"/>
        <v>0</v>
      </c>
      <c r="N81" s="16"/>
      <c r="O81" s="16"/>
      <c r="P81" s="626">
        <f t="shared" si="47"/>
        <v>33</v>
      </c>
      <c r="Q81" s="626">
        <f t="shared" si="48"/>
        <v>0</v>
      </c>
      <c r="R81" s="181">
        <f t="shared" si="38"/>
        <v>0</v>
      </c>
    </row>
    <row r="82" spans="1:18" ht="6.6" customHeight="1" x14ac:dyDescent="0.2">
      <c r="A82" s="214" t="s">
        <v>554</v>
      </c>
      <c r="B82" s="178"/>
      <c r="C82" s="225"/>
      <c r="D82" s="180">
        <f t="shared" si="37"/>
        <v>0</v>
      </c>
      <c r="E82" s="181">
        <f t="shared" si="39"/>
        <v>0</v>
      </c>
      <c r="F82" s="202">
        <f t="shared" si="40"/>
        <v>0</v>
      </c>
      <c r="G82" s="181">
        <f t="shared" si="41"/>
        <v>0</v>
      </c>
      <c r="H82" s="181">
        <f t="shared" si="42"/>
        <v>0</v>
      </c>
      <c r="I82" s="181">
        <f t="shared" si="43"/>
        <v>0</v>
      </c>
      <c r="J82" s="181">
        <f t="shared" si="44"/>
        <v>0</v>
      </c>
      <c r="K82" s="544">
        <f t="shared" si="45"/>
        <v>0</v>
      </c>
      <c r="L82" s="535"/>
      <c r="M82" s="537">
        <f t="shared" si="46"/>
        <v>0</v>
      </c>
      <c r="N82" s="16"/>
      <c r="O82" s="16"/>
      <c r="P82" s="626">
        <f t="shared" si="47"/>
        <v>33</v>
      </c>
      <c r="Q82" s="626">
        <f t="shared" si="48"/>
        <v>0</v>
      </c>
      <c r="R82" s="181">
        <f t="shared" si="38"/>
        <v>0</v>
      </c>
    </row>
    <row r="83" spans="1:18" ht="6.6" customHeight="1" x14ac:dyDescent="0.2">
      <c r="A83" s="214" t="s">
        <v>555</v>
      </c>
      <c r="B83" s="178"/>
      <c r="C83" s="225"/>
      <c r="D83" s="180">
        <f t="shared" si="37"/>
        <v>0</v>
      </c>
      <c r="E83" s="181">
        <f t="shared" si="39"/>
        <v>0</v>
      </c>
      <c r="F83" s="202">
        <f t="shared" si="40"/>
        <v>0</v>
      </c>
      <c r="G83" s="181">
        <f t="shared" si="41"/>
        <v>0</v>
      </c>
      <c r="H83" s="181">
        <f t="shared" si="42"/>
        <v>0</v>
      </c>
      <c r="I83" s="181">
        <f t="shared" si="43"/>
        <v>0</v>
      </c>
      <c r="J83" s="181">
        <f t="shared" si="44"/>
        <v>0</v>
      </c>
      <c r="K83" s="544">
        <f t="shared" si="45"/>
        <v>0</v>
      </c>
      <c r="L83" s="535"/>
      <c r="M83" s="537">
        <f t="shared" si="46"/>
        <v>0</v>
      </c>
      <c r="N83" s="16"/>
      <c r="O83" s="16"/>
      <c r="P83" s="626">
        <f t="shared" si="47"/>
        <v>33</v>
      </c>
      <c r="Q83" s="626">
        <f t="shared" si="48"/>
        <v>0</v>
      </c>
      <c r="R83" s="181">
        <f t="shared" si="38"/>
        <v>0</v>
      </c>
    </row>
    <row r="84" spans="1:18" ht="6.6" customHeight="1" x14ac:dyDescent="0.2">
      <c r="A84" s="214" t="s">
        <v>556</v>
      </c>
      <c r="B84" s="178"/>
      <c r="C84" s="225"/>
      <c r="D84" s="180">
        <f t="shared" si="37"/>
        <v>0</v>
      </c>
      <c r="E84" s="181">
        <f t="shared" si="39"/>
        <v>0</v>
      </c>
      <c r="F84" s="202">
        <f t="shared" si="40"/>
        <v>0</v>
      </c>
      <c r="G84" s="181">
        <f t="shared" si="41"/>
        <v>0</v>
      </c>
      <c r="H84" s="181">
        <f t="shared" si="42"/>
        <v>0</v>
      </c>
      <c r="I84" s="181">
        <f t="shared" si="43"/>
        <v>0</v>
      </c>
      <c r="J84" s="181">
        <f t="shared" si="44"/>
        <v>0</v>
      </c>
      <c r="K84" s="544">
        <f t="shared" si="45"/>
        <v>0</v>
      </c>
      <c r="L84" s="535"/>
      <c r="M84" s="537">
        <f t="shared" si="46"/>
        <v>0</v>
      </c>
      <c r="N84" s="16"/>
      <c r="O84" s="16"/>
      <c r="P84" s="626">
        <f t="shared" si="47"/>
        <v>33</v>
      </c>
      <c r="Q84" s="626">
        <f t="shared" si="48"/>
        <v>0</v>
      </c>
      <c r="R84" s="181">
        <f t="shared" si="38"/>
        <v>0</v>
      </c>
    </row>
    <row r="85" spans="1:18" ht="6.6" customHeight="1" x14ac:dyDescent="0.2">
      <c r="A85" s="214" t="s">
        <v>557</v>
      </c>
      <c r="B85" s="178"/>
      <c r="C85" s="225"/>
      <c r="D85" s="180">
        <f t="shared" si="37"/>
        <v>0</v>
      </c>
      <c r="E85" s="181">
        <f t="shared" si="39"/>
        <v>0</v>
      </c>
      <c r="F85" s="202">
        <f t="shared" si="40"/>
        <v>0</v>
      </c>
      <c r="G85" s="181">
        <f t="shared" si="41"/>
        <v>0</v>
      </c>
      <c r="H85" s="181">
        <f t="shared" si="42"/>
        <v>0</v>
      </c>
      <c r="I85" s="181">
        <f t="shared" si="43"/>
        <v>0</v>
      </c>
      <c r="J85" s="181">
        <f t="shared" si="44"/>
        <v>0</v>
      </c>
      <c r="K85" s="544">
        <f t="shared" si="45"/>
        <v>0</v>
      </c>
      <c r="L85" s="535"/>
      <c r="M85" s="537">
        <f t="shared" si="46"/>
        <v>0</v>
      </c>
      <c r="N85" s="16"/>
      <c r="O85" s="16"/>
      <c r="P85" s="626">
        <f t="shared" si="47"/>
        <v>33</v>
      </c>
      <c r="Q85" s="626">
        <f t="shared" si="48"/>
        <v>0</v>
      </c>
      <c r="R85" s="181">
        <f t="shared" si="38"/>
        <v>0</v>
      </c>
    </row>
    <row r="86" spans="1:18" ht="6.6" customHeight="1" x14ac:dyDescent="0.2">
      <c r="A86" s="214" t="s">
        <v>558</v>
      </c>
      <c r="B86" s="178"/>
      <c r="C86" s="225"/>
      <c r="D86" s="180">
        <f t="shared" si="37"/>
        <v>0</v>
      </c>
      <c r="E86" s="181">
        <f t="shared" si="39"/>
        <v>0</v>
      </c>
      <c r="F86" s="202">
        <f t="shared" si="40"/>
        <v>0</v>
      </c>
      <c r="G86" s="181">
        <f t="shared" si="41"/>
        <v>0</v>
      </c>
      <c r="H86" s="181">
        <f t="shared" si="42"/>
        <v>0</v>
      </c>
      <c r="I86" s="181">
        <f t="shared" si="43"/>
        <v>0</v>
      </c>
      <c r="J86" s="181">
        <f t="shared" si="44"/>
        <v>0</v>
      </c>
      <c r="K86" s="544">
        <f t="shared" si="45"/>
        <v>0</v>
      </c>
      <c r="L86" s="535"/>
      <c r="M86" s="537">
        <f t="shared" si="46"/>
        <v>0</v>
      </c>
      <c r="N86" s="16"/>
      <c r="O86" s="16"/>
      <c r="P86" s="626">
        <f t="shared" si="47"/>
        <v>33</v>
      </c>
      <c r="Q86" s="626">
        <f t="shared" si="48"/>
        <v>0</v>
      </c>
      <c r="R86" s="181">
        <f t="shared" si="38"/>
        <v>0</v>
      </c>
    </row>
    <row r="87" spans="1:18" s="16" customFormat="1" ht="18" customHeight="1" x14ac:dyDescent="0.2">
      <c r="A87" s="173" t="str">
        <f>"Technische Gebäudeeinrichtungen ("&amp;F5&amp;" J.)"</f>
        <v>Technische Gebäudeeinrichtungen (15 J.)</v>
      </c>
      <c r="B87" s="192">
        <f>SUM(B88:B117)</f>
        <v>0</v>
      </c>
      <c r="C87" s="192"/>
      <c r="D87" s="182">
        <f t="shared" ref="D87:M87" si="49">SUM(D88:D117)</f>
        <v>0</v>
      </c>
      <c r="E87" s="182">
        <f t="shared" si="49"/>
        <v>0</v>
      </c>
      <c r="F87" s="201">
        <f t="shared" si="49"/>
        <v>0</v>
      </c>
      <c r="G87" s="183">
        <f t="shared" si="49"/>
        <v>0</v>
      </c>
      <c r="H87" s="183">
        <f t="shared" si="49"/>
        <v>0</v>
      </c>
      <c r="I87" s="183">
        <f t="shared" si="49"/>
        <v>0</v>
      </c>
      <c r="J87" s="183">
        <f t="shared" si="49"/>
        <v>0</v>
      </c>
      <c r="K87" s="187">
        <f t="shared" si="49"/>
        <v>0</v>
      </c>
      <c r="L87" s="531"/>
      <c r="M87" s="536">
        <f t="shared" si="49"/>
        <v>0</v>
      </c>
      <c r="O87" s="16" t="s">
        <v>258</v>
      </c>
      <c r="P87" s="618"/>
      <c r="Q87" s="618"/>
      <c r="R87" s="631">
        <f>SUM(R88:R117)</f>
        <v>0</v>
      </c>
    </row>
    <row r="88" spans="1:18" x14ac:dyDescent="0.2">
      <c r="A88" s="214" t="s">
        <v>183</v>
      </c>
      <c r="B88" s="178"/>
      <c r="C88" s="225"/>
      <c r="D88" s="180">
        <f>IF(OR(C88="",C88&gt;$E$23),0,IF($E$23-C88&gt;P88,B88,($E$23-C88)*R88))</f>
        <v>0</v>
      </c>
      <c r="E88" s="181">
        <f t="shared" ref="E88:E117" si="50">IF(OR(C88="",C88&gt;$E$23),0,IF(D88+D472+R88&gt;B88,B88-D88-D472,R88))</f>
        <v>0</v>
      </c>
      <c r="F88" s="202">
        <f t="shared" ref="F88:F117" si="51">IF(OR(C88="",C88&gt;$F$23),0,IF((SUM(D88:E88)+SUM(D472:E472)+R88)&gt;B88,B88-SUM(D88:E88)-SUM(D472:E472),R88))</f>
        <v>0</v>
      </c>
      <c r="G88" s="181">
        <f t="shared" ref="G88:G117" si="52">IF(OR(C88="",C88&gt;$G$23),0,IF((SUM(D88:F88)+SUM(D472:F472)+R88)&gt;B88,B88-SUM(D88:F88)-SUM(D472:F472),R88))</f>
        <v>0</v>
      </c>
      <c r="H88" s="181">
        <f t="shared" ref="H88:H117" si="53">IF(OR(C88="",C88&gt;$H$23),0,IF((SUM(D88:G88)+SUM(D472:G472)+R88)&gt;B88,B88-SUM(D88:G88)-SUM(D472:G472),R88))</f>
        <v>0</v>
      </c>
      <c r="I88" s="181">
        <f t="shared" ref="I88:I117" si="54">IF(OR(C88="",C88&gt;$I$23),0,IF((SUM(D88:H88)+SUM(D472:H472)+R88)&gt;B88,B88-SUM(D88:H88)-SUM(D472:H472),R88))</f>
        <v>0</v>
      </c>
      <c r="J88" s="181">
        <f t="shared" ref="J88:J117" si="55">IF(OR(C88="",C88&gt;$J$23),0,IF((SUM(D88:I88)+SUM(D472:I472)+R88)&gt;B88,B88-SUM(D88:I88)-SUM(D472:I472),R88))</f>
        <v>0</v>
      </c>
      <c r="K88" s="544">
        <f t="shared" ref="K88:K117" si="56">IF(OR(C88="",C88&gt;$K$23),0,IF((SUM(D88:J88)+SUM(D472:J472)+R88)&gt;B88,B88-SUM(D88:J88)-SUM(D472:J472),R88))</f>
        <v>0</v>
      </c>
      <c r="L88" s="535"/>
      <c r="M88" s="537">
        <f t="shared" ref="M88:M117" si="57">B88-SUM(D88:K88)-(SUM(D280:K280)-SUM(R280:X280))-SUM(D472:K472)</f>
        <v>0</v>
      </c>
      <c r="N88" s="16"/>
      <c r="O88" s="16"/>
      <c r="P88" s="626">
        <f>$F$5</f>
        <v>15</v>
      </c>
      <c r="Q88" s="626">
        <f>IF((C88=""),0,P88-($R$215-C88))</f>
        <v>0</v>
      </c>
      <c r="R88" s="181">
        <f t="shared" ref="R88:R117" si="58">B88/P88</f>
        <v>0</v>
      </c>
    </row>
    <row r="89" spans="1:18" x14ac:dyDescent="0.2">
      <c r="A89" s="214" t="s">
        <v>184</v>
      </c>
      <c r="B89" s="178"/>
      <c r="C89" s="225"/>
      <c r="D89" s="180">
        <f t="shared" ref="D89:D117" si="59">IF(OR(C89="",C89&gt;$E$23),0,IF($E$23-C89&gt;P89,B89,($E$23-C89)*R89))</f>
        <v>0</v>
      </c>
      <c r="E89" s="181">
        <f t="shared" si="50"/>
        <v>0</v>
      </c>
      <c r="F89" s="202">
        <f t="shared" si="51"/>
        <v>0</v>
      </c>
      <c r="G89" s="181">
        <f t="shared" si="52"/>
        <v>0</v>
      </c>
      <c r="H89" s="181">
        <f t="shared" si="53"/>
        <v>0</v>
      </c>
      <c r="I89" s="181">
        <f t="shared" si="54"/>
        <v>0</v>
      </c>
      <c r="J89" s="181">
        <f t="shared" si="55"/>
        <v>0</v>
      </c>
      <c r="K89" s="544">
        <f t="shared" si="56"/>
        <v>0</v>
      </c>
      <c r="L89" s="535"/>
      <c r="M89" s="537">
        <f t="shared" si="57"/>
        <v>0</v>
      </c>
      <c r="N89" s="16"/>
      <c r="O89" s="16"/>
      <c r="P89" s="626">
        <f t="shared" ref="P89:P117" si="60">$F$5</f>
        <v>15</v>
      </c>
      <c r="Q89" s="626">
        <f t="shared" ref="Q89:Q117" si="61">IF((C89=""),0,P89-($R$215-C89))</f>
        <v>0</v>
      </c>
      <c r="R89" s="181">
        <f t="shared" si="58"/>
        <v>0</v>
      </c>
    </row>
    <row r="90" spans="1:18" x14ac:dyDescent="0.2">
      <c r="A90" s="214" t="s">
        <v>185</v>
      </c>
      <c r="B90" s="178"/>
      <c r="C90" s="225"/>
      <c r="D90" s="180">
        <f t="shared" si="59"/>
        <v>0</v>
      </c>
      <c r="E90" s="181">
        <f t="shared" si="50"/>
        <v>0</v>
      </c>
      <c r="F90" s="202">
        <f t="shared" si="51"/>
        <v>0</v>
      </c>
      <c r="G90" s="181">
        <f t="shared" si="52"/>
        <v>0</v>
      </c>
      <c r="H90" s="181">
        <f t="shared" si="53"/>
        <v>0</v>
      </c>
      <c r="I90" s="181">
        <f t="shared" si="54"/>
        <v>0</v>
      </c>
      <c r="J90" s="181">
        <f t="shared" si="55"/>
        <v>0</v>
      </c>
      <c r="K90" s="544">
        <f t="shared" si="56"/>
        <v>0</v>
      </c>
      <c r="L90" s="535"/>
      <c r="M90" s="537">
        <f t="shared" si="57"/>
        <v>0</v>
      </c>
      <c r="N90" s="16"/>
      <c r="O90" s="16"/>
      <c r="P90" s="626">
        <f t="shared" si="60"/>
        <v>15</v>
      </c>
      <c r="Q90" s="626">
        <f t="shared" si="61"/>
        <v>0</v>
      </c>
      <c r="R90" s="181">
        <f t="shared" si="58"/>
        <v>0</v>
      </c>
    </row>
    <row r="91" spans="1:18" x14ac:dyDescent="0.2">
      <c r="A91" s="214" t="s">
        <v>186</v>
      </c>
      <c r="B91" s="178"/>
      <c r="C91" s="225"/>
      <c r="D91" s="180">
        <f t="shared" si="59"/>
        <v>0</v>
      </c>
      <c r="E91" s="181">
        <f t="shared" si="50"/>
        <v>0</v>
      </c>
      <c r="F91" s="202">
        <f t="shared" si="51"/>
        <v>0</v>
      </c>
      <c r="G91" s="181">
        <f t="shared" si="52"/>
        <v>0</v>
      </c>
      <c r="H91" s="181">
        <f t="shared" si="53"/>
        <v>0</v>
      </c>
      <c r="I91" s="181">
        <f t="shared" si="54"/>
        <v>0</v>
      </c>
      <c r="J91" s="181">
        <f t="shared" si="55"/>
        <v>0</v>
      </c>
      <c r="K91" s="544">
        <f t="shared" si="56"/>
        <v>0</v>
      </c>
      <c r="L91" s="535"/>
      <c r="M91" s="537">
        <f t="shared" si="57"/>
        <v>0</v>
      </c>
      <c r="N91" s="16"/>
      <c r="O91" s="16"/>
      <c r="P91" s="626">
        <f t="shared" si="60"/>
        <v>15</v>
      </c>
      <c r="Q91" s="626">
        <f t="shared" si="61"/>
        <v>0</v>
      </c>
      <c r="R91" s="181">
        <f t="shared" si="58"/>
        <v>0</v>
      </c>
    </row>
    <row r="92" spans="1:18" x14ac:dyDescent="0.2">
      <c r="A92" s="214" t="s">
        <v>187</v>
      </c>
      <c r="B92" s="178"/>
      <c r="C92" s="225"/>
      <c r="D92" s="180">
        <f t="shared" si="59"/>
        <v>0</v>
      </c>
      <c r="E92" s="181">
        <f t="shared" si="50"/>
        <v>0</v>
      </c>
      <c r="F92" s="202">
        <f t="shared" si="51"/>
        <v>0</v>
      </c>
      <c r="G92" s="181">
        <f t="shared" si="52"/>
        <v>0</v>
      </c>
      <c r="H92" s="181">
        <f t="shared" si="53"/>
        <v>0</v>
      </c>
      <c r="I92" s="181">
        <f t="shared" si="54"/>
        <v>0</v>
      </c>
      <c r="J92" s="181">
        <f t="shared" si="55"/>
        <v>0</v>
      </c>
      <c r="K92" s="544">
        <f t="shared" si="56"/>
        <v>0</v>
      </c>
      <c r="L92" s="535"/>
      <c r="M92" s="537">
        <f t="shared" si="57"/>
        <v>0</v>
      </c>
      <c r="N92" s="16"/>
      <c r="O92" s="16"/>
      <c r="P92" s="626">
        <f t="shared" si="60"/>
        <v>15</v>
      </c>
      <c r="Q92" s="626">
        <f t="shared" si="61"/>
        <v>0</v>
      </c>
      <c r="R92" s="181">
        <f t="shared" si="58"/>
        <v>0</v>
      </c>
    </row>
    <row r="93" spans="1:18" x14ac:dyDescent="0.2">
      <c r="A93" s="214" t="s">
        <v>188</v>
      </c>
      <c r="B93" s="178"/>
      <c r="C93" s="225"/>
      <c r="D93" s="180">
        <f t="shared" si="59"/>
        <v>0</v>
      </c>
      <c r="E93" s="181">
        <f t="shared" si="50"/>
        <v>0</v>
      </c>
      <c r="F93" s="202">
        <f t="shared" si="51"/>
        <v>0</v>
      </c>
      <c r="G93" s="181">
        <f t="shared" si="52"/>
        <v>0</v>
      </c>
      <c r="H93" s="181">
        <f t="shared" si="53"/>
        <v>0</v>
      </c>
      <c r="I93" s="181">
        <f t="shared" si="54"/>
        <v>0</v>
      </c>
      <c r="J93" s="181">
        <f t="shared" si="55"/>
        <v>0</v>
      </c>
      <c r="K93" s="544">
        <f t="shared" si="56"/>
        <v>0</v>
      </c>
      <c r="L93" s="535"/>
      <c r="M93" s="537">
        <f t="shared" si="57"/>
        <v>0</v>
      </c>
      <c r="N93" s="16"/>
      <c r="O93" s="16"/>
      <c r="P93" s="626">
        <f t="shared" si="60"/>
        <v>15</v>
      </c>
      <c r="Q93" s="626">
        <f t="shared" si="61"/>
        <v>0</v>
      </c>
      <c r="R93" s="181">
        <f t="shared" si="58"/>
        <v>0</v>
      </c>
    </row>
    <row r="94" spans="1:18" x14ac:dyDescent="0.2">
      <c r="A94" s="214" t="s">
        <v>189</v>
      </c>
      <c r="B94" s="178"/>
      <c r="C94" s="225"/>
      <c r="D94" s="180">
        <f t="shared" si="59"/>
        <v>0</v>
      </c>
      <c r="E94" s="181">
        <f t="shared" si="50"/>
        <v>0</v>
      </c>
      <c r="F94" s="202">
        <f t="shared" si="51"/>
        <v>0</v>
      </c>
      <c r="G94" s="181">
        <f t="shared" si="52"/>
        <v>0</v>
      </c>
      <c r="H94" s="181">
        <f t="shared" si="53"/>
        <v>0</v>
      </c>
      <c r="I94" s="181">
        <f t="shared" si="54"/>
        <v>0</v>
      </c>
      <c r="J94" s="181">
        <f t="shared" si="55"/>
        <v>0</v>
      </c>
      <c r="K94" s="544">
        <f t="shared" si="56"/>
        <v>0</v>
      </c>
      <c r="L94" s="535"/>
      <c r="M94" s="537">
        <f t="shared" si="57"/>
        <v>0</v>
      </c>
      <c r="N94" s="16"/>
      <c r="O94" s="16"/>
      <c r="P94" s="626">
        <f t="shared" si="60"/>
        <v>15</v>
      </c>
      <c r="Q94" s="626">
        <f t="shared" si="61"/>
        <v>0</v>
      </c>
      <c r="R94" s="181">
        <f t="shared" si="58"/>
        <v>0</v>
      </c>
    </row>
    <row r="95" spans="1:18" x14ac:dyDescent="0.2">
      <c r="A95" s="214" t="s">
        <v>190</v>
      </c>
      <c r="B95" s="178"/>
      <c r="C95" s="225"/>
      <c r="D95" s="180">
        <f t="shared" si="59"/>
        <v>0</v>
      </c>
      <c r="E95" s="181">
        <f t="shared" si="50"/>
        <v>0</v>
      </c>
      <c r="F95" s="202">
        <f t="shared" si="51"/>
        <v>0</v>
      </c>
      <c r="G95" s="181">
        <f t="shared" si="52"/>
        <v>0</v>
      </c>
      <c r="H95" s="181">
        <f t="shared" si="53"/>
        <v>0</v>
      </c>
      <c r="I95" s="181">
        <f t="shared" si="54"/>
        <v>0</v>
      </c>
      <c r="J95" s="181">
        <f t="shared" si="55"/>
        <v>0</v>
      </c>
      <c r="K95" s="544">
        <f t="shared" si="56"/>
        <v>0</v>
      </c>
      <c r="L95" s="535"/>
      <c r="M95" s="537">
        <f t="shared" si="57"/>
        <v>0</v>
      </c>
      <c r="N95" s="16"/>
      <c r="O95" s="16"/>
      <c r="P95" s="626">
        <f t="shared" si="60"/>
        <v>15</v>
      </c>
      <c r="Q95" s="626">
        <f t="shared" si="61"/>
        <v>0</v>
      </c>
      <c r="R95" s="181">
        <f t="shared" si="58"/>
        <v>0</v>
      </c>
    </row>
    <row r="96" spans="1:18" x14ac:dyDescent="0.2">
      <c r="A96" s="214" t="s">
        <v>191</v>
      </c>
      <c r="B96" s="178"/>
      <c r="C96" s="225"/>
      <c r="D96" s="180">
        <f t="shared" si="59"/>
        <v>0</v>
      </c>
      <c r="E96" s="181">
        <f t="shared" si="50"/>
        <v>0</v>
      </c>
      <c r="F96" s="202">
        <f t="shared" si="51"/>
        <v>0</v>
      </c>
      <c r="G96" s="181">
        <f t="shared" si="52"/>
        <v>0</v>
      </c>
      <c r="H96" s="181">
        <f t="shared" si="53"/>
        <v>0</v>
      </c>
      <c r="I96" s="181">
        <f t="shared" si="54"/>
        <v>0</v>
      </c>
      <c r="J96" s="181">
        <f t="shared" si="55"/>
        <v>0</v>
      </c>
      <c r="K96" s="544">
        <f t="shared" si="56"/>
        <v>0</v>
      </c>
      <c r="L96" s="535"/>
      <c r="M96" s="537">
        <f t="shared" si="57"/>
        <v>0</v>
      </c>
      <c r="N96" s="16"/>
      <c r="O96" s="16"/>
      <c r="P96" s="626">
        <f t="shared" si="60"/>
        <v>15</v>
      </c>
      <c r="Q96" s="626">
        <f t="shared" si="61"/>
        <v>0</v>
      </c>
      <c r="R96" s="181">
        <f t="shared" si="58"/>
        <v>0</v>
      </c>
    </row>
    <row r="97" spans="1:18" x14ac:dyDescent="0.2">
      <c r="A97" s="214" t="s">
        <v>192</v>
      </c>
      <c r="B97" s="178"/>
      <c r="C97" s="225"/>
      <c r="D97" s="180">
        <f t="shared" si="59"/>
        <v>0</v>
      </c>
      <c r="E97" s="181">
        <f t="shared" si="50"/>
        <v>0</v>
      </c>
      <c r="F97" s="202">
        <f t="shared" si="51"/>
        <v>0</v>
      </c>
      <c r="G97" s="181">
        <f t="shared" si="52"/>
        <v>0</v>
      </c>
      <c r="H97" s="181">
        <f t="shared" si="53"/>
        <v>0</v>
      </c>
      <c r="I97" s="181">
        <f t="shared" si="54"/>
        <v>0</v>
      </c>
      <c r="J97" s="181">
        <f t="shared" si="55"/>
        <v>0</v>
      </c>
      <c r="K97" s="544">
        <f t="shared" si="56"/>
        <v>0</v>
      </c>
      <c r="L97" s="535"/>
      <c r="M97" s="537">
        <f t="shared" si="57"/>
        <v>0</v>
      </c>
      <c r="N97" s="16"/>
      <c r="O97" s="16"/>
      <c r="P97" s="626">
        <f t="shared" si="60"/>
        <v>15</v>
      </c>
      <c r="Q97" s="626">
        <f t="shared" si="61"/>
        <v>0</v>
      </c>
      <c r="R97" s="181">
        <f t="shared" si="58"/>
        <v>0</v>
      </c>
    </row>
    <row r="98" spans="1:18" ht="6" customHeight="1" x14ac:dyDescent="0.2">
      <c r="A98" s="214" t="s">
        <v>268</v>
      </c>
      <c r="B98" s="178"/>
      <c r="C98" s="225"/>
      <c r="D98" s="180">
        <f t="shared" si="59"/>
        <v>0</v>
      </c>
      <c r="E98" s="181">
        <f t="shared" si="50"/>
        <v>0</v>
      </c>
      <c r="F98" s="202">
        <f t="shared" si="51"/>
        <v>0</v>
      </c>
      <c r="G98" s="181">
        <f t="shared" si="52"/>
        <v>0</v>
      </c>
      <c r="H98" s="181">
        <f t="shared" si="53"/>
        <v>0</v>
      </c>
      <c r="I98" s="181">
        <f t="shared" si="54"/>
        <v>0</v>
      </c>
      <c r="J98" s="181">
        <f t="shared" si="55"/>
        <v>0</v>
      </c>
      <c r="K98" s="544">
        <f t="shared" si="56"/>
        <v>0</v>
      </c>
      <c r="L98" s="535"/>
      <c r="M98" s="537">
        <f t="shared" si="57"/>
        <v>0</v>
      </c>
      <c r="N98" s="16"/>
      <c r="O98" s="16"/>
      <c r="P98" s="626">
        <f t="shared" si="60"/>
        <v>15</v>
      </c>
      <c r="Q98" s="626">
        <f t="shared" si="61"/>
        <v>0</v>
      </c>
      <c r="R98" s="181">
        <f t="shared" si="58"/>
        <v>0</v>
      </c>
    </row>
    <row r="99" spans="1:18" ht="6" customHeight="1" x14ac:dyDescent="0.2">
      <c r="A99" s="214" t="s">
        <v>269</v>
      </c>
      <c r="B99" s="178"/>
      <c r="C99" s="225"/>
      <c r="D99" s="180">
        <f t="shared" si="59"/>
        <v>0</v>
      </c>
      <c r="E99" s="181">
        <f t="shared" si="50"/>
        <v>0</v>
      </c>
      <c r="F99" s="202">
        <f t="shared" si="51"/>
        <v>0</v>
      </c>
      <c r="G99" s="181">
        <f t="shared" si="52"/>
        <v>0</v>
      </c>
      <c r="H99" s="181">
        <f t="shared" si="53"/>
        <v>0</v>
      </c>
      <c r="I99" s="181">
        <f t="shared" si="54"/>
        <v>0</v>
      </c>
      <c r="J99" s="181">
        <f t="shared" si="55"/>
        <v>0</v>
      </c>
      <c r="K99" s="544">
        <f t="shared" si="56"/>
        <v>0</v>
      </c>
      <c r="L99" s="535"/>
      <c r="M99" s="537">
        <f t="shared" si="57"/>
        <v>0</v>
      </c>
      <c r="N99" s="16"/>
      <c r="O99" s="16"/>
      <c r="P99" s="626">
        <f t="shared" si="60"/>
        <v>15</v>
      </c>
      <c r="Q99" s="626">
        <f t="shared" si="61"/>
        <v>0</v>
      </c>
      <c r="R99" s="181">
        <f t="shared" si="58"/>
        <v>0</v>
      </c>
    </row>
    <row r="100" spans="1:18" ht="6" customHeight="1" x14ac:dyDescent="0.2">
      <c r="A100" s="214" t="s">
        <v>270</v>
      </c>
      <c r="B100" s="178"/>
      <c r="C100" s="225"/>
      <c r="D100" s="180">
        <f t="shared" si="59"/>
        <v>0</v>
      </c>
      <c r="E100" s="181">
        <f t="shared" si="50"/>
        <v>0</v>
      </c>
      <c r="F100" s="202">
        <f t="shared" si="51"/>
        <v>0</v>
      </c>
      <c r="G100" s="181">
        <f t="shared" si="52"/>
        <v>0</v>
      </c>
      <c r="H100" s="181">
        <f t="shared" si="53"/>
        <v>0</v>
      </c>
      <c r="I100" s="181">
        <f t="shared" si="54"/>
        <v>0</v>
      </c>
      <c r="J100" s="181">
        <f t="shared" si="55"/>
        <v>0</v>
      </c>
      <c r="K100" s="544">
        <f t="shared" si="56"/>
        <v>0</v>
      </c>
      <c r="L100" s="535"/>
      <c r="M100" s="537">
        <f t="shared" si="57"/>
        <v>0</v>
      </c>
      <c r="N100" s="16"/>
      <c r="O100" s="16"/>
      <c r="P100" s="626">
        <f t="shared" si="60"/>
        <v>15</v>
      </c>
      <c r="Q100" s="626">
        <f t="shared" si="61"/>
        <v>0</v>
      </c>
      <c r="R100" s="181">
        <f t="shared" si="58"/>
        <v>0</v>
      </c>
    </row>
    <row r="101" spans="1:18" ht="6" customHeight="1" x14ac:dyDescent="0.2">
      <c r="A101" s="214" t="s">
        <v>271</v>
      </c>
      <c r="B101" s="178"/>
      <c r="C101" s="225"/>
      <c r="D101" s="180">
        <f t="shared" si="59"/>
        <v>0</v>
      </c>
      <c r="E101" s="181">
        <f t="shared" si="50"/>
        <v>0</v>
      </c>
      <c r="F101" s="202">
        <f t="shared" si="51"/>
        <v>0</v>
      </c>
      <c r="G101" s="181">
        <f t="shared" si="52"/>
        <v>0</v>
      </c>
      <c r="H101" s="181">
        <f t="shared" si="53"/>
        <v>0</v>
      </c>
      <c r="I101" s="181">
        <f t="shared" si="54"/>
        <v>0</v>
      </c>
      <c r="J101" s="181">
        <f t="shared" si="55"/>
        <v>0</v>
      </c>
      <c r="K101" s="544">
        <f t="shared" si="56"/>
        <v>0</v>
      </c>
      <c r="L101" s="535"/>
      <c r="M101" s="537">
        <f t="shared" si="57"/>
        <v>0</v>
      </c>
      <c r="N101" s="16"/>
      <c r="O101" s="16"/>
      <c r="P101" s="626">
        <f t="shared" si="60"/>
        <v>15</v>
      </c>
      <c r="Q101" s="626">
        <f t="shared" si="61"/>
        <v>0</v>
      </c>
      <c r="R101" s="181">
        <f t="shared" si="58"/>
        <v>0</v>
      </c>
    </row>
    <row r="102" spans="1:18" ht="6" customHeight="1" x14ac:dyDescent="0.2">
      <c r="A102" s="214" t="s">
        <v>272</v>
      </c>
      <c r="B102" s="178"/>
      <c r="C102" s="225"/>
      <c r="D102" s="180">
        <f t="shared" si="59"/>
        <v>0</v>
      </c>
      <c r="E102" s="181">
        <f t="shared" si="50"/>
        <v>0</v>
      </c>
      <c r="F102" s="202">
        <f t="shared" si="51"/>
        <v>0</v>
      </c>
      <c r="G102" s="181">
        <f t="shared" si="52"/>
        <v>0</v>
      </c>
      <c r="H102" s="181">
        <f t="shared" si="53"/>
        <v>0</v>
      </c>
      <c r="I102" s="181">
        <f t="shared" si="54"/>
        <v>0</v>
      </c>
      <c r="J102" s="181">
        <f t="shared" si="55"/>
        <v>0</v>
      </c>
      <c r="K102" s="544">
        <f t="shared" si="56"/>
        <v>0</v>
      </c>
      <c r="L102" s="535"/>
      <c r="M102" s="537">
        <f t="shared" si="57"/>
        <v>0</v>
      </c>
      <c r="N102" s="16"/>
      <c r="O102" s="16"/>
      <c r="P102" s="626">
        <f t="shared" si="60"/>
        <v>15</v>
      </c>
      <c r="Q102" s="626">
        <f t="shared" si="61"/>
        <v>0</v>
      </c>
      <c r="R102" s="181">
        <f t="shared" si="58"/>
        <v>0</v>
      </c>
    </row>
    <row r="103" spans="1:18" ht="6" customHeight="1" x14ac:dyDescent="0.2">
      <c r="A103" s="214" t="s">
        <v>290</v>
      </c>
      <c r="B103" s="178"/>
      <c r="C103" s="225"/>
      <c r="D103" s="180">
        <f t="shared" si="59"/>
        <v>0</v>
      </c>
      <c r="E103" s="181">
        <f t="shared" si="50"/>
        <v>0</v>
      </c>
      <c r="F103" s="202">
        <f t="shared" si="51"/>
        <v>0</v>
      </c>
      <c r="G103" s="181">
        <f t="shared" si="52"/>
        <v>0</v>
      </c>
      <c r="H103" s="181">
        <f t="shared" si="53"/>
        <v>0</v>
      </c>
      <c r="I103" s="181">
        <f t="shared" si="54"/>
        <v>0</v>
      </c>
      <c r="J103" s="181">
        <f t="shared" si="55"/>
        <v>0</v>
      </c>
      <c r="K103" s="544">
        <f t="shared" si="56"/>
        <v>0</v>
      </c>
      <c r="L103" s="535"/>
      <c r="M103" s="537">
        <f t="shared" si="57"/>
        <v>0</v>
      </c>
      <c r="N103" s="16"/>
      <c r="O103" s="16"/>
      <c r="P103" s="626">
        <f t="shared" si="60"/>
        <v>15</v>
      </c>
      <c r="Q103" s="626">
        <f t="shared" si="61"/>
        <v>0</v>
      </c>
      <c r="R103" s="181">
        <f t="shared" si="58"/>
        <v>0</v>
      </c>
    </row>
    <row r="104" spans="1:18" ht="6" customHeight="1" x14ac:dyDescent="0.2">
      <c r="A104" s="214" t="s">
        <v>291</v>
      </c>
      <c r="B104" s="178"/>
      <c r="C104" s="225"/>
      <c r="D104" s="180">
        <f t="shared" si="59"/>
        <v>0</v>
      </c>
      <c r="E104" s="181">
        <f t="shared" si="50"/>
        <v>0</v>
      </c>
      <c r="F104" s="202">
        <f t="shared" si="51"/>
        <v>0</v>
      </c>
      <c r="G104" s="181">
        <f t="shared" si="52"/>
        <v>0</v>
      </c>
      <c r="H104" s="181">
        <f t="shared" si="53"/>
        <v>0</v>
      </c>
      <c r="I104" s="181">
        <f t="shared" si="54"/>
        <v>0</v>
      </c>
      <c r="J104" s="181">
        <f t="shared" si="55"/>
        <v>0</v>
      </c>
      <c r="K104" s="544">
        <f t="shared" si="56"/>
        <v>0</v>
      </c>
      <c r="L104" s="535"/>
      <c r="M104" s="537">
        <f t="shared" si="57"/>
        <v>0</v>
      </c>
      <c r="N104" s="16"/>
      <c r="O104" s="16"/>
      <c r="P104" s="626">
        <f t="shared" si="60"/>
        <v>15</v>
      </c>
      <c r="Q104" s="626">
        <f t="shared" si="61"/>
        <v>0</v>
      </c>
      <c r="R104" s="181">
        <f t="shared" si="58"/>
        <v>0</v>
      </c>
    </row>
    <row r="105" spans="1:18" ht="6" customHeight="1" x14ac:dyDescent="0.2">
      <c r="A105" s="214" t="s">
        <v>292</v>
      </c>
      <c r="B105" s="178"/>
      <c r="C105" s="225"/>
      <c r="D105" s="180">
        <f t="shared" si="59"/>
        <v>0</v>
      </c>
      <c r="E105" s="181">
        <f t="shared" si="50"/>
        <v>0</v>
      </c>
      <c r="F105" s="202">
        <f t="shared" si="51"/>
        <v>0</v>
      </c>
      <c r="G105" s="181">
        <f t="shared" si="52"/>
        <v>0</v>
      </c>
      <c r="H105" s="181">
        <f t="shared" si="53"/>
        <v>0</v>
      </c>
      <c r="I105" s="181">
        <f t="shared" si="54"/>
        <v>0</v>
      </c>
      <c r="J105" s="181">
        <f t="shared" si="55"/>
        <v>0</v>
      </c>
      <c r="K105" s="544">
        <f t="shared" si="56"/>
        <v>0</v>
      </c>
      <c r="L105" s="535"/>
      <c r="M105" s="537">
        <f t="shared" si="57"/>
        <v>0</v>
      </c>
      <c r="N105" s="16"/>
      <c r="O105" s="16"/>
      <c r="P105" s="626">
        <f t="shared" si="60"/>
        <v>15</v>
      </c>
      <c r="Q105" s="626">
        <f t="shared" si="61"/>
        <v>0</v>
      </c>
      <c r="R105" s="181">
        <f t="shared" si="58"/>
        <v>0</v>
      </c>
    </row>
    <row r="106" spans="1:18" ht="6" customHeight="1" x14ac:dyDescent="0.2">
      <c r="A106" s="214" t="s">
        <v>293</v>
      </c>
      <c r="B106" s="178"/>
      <c r="C106" s="225"/>
      <c r="D106" s="180">
        <f t="shared" si="59"/>
        <v>0</v>
      </c>
      <c r="E106" s="181">
        <f t="shared" si="50"/>
        <v>0</v>
      </c>
      <c r="F106" s="202">
        <f t="shared" si="51"/>
        <v>0</v>
      </c>
      <c r="G106" s="181">
        <f t="shared" si="52"/>
        <v>0</v>
      </c>
      <c r="H106" s="181">
        <f t="shared" si="53"/>
        <v>0</v>
      </c>
      <c r="I106" s="181">
        <f t="shared" si="54"/>
        <v>0</v>
      </c>
      <c r="J106" s="181">
        <f t="shared" si="55"/>
        <v>0</v>
      </c>
      <c r="K106" s="544">
        <f t="shared" si="56"/>
        <v>0</v>
      </c>
      <c r="L106" s="535"/>
      <c r="M106" s="537">
        <f t="shared" si="57"/>
        <v>0</v>
      </c>
      <c r="N106" s="16"/>
      <c r="O106" s="16"/>
      <c r="P106" s="626">
        <f t="shared" si="60"/>
        <v>15</v>
      </c>
      <c r="Q106" s="626">
        <f t="shared" si="61"/>
        <v>0</v>
      </c>
      <c r="R106" s="181">
        <f t="shared" si="58"/>
        <v>0</v>
      </c>
    </row>
    <row r="107" spans="1:18" ht="6" customHeight="1" x14ac:dyDescent="0.2">
      <c r="A107" s="214" t="s">
        <v>294</v>
      </c>
      <c r="B107" s="178"/>
      <c r="C107" s="225"/>
      <c r="D107" s="180">
        <f t="shared" si="59"/>
        <v>0</v>
      </c>
      <c r="E107" s="181">
        <f t="shared" si="50"/>
        <v>0</v>
      </c>
      <c r="F107" s="202">
        <f t="shared" si="51"/>
        <v>0</v>
      </c>
      <c r="G107" s="181">
        <f t="shared" si="52"/>
        <v>0</v>
      </c>
      <c r="H107" s="181">
        <f t="shared" si="53"/>
        <v>0</v>
      </c>
      <c r="I107" s="181">
        <f t="shared" si="54"/>
        <v>0</v>
      </c>
      <c r="J107" s="181">
        <f t="shared" si="55"/>
        <v>0</v>
      </c>
      <c r="K107" s="544">
        <f t="shared" si="56"/>
        <v>0</v>
      </c>
      <c r="L107" s="535"/>
      <c r="M107" s="537">
        <f t="shared" si="57"/>
        <v>0</v>
      </c>
      <c r="N107" s="16"/>
      <c r="O107" s="16"/>
      <c r="P107" s="626">
        <f t="shared" si="60"/>
        <v>15</v>
      </c>
      <c r="Q107" s="626">
        <f t="shared" si="61"/>
        <v>0</v>
      </c>
      <c r="R107" s="181">
        <f t="shared" si="58"/>
        <v>0</v>
      </c>
    </row>
    <row r="108" spans="1:18" ht="6.6" customHeight="1" x14ac:dyDescent="0.2">
      <c r="A108" s="214" t="s">
        <v>295</v>
      </c>
      <c r="B108" s="178"/>
      <c r="C108" s="225"/>
      <c r="D108" s="180">
        <f t="shared" si="59"/>
        <v>0</v>
      </c>
      <c r="E108" s="181">
        <f t="shared" si="50"/>
        <v>0</v>
      </c>
      <c r="F108" s="202">
        <f t="shared" si="51"/>
        <v>0</v>
      </c>
      <c r="G108" s="181">
        <f t="shared" si="52"/>
        <v>0</v>
      </c>
      <c r="H108" s="181">
        <f t="shared" si="53"/>
        <v>0</v>
      </c>
      <c r="I108" s="181">
        <f t="shared" si="54"/>
        <v>0</v>
      </c>
      <c r="J108" s="181">
        <f t="shared" si="55"/>
        <v>0</v>
      </c>
      <c r="K108" s="544">
        <f t="shared" si="56"/>
        <v>0</v>
      </c>
      <c r="L108" s="535"/>
      <c r="M108" s="537">
        <f t="shared" si="57"/>
        <v>0</v>
      </c>
      <c r="N108" s="16"/>
      <c r="O108" s="16"/>
      <c r="P108" s="626">
        <f t="shared" si="60"/>
        <v>15</v>
      </c>
      <c r="Q108" s="626">
        <f t="shared" si="61"/>
        <v>0</v>
      </c>
      <c r="R108" s="181">
        <f t="shared" si="58"/>
        <v>0</v>
      </c>
    </row>
    <row r="109" spans="1:18" ht="6.6" customHeight="1" x14ac:dyDescent="0.2">
      <c r="A109" s="214" t="s">
        <v>530</v>
      </c>
      <c r="B109" s="178"/>
      <c r="C109" s="225"/>
      <c r="D109" s="180">
        <f t="shared" si="59"/>
        <v>0</v>
      </c>
      <c r="E109" s="181">
        <f t="shared" si="50"/>
        <v>0</v>
      </c>
      <c r="F109" s="202">
        <f t="shared" si="51"/>
        <v>0</v>
      </c>
      <c r="G109" s="181">
        <f t="shared" si="52"/>
        <v>0</v>
      </c>
      <c r="H109" s="181">
        <f t="shared" si="53"/>
        <v>0</v>
      </c>
      <c r="I109" s="181">
        <f t="shared" si="54"/>
        <v>0</v>
      </c>
      <c r="J109" s="181">
        <f t="shared" si="55"/>
        <v>0</v>
      </c>
      <c r="K109" s="544">
        <f t="shared" si="56"/>
        <v>0</v>
      </c>
      <c r="L109" s="535"/>
      <c r="M109" s="537">
        <f t="shared" si="57"/>
        <v>0</v>
      </c>
      <c r="N109" s="16"/>
      <c r="O109" s="16"/>
      <c r="P109" s="626">
        <f t="shared" si="60"/>
        <v>15</v>
      </c>
      <c r="Q109" s="626">
        <f t="shared" si="61"/>
        <v>0</v>
      </c>
      <c r="R109" s="181">
        <f t="shared" si="58"/>
        <v>0</v>
      </c>
    </row>
    <row r="110" spans="1:18" ht="6.6" customHeight="1" x14ac:dyDescent="0.2">
      <c r="A110" s="214" t="s">
        <v>531</v>
      </c>
      <c r="B110" s="178"/>
      <c r="C110" s="225"/>
      <c r="D110" s="180">
        <f t="shared" si="59"/>
        <v>0</v>
      </c>
      <c r="E110" s="181">
        <f t="shared" si="50"/>
        <v>0</v>
      </c>
      <c r="F110" s="202">
        <f t="shared" si="51"/>
        <v>0</v>
      </c>
      <c r="G110" s="181">
        <f t="shared" si="52"/>
        <v>0</v>
      </c>
      <c r="H110" s="181">
        <f t="shared" si="53"/>
        <v>0</v>
      </c>
      <c r="I110" s="181">
        <f t="shared" si="54"/>
        <v>0</v>
      </c>
      <c r="J110" s="181">
        <f t="shared" si="55"/>
        <v>0</v>
      </c>
      <c r="K110" s="544">
        <f t="shared" si="56"/>
        <v>0</v>
      </c>
      <c r="L110" s="535"/>
      <c r="M110" s="537">
        <f t="shared" si="57"/>
        <v>0</v>
      </c>
      <c r="N110" s="16"/>
      <c r="O110" s="16"/>
      <c r="P110" s="626">
        <f t="shared" si="60"/>
        <v>15</v>
      </c>
      <c r="Q110" s="626">
        <f t="shared" si="61"/>
        <v>0</v>
      </c>
      <c r="R110" s="181">
        <f t="shared" si="58"/>
        <v>0</v>
      </c>
    </row>
    <row r="111" spans="1:18" ht="6.6" customHeight="1" x14ac:dyDescent="0.2">
      <c r="A111" s="214" t="s">
        <v>532</v>
      </c>
      <c r="B111" s="178"/>
      <c r="C111" s="225"/>
      <c r="D111" s="180">
        <f t="shared" si="59"/>
        <v>0</v>
      </c>
      <c r="E111" s="181">
        <f t="shared" si="50"/>
        <v>0</v>
      </c>
      <c r="F111" s="202">
        <f t="shared" si="51"/>
        <v>0</v>
      </c>
      <c r="G111" s="181">
        <f t="shared" si="52"/>
        <v>0</v>
      </c>
      <c r="H111" s="181">
        <f t="shared" si="53"/>
        <v>0</v>
      </c>
      <c r="I111" s="181">
        <f t="shared" si="54"/>
        <v>0</v>
      </c>
      <c r="J111" s="181">
        <f t="shared" si="55"/>
        <v>0</v>
      </c>
      <c r="K111" s="544">
        <f t="shared" si="56"/>
        <v>0</v>
      </c>
      <c r="L111" s="535"/>
      <c r="M111" s="537">
        <f t="shared" si="57"/>
        <v>0</v>
      </c>
      <c r="N111" s="16"/>
      <c r="O111" s="16"/>
      <c r="P111" s="626">
        <f t="shared" si="60"/>
        <v>15</v>
      </c>
      <c r="Q111" s="626">
        <f t="shared" si="61"/>
        <v>0</v>
      </c>
      <c r="R111" s="181">
        <f t="shared" si="58"/>
        <v>0</v>
      </c>
    </row>
    <row r="112" spans="1:18" ht="6.6" customHeight="1" x14ac:dyDescent="0.2">
      <c r="A112" s="214" t="s">
        <v>533</v>
      </c>
      <c r="B112" s="178"/>
      <c r="C112" s="225"/>
      <c r="D112" s="180">
        <f t="shared" si="59"/>
        <v>0</v>
      </c>
      <c r="E112" s="181">
        <f t="shared" si="50"/>
        <v>0</v>
      </c>
      <c r="F112" s="202">
        <f t="shared" si="51"/>
        <v>0</v>
      </c>
      <c r="G112" s="181">
        <f t="shared" si="52"/>
        <v>0</v>
      </c>
      <c r="H112" s="181">
        <f t="shared" si="53"/>
        <v>0</v>
      </c>
      <c r="I112" s="181">
        <f t="shared" si="54"/>
        <v>0</v>
      </c>
      <c r="J112" s="181">
        <f t="shared" si="55"/>
        <v>0</v>
      </c>
      <c r="K112" s="544">
        <f t="shared" si="56"/>
        <v>0</v>
      </c>
      <c r="L112" s="535"/>
      <c r="M112" s="537">
        <f t="shared" si="57"/>
        <v>0</v>
      </c>
      <c r="N112" s="16"/>
      <c r="O112" s="16"/>
      <c r="P112" s="626">
        <f t="shared" si="60"/>
        <v>15</v>
      </c>
      <c r="Q112" s="626">
        <f t="shared" si="61"/>
        <v>0</v>
      </c>
      <c r="R112" s="181">
        <f t="shared" si="58"/>
        <v>0</v>
      </c>
    </row>
    <row r="113" spans="1:18" ht="6.6" customHeight="1" x14ac:dyDescent="0.2">
      <c r="A113" s="214" t="s">
        <v>534</v>
      </c>
      <c r="B113" s="178"/>
      <c r="C113" s="225"/>
      <c r="D113" s="180">
        <f t="shared" si="59"/>
        <v>0</v>
      </c>
      <c r="E113" s="181">
        <f t="shared" si="50"/>
        <v>0</v>
      </c>
      <c r="F113" s="202">
        <f t="shared" si="51"/>
        <v>0</v>
      </c>
      <c r="G113" s="181">
        <f t="shared" si="52"/>
        <v>0</v>
      </c>
      <c r="H113" s="181">
        <f t="shared" si="53"/>
        <v>0</v>
      </c>
      <c r="I113" s="181">
        <f t="shared" si="54"/>
        <v>0</v>
      </c>
      <c r="J113" s="181">
        <f t="shared" si="55"/>
        <v>0</v>
      </c>
      <c r="K113" s="544">
        <f t="shared" si="56"/>
        <v>0</v>
      </c>
      <c r="L113" s="535"/>
      <c r="M113" s="537">
        <f t="shared" si="57"/>
        <v>0</v>
      </c>
      <c r="N113" s="16"/>
      <c r="O113" s="16"/>
      <c r="P113" s="626">
        <f t="shared" si="60"/>
        <v>15</v>
      </c>
      <c r="Q113" s="626">
        <f t="shared" si="61"/>
        <v>0</v>
      </c>
      <c r="R113" s="181">
        <f t="shared" si="58"/>
        <v>0</v>
      </c>
    </row>
    <row r="114" spans="1:18" ht="6.6" customHeight="1" x14ac:dyDescent="0.2">
      <c r="A114" s="214" t="s">
        <v>535</v>
      </c>
      <c r="B114" s="178"/>
      <c r="C114" s="225"/>
      <c r="D114" s="180">
        <f t="shared" si="59"/>
        <v>0</v>
      </c>
      <c r="E114" s="181">
        <f t="shared" si="50"/>
        <v>0</v>
      </c>
      <c r="F114" s="202">
        <f t="shared" si="51"/>
        <v>0</v>
      </c>
      <c r="G114" s="181">
        <f t="shared" si="52"/>
        <v>0</v>
      </c>
      <c r="H114" s="181">
        <f t="shared" si="53"/>
        <v>0</v>
      </c>
      <c r="I114" s="181">
        <f t="shared" si="54"/>
        <v>0</v>
      </c>
      <c r="J114" s="181">
        <f t="shared" si="55"/>
        <v>0</v>
      </c>
      <c r="K114" s="544">
        <f t="shared" si="56"/>
        <v>0</v>
      </c>
      <c r="L114" s="535"/>
      <c r="M114" s="537">
        <f t="shared" si="57"/>
        <v>0</v>
      </c>
      <c r="N114" s="16"/>
      <c r="O114" s="16"/>
      <c r="P114" s="626">
        <f t="shared" si="60"/>
        <v>15</v>
      </c>
      <c r="Q114" s="626">
        <f t="shared" si="61"/>
        <v>0</v>
      </c>
      <c r="R114" s="181">
        <f t="shared" si="58"/>
        <v>0</v>
      </c>
    </row>
    <row r="115" spans="1:18" ht="6.6" customHeight="1" x14ac:dyDescent="0.2">
      <c r="A115" s="214" t="s">
        <v>536</v>
      </c>
      <c r="B115" s="178"/>
      <c r="C115" s="225"/>
      <c r="D115" s="180">
        <f t="shared" si="59"/>
        <v>0</v>
      </c>
      <c r="E115" s="181">
        <f t="shared" si="50"/>
        <v>0</v>
      </c>
      <c r="F115" s="202">
        <f t="shared" si="51"/>
        <v>0</v>
      </c>
      <c r="G115" s="181">
        <f t="shared" si="52"/>
        <v>0</v>
      </c>
      <c r="H115" s="181">
        <f t="shared" si="53"/>
        <v>0</v>
      </c>
      <c r="I115" s="181">
        <f t="shared" si="54"/>
        <v>0</v>
      </c>
      <c r="J115" s="181">
        <f t="shared" si="55"/>
        <v>0</v>
      </c>
      <c r="K115" s="544">
        <f t="shared" si="56"/>
        <v>0</v>
      </c>
      <c r="L115" s="535"/>
      <c r="M115" s="537">
        <f t="shared" si="57"/>
        <v>0</v>
      </c>
      <c r="N115" s="16"/>
      <c r="O115" s="16"/>
      <c r="P115" s="626">
        <f t="shared" si="60"/>
        <v>15</v>
      </c>
      <c r="Q115" s="626">
        <f t="shared" si="61"/>
        <v>0</v>
      </c>
      <c r="R115" s="181">
        <f t="shared" si="58"/>
        <v>0</v>
      </c>
    </row>
    <row r="116" spans="1:18" ht="6.6" customHeight="1" x14ac:dyDescent="0.2">
      <c r="A116" s="214" t="s">
        <v>537</v>
      </c>
      <c r="B116" s="178"/>
      <c r="C116" s="225"/>
      <c r="D116" s="180">
        <f t="shared" si="59"/>
        <v>0</v>
      </c>
      <c r="E116" s="181">
        <f t="shared" si="50"/>
        <v>0</v>
      </c>
      <c r="F116" s="202">
        <f t="shared" si="51"/>
        <v>0</v>
      </c>
      <c r="G116" s="181">
        <f t="shared" si="52"/>
        <v>0</v>
      </c>
      <c r="H116" s="181">
        <f t="shared" si="53"/>
        <v>0</v>
      </c>
      <c r="I116" s="181">
        <f t="shared" si="54"/>
        <v>0</v>
      </c>
      <c r="J116" s="181">
        <f t="shared" si="55"/>
        <v>0</v>
      </c>
      <c r="K116" s="544">
        <f t="shared" si="56"/>
        <v>0</v>
      </c>
      <c r="L116" s="535"/>
      <c r="M116" s="537">
        <f t="shared" si="57"/>
        <v>0</v>
      </c>
      <c r="N116" s="16"/>
      <c r="O116" s="16"/>
      <c r="P116" s="626">
        <f t="shared" si="60"/>
        <v>15</v>
      </c>
      <c r="Q116" s="626">
        <f t="shared" si="61"/>
        <v>0</v>
      </c>
      <c r="R116" s="181">
        <f t="shared" si="58"/>
        <v>0</v>
      </c>
    </row>
    <row r="117" spans="1:18" ht="6.6" customHeight="1" x14ac:dyDescent="0.2">
      <c r="A117" s="214" t="s">
        <v>538</v>
      </c>
      <c r="B117" s="178"/>
      <c r="C117" s="225"/>
      <c r="D117" s="180">
        <f t="shared" si="59"/>
        <v>0</v>
      </c>
      <c r="E117" s="181">
        <f t="shared" si="50"/>
        <v>0</v>
      </c>
      <c r="F117" s="202">
        <f t="shared" si="51"/>
        <v>0</v>
      </c>
      <c r="G117" s="181">
        <f t="shared" si="52"/>
        <v>0</v>
      </c>
      <c r="H117" s="181">
        <f t="shared" si="53"/>
        <v>0</v>
      </c>
      <c r="I117" s="181">
        <f t="shared" si="54"/>
        <v>0</v>
      </c>
      <c r="J117" s="181">
        <f t="shared" si="55"/>
        <v>0</v>
      </c>
      <c r="K117" s="544">
        <f t="shared" si="56"/>
        <v>0</v>
      </c>
      <c r="L117" s="535"/>
      <c r="M117" s="537">
        <f t="shared" si="57"/>
        <v>0</v>
      </c>
      <c r="N117" s="16"/>
      <c r="O117" s="16"/>
      <c r="P117" s="626">
        <f t="shared" si="60"/>
        <v>15</v>
      </c>
      <c r="Q117" s="626">
        <f t="shared" si="61"/>
        <v>0</v>
      </c>
      <c r="R117" s="181">
        <f t="shared" si="58"/>
        <v>0</v>
      </c>
    </row>
    <row r="118" spans="1:18" s="16" customFormat="1" ht="18" customHeight="1" x14ac:dyDescent="0.2">
      <c r="A118" s="173" t="str">
        <f>"Mobilien, Fahrzeuge, Haustechnik ("&amp;F6&amp;" J.)"</f>
        <v>Mobilien, Fahrzeuge, Haustechnik (8 J.)</v>
      </c>
      <c r="B118" s="192">
        <f>SUM(B119:B148)</f>
        <v>0</v>
      </c>
      <c r="C118" s="192"/>
      <c r="D118" s="182">
        <f t="shared" ref="D118:M118" si="62">SUM(D119:D148)</f>
        <v>0</v>
      </c>
      <c r="E118" s="182">
        <f t="shared" si="62"/>
        <v>0</v>
      </c>
      <c r="F118" s="201">
        <f t="shared" si="62"/>
        <v>0</v>
      </c>
      <c r="G118" s="183">
        <f t="shared" si="62"/>
        <v>0</v>
      </c>
      <c r="H118" s="183">
        <f t="shared" si="62"/>
        <v>0</v>
      </c>
      <c r="I118" s="183">
        <f t="shared" si="62"/>
        <v>0</v>
      </c>
      <c r="J118" s="183">
        <f t="shared" si="62"/>
        <v>0</v>
      </c>
      <c r="K118" s="187">
        <f t="shared" si="62"/>
        <v>0</v>
      </c>
      <c r="L118" s="531"/>
      <c r="M118" s="536">
        <f t="shared" si="62"/>
        <v>0</v>
      </c>
      <c r="O118" s="16" t="s">
        <v>258</v>
      </c>
      <c r="P118" s="618"/>
      <c r="Q118" s="618"/>
      <c r="R118" s="631">
        <f>SUM(R119:R148)</f>
        <v>0</v>
      </c>
    </row>
    <row r="119" spans="1:18" x14ac:dyDescent="0.2">
      <c r="A119" s="214" t="s">
        <v>183</v>
      </c>
      <c r="B119" s="178"/>
      <c r="C119" s="225"/>
      <c r="D119" s="180">
        <f t="shared" ref="D119" si="63">IF(OR(C119="",C119&gt;$E$23),0,IF($E$23-C119&gt;P119,B119,($E$23-C119)*R119))</f>
        <v>0</v>
      </c>
      <c r="E119" s="181">
        <f t="shared" ref="E119:E148" si="64">IF(OR(C119="",C119&gt;$E$23),0,IF(D119+D503+R119&gt;B119,B119-D119-D503,R119))</f>
        <v>0</v>
      </c>
      <c r="F119" s="202">
        <f t="shared" ref="F119:F148" si="65">IF(OR(C119="",C119&gt;$F$23),0,IF((SUM(D119:E119)+SUM(D503:E503)+R119)&gt;B119,B119-SUM(D119:E119)-SUM(D503:E503),R119))</f>
        <v>0</v>
      </c>
      <c r="G119" s="181">
        <f t="shared" ref="G119:G148" si="66">IF(OR(C119="",C119&gt;$G$23),0,IF((SUM(D119:F119)+SUM(D503:F503)+R119)&gt;B119,B119-SUM(D119:F119)-SUM(D503:F503),R119))</f>
        <v>0</v>
      </c>
      <c r="H119" s="181">
        <f t="shared" ref="H119:H148" si="67">IF(OR(C119="",C119&gt;$H$23),0,IF((SUM(D119:G119)+SUM(D503:G503)+R119)&gt;B119,B119-SUM(D119:G119)-SUM(D503:G503),R119))</f>
        <v>0</v>
      </c>
      <c r="I119" s="181">
        <f t="shared" ref="I119:I148" si="68">IF(OR(C119="",C119&gt;$I$23),0,IF((SUM(D119:H119)+SUM(D503:H503)+R119)&gt;B119,B119-SUM(D119:H119)-SUM(D503:H503),R119))</f>
        <v>0</v>
      </c>
      <c r="J119" s="181">
        <f t="shared" ref="J119:J148" si="69">IF(OR(C119="",C119&gt;$J$23),0,IF((SUM(D119:I119)+SUM(D503:I503)+R119)&gt;B119,B119-SUM(D119:I119)-SUM(D503:I503),R119))</f>
        <v>0</v>
      </c>
      <c r="K119" s="544">
        <f t="shared" ref="K119:K148" si="70">IF(OR(C119="",C119&gt;$K$23),0,IF((SUM(D119:J119)+SUM(D503:J503)+R119)&gt;B119,B119-SUM(D119:J119)-SUM(D503:J503),R119))</f>
        <v>0</v>
      </c>
      <c r="L119" s="535"/>
      <c r="M119" s="537">
        <f t="shared" ref="M119:M148" si="71">B119-SUM(D119:K119)-(SUM(D311:K311)-SUM(R311:X311))-SUM(D503:K503)</f>
        <v>0</v>
      </c>
      <c r="N119" s="16"/>
      <c r="O119" s="16"/>
      <c r="P119" s="626">
        <f t="shared" ref="P119:P148" si="72">$F$6</f>
        <v>8</v>
      </c>
      <c r="Q119" s="626">
        <f>IF((C119=""),0,P119-($R$215-C119))</f>
        <v>0</v>
      </c>
      <c r="R119" s="181">
        <f t="shared" ref="R119" si="73">B119/P119</f>
        <v>0</v>
      </c>
    </row>
    <row r="120" spans="1:18" x14ac:dyDescent="0.2">
      <c r="A120" s="214" t="s">
        <v>184</v>
      </c>
      <c r="B120" s="178"/>
      <c r="C120" s="225"/>
      <c r="D120" s="180">
        <f t="shared" ref="D120:D148" si="74">IF(OR(C120="",C120&gt;$E$23),0,IF($E$23-C120&gt;P120,B120,($E$23-C120)*R120))</f>
        <v>0</v>
      </c>
      <c r="E120" s="181">
        <f t="shared" si="64"/>
        <v>0</v>
      </c>
      <c r="F120" s="202">
        <f t="shared" si="65"/>
        <v>0</v>
      </c>
      <c r="G120" s="181">
        <f t="shared" si="66"/>
        <v>0</v>
      </c>
      <c r="H120" s="181">
        <f t="shared" si="67"/>
        <v>0</v>
      </c>
      <c r="I120" s="181">
        <f t="shared" si="68"/>
        <v>0</v>
      </c>
      <c r="J120" s="181">
        <f t="shared" si="69"/>
        <v>0</v>
      </c>
      <c r="K120" s="544">
        <f t="shared" si="70"/>
        <v>0</v>
      </c>
      <c r="L120" s="535"/>
      <c r="M120" s="537">
        <f t="shared" si="71"/>
        <v>0</v>
      </c>
      <c r="N120" s="16"/>
      <c r="O120" s="16"/>
      <c r="P120" s="626">
        <f t="shared" si="72"/>
        <v>8</v>
      </c>
      <c r="Q120" s="626">
        <f t="shared" ref="Q120:Q148" si="75">IF((C120=""),0,P120-($R$215-C120))</f>
        <v>0</v>
      </c>
      <c r="R120" s="181">
        <f t="shared" ref="R120:R148" si="76">B120/P120</f>
        <v>0</v>
      </c>
    </row>
    <row r="121" spans="1:18" x14ac:dyDescent="0.2">
      <c r="A121" s="214" t="s">
        <v>185</v>
      </c>
      <c r="B121" s="178"/>
      <c r="C121" s="225"/>
      <c r="D121" s="180">
        <f t="shared" si="74"/>
        <v>0</v>
      </c>
      <c r="E121" s="181">
        <f t="shared" si="64"/>
        <v>0</v>
      </c>
      <c r="F121" s="202">
        <f t="shared" si="65"/>
        <v>0</v>
      </c>
      <c r="G121" s="181">
        <f t="shared" si="66"/>
        <v>0</v>
      </c>
      <c r="H121" s="181">
        <f t="shared" si="67"/>
        <v>0</v>
      </c>
      <c r="I121" s="181">
        <f t="shared" si="68"/>
        <v>0</v>
      </c>
      <c r="J121" s="181">
        <f t="shared" si="69"/>
        <v>0</v>
      </c>
      <c r="K121" s="544">
        <f t="shared" si="70"/>
        <v>0</v>
      </c>
      <c r="L121" s="535"/>
      <c r="M121" s="537">
        <f t="shared" si="71"/>
        <v>0</v>
      </c>
      <c r="N121" s="16"/>
      <c r="O121" s="16"/>
      <c r="P121" s="626">
        <f t="shared" si="72"/>
        <v>8</v>
      </c>
      <c r="Q121" s="626">
        <f t="shared" si="75"/>
        <v>0</v>
      </c>
      <c r="R121" s="181">
        <f t="shared" si="76"/>
        <v>0</v>
      </c>
    </row>
    <row r="122" spans="1:18" x14ac:dyDescent="0.2">
      <c r="A122" s="214" t="s">
        <v>186</v>
      </c>
      <c r="B122" s="178"/>
      <c r="C122" s="225"/>
      <c r="D122" s="180">
        <f t="shared" si="74"/>
        <v>0</v>
      </c>
      <c r="E122" s="181">
        <f t="shared" si="64"/>
        <v>0</v>
      </c>
      <c r="F122" s="202">
        <f t="shared" si="65"/>
        <v>0</v>
      </c>
      <c r="G122" s="181">
        <f t="shared" si="66"/>
        <v>0</v>
      </c>
      <c r="H122" s="181">
        <f t="shared" si="67"/>
        <v>0</v>
      </c>
      <c r="I122" s="181">
        <f t="shared" si="68"/>
        <v>0</v>
      </c>
      <c r="J122" s="181">
        <f t="shared" si="69"/>
        <v>0</v>
      </c>
      <c r="K122" s="544">
        <f t="shared" si="70"/>
        <v>0</v>
      </c>
      <c r="L122" s="535"/>
      <c r="M122" s="537">
        <f t="shared" si="71"/>
        <v>0</v>
      </c>
      <c r="N122" s="16"/>
      <c r="O122" s="16"/>
      <c r="P122" s="626">
        <f t="shared" si="72"/>
        <v>8</v>
      </c>
      <c r="Q122" s="626">
        <f t="shared" si="75"/>
        <v>0</v>
      </c>
      <c r="R122" s="181">
        <f t="shared" si="76"/>
        <v>0</v>
      </c>
    </row>
    <row r="123" spans="1:18" x14ac:dyDescent="0.2">
      <c r="A123" s="214" t="s">
        <v>187</v>
      </c>
      <c r="B123" s="178"/>
      <c r="C123" s="225"/>
      <c r="D123" s="180">
        <f t="shared" si="74"/>
        <v>0</v>
      </c>
      <c r="E123" s="181">
        <f t="shared" si="64"/>
        <v>0</v>
      </c>
      <c r="F123" s="202">
        <f t="shared" si="65"/>
        <v>0</v>
      </c>
      <c r="G123" s="181">
        <f t="shared" si="66"/>
        <v>0</v>
      </c>
      <c r="H123" s="181">
        <f t="shared" si="67"/>
        <v>0</v>
      </c>
      <c r="I123" s="181">
        <f t="shared" si="68"/>
        <v>0</v>
      </c>
      <c r="J123" s="181">
        <f t="shared" si="69"/>
        <v>0</v>
      </c>
      <c r="K123" s="544">
        <f t="shared" si="70"/>
        <v>0</v>
      </c>
      <c r="L123" s="535"/>
      <c r="M123" s="537">
        <f t="shared" si="71"/>
        <v>0</v>
      </c>
      <c r="N123" s="16"/>
      <c r="O123" s="16"/>
      <c r="P123" s="626">
        <f t="shared" si="72"/>
        <v>8</v>
      </c>
      <c r="Q123" s="626">
        <f t="shared" si="75"/>
        <v>0</v>
      </c>
      <c r="R123" s="181">
        <f t="shared" si="76"/>
        <v>0</v>
      </c>
    </row>
    <row r="124" spans="1:18" x14ac:dyDescent="0.2">
      <c r="A124" s="214" t="s">
        <v>188</v>
      </c>
      <c r="B124" s="178"/>
      <c r="C124" s="225"/>
      <c r="D124" s="180">
        <f t="shared" si="74"/>
        <v>0</v>
      </c>
      <c r="E124" s="181">
        <f t="shared" si="64"/>
        <v>0</v>
      </c>
      <c r="F124" s="202">
        <f t="shared" si="65"/>
        <v>0</v>
      </c>
      <c r="G124" s="181">
        <f t="shared" si="66"/>
        <v>0</v>
      </c>
      <c r="H124" s="181">
        <f t="shared" si="67"/>
        <v>0</v>
      </c>
      <c r="I124" s="181">
        <f t="shared" si="68"/>
        <v>0</v>
      </c>
      <c r="J124" s="181">
        <f t="shared" si="69"/>
        <v>0</v>
      </c>
      <c r="K124" s="544">
        <f t="shared" si="70"/>
        <v>0</v>
      </c>
      <c r="L124" s="535"/>
      <c r="M124" s="537">
        <f t="shared" si="71"/>
        <v>0</v>
      </c>
      <c r="N124" s="16"/>
      <c r="O124" s="16"/>
      <c r="P124" s="626">
        <f t="shared" si="72"/>
        <v>8</v>
      </c>
      <c r="Q124" s="626">
        <f t="shared" si="75"/>
        <v>0</v>
      </c>
      <c r="R124" s="181">
        <f t="shared" si="76"/>
        <v>0</v>
      </c>
    </row>
    <row r="125" spans="1:18" x14ac:dyDescent="0.2">
      <c r="A125" s="214" t="s">
        <v>189</v>
      </c>
      <c r="B125" s="178"/>
      <c r="C125" s="225"/>
      <c r="D125" s="180">
        <f t="shared" si="74"/>
        <v>0</v>
      </c>
      <c r="E125" s="181">
        <f t="shared" si="64"/>
        <v>0</v>
      </c>
      <c r="F125" s="202">
        <f t="shared" si="65"/>
        <v>0</v>
      </c>
      <c r="G125" s="181">
        <f t="shared" si="66"/>
        <v>0</v>
      </c>
      <c r="H125" s="181">
        <f t="shared" si="67"/>
        <v>0</v>
      </c>
      <c r="I125" s="181">
        <f t="shared" si="68"/>
        <v>0</v>
      </c>
      <c r="J125" s="181">
        <f t="shared" si="69"/>
        <v>0</v>
      </c>
      <c r="K125" s="544">
        <f t="shared" si="70"/>
        <v>0</v>
      </c>
      <c r="L125" s="535"/>
      <c r="M125" s="537">
        <f t="shared" si="71"/>
        <v>0</v>
      </c>
      <c r="N125" s="16"/>
      <c r="O125" s="16"/>
      <c r="P125" s="626">
        <f t="shared" si="72"/>
        <v>8</v>
      </c>
      <c r="Q125" s="626">
        <f t="shared" si="75"/>
        <v>0</v>
      </c>
      <c r="R125" s="181">
        <f t="shared" si="76"/>
        <v>0</v>
      </c>
    </row>
    <row r="126" spans="1:18" x14ac:dyDescent="0.2">
      <c r="A126" s="214" t="s">
        <v>190</v>
      </c>
      <c r="B126" s="178"/>
      <c r="C126" s="225"/>
      <c r="D126" s="180">
        <f t="shared" si="74"/>
        <v>0</v>
      </c>
      <c r="E126" s="181">
        <f t="shared" si="64"/>
        <v>0</v>
      </c>
      <c r="F126" s="202">
        <f t="shared" si="65"/>
        <v>0</v>
      </c>
      <c r="G126" s="181">
        <f t="shared" si="66"/>
        <v>0</v>
      </c>
      <c r="H126" s="181">
        <f t="shared" si="67"/>
        <v>0</v>
      </c>
      <c r="I126" s="181">
        <f t="shared" si="68"/>
        <v>0</v>
      </c>
      <c r="J126" s="181">
        <f t="shared" si="69"/>
        <v>0</v>
      </c>
      <c r="K126" s="544">
        <f t="shared" si="70"/>
        <v>0</v>
      </c>
      <c r="L126" s="535"/>
      <c r="M126" s="537">
        <f t="shared" si="71"/>
        <v>0</v>
      </c>
      <c r="N126" s="16"/>
      <c r="O126" s="16"/>
      <c r="P126" s="626">
        <f t="shared" si="72"/>
        <v>8</v>
      </c>
      <c r="Q126" s="626">
        <f t="shared" si="75"/>
        <v>0</v>
      </c>
      <c r="R126" s="181">
        <f t="shared" si="76"/>
        <v>0</v>
      </c>
    </row>
    <row r="127" spans="1:18" x14ac:dyDescent="0.2">
      <c r="A127" s="214" t="s">
        <v>191</v>
      </c>
      <c r="B127" s="178"/>
      <c r="C127" s="225"/>
      <c r="D127" s="180">
        <f t="shared" si="74"/>
        <v>0</v>
      </c>
      <c r="E127" s="181">
        <f t="shared" si="64"/>
        <v>0</v>
      </c>
      <c r="F127" s="202">
        <f t="shared" si="65"/>
        <v>0</v>
      </c>
      <c r="G127" s="181">
        <f t="shared" si="66"/>
        <v>0</v>
      </c>
      <c r="H127" s="181">
        <f t="shared" si="67"/>
        <v>0</v>
      </c>
      <c r="I127" s="181">
        <f t="shared" si="68"/>
        <v>0</v>
      </c>
      <c r="J127" s="181">
        <f t="shared" si="69"/>
        <v>0</v>
      </c>
      <c r="K127" s="544">
        <f t="shared" si="70"/>
        <v>0</v>
      </c>
      <c r="L127" s="535"/>
      <c r="M127" s="537">
        <f t="shared" si="71"/>
        <v>0</v>
      </c>
      <c r="N127" s="16"/>
      <c r="O127" s="16"/>
      <c r="P127" s="626">
        <f t="shared" si="72"/>
        <v>8</v>
      </c>
      <c r="Q127" s="626">
        <f t="shared" si="75"/>
        <v>0</v>
      </c>
      <c r="R127" s="181">
        <f t="shared" si="76"/>
        <v>0</v>
      </c>
    </row>
    <row r="128" spans="1:18" x14ac:dyDescent="0.2">
      <c r="A128" s="214" t="s">
        <v>192</v>
      </c>
      <c r="B128" s="178"/>
      <c r="C128" s="225"/>
      <c r="D128" s="180">
        <f t="shared" si="74"/>
        <v>0</v>
      </c>
      <c r="E128" s="181">
        <f t="shared" si="64"/>
        <v>0</v>
      </c>
      <c r="F128" s="202">
        <f t="shared" si="65"/>
        <v>0</v>
      </c>
      <c r="G128" s="181">
        <f t="shared" si="66"/>
        <v>0</v>
      </c>
      <c r="H128" s="181">
        <f t="shared" si="67"/>
        <v>0</v>
      </c>
      <c r="I128" s="181">
        <f t="shared" si="68"/>
        <v>0</v>
      </c>
      <c r="J128" s="181">
        <f t="shared" si="69"/>
        <v>0</v>
      </c>
      <c r="K128" s="544">
        <f t="shared" si="70"/>
        <v>0</v>
      </c>
      <c r="L128" s="535"/>
      <c r="M128" s="537">
        <f t="shared" si="71"/>
        <v>0</v>
      </c>
      <c r="N128" s="16"/>
      <c r="O128" s="16"/>
      <c r="P128" s="626">
        <f t="shared" si="72"/>
        <v>8</v>
      </c>
      <c r="Q128" s="626">
        <f t="shared" si="75"/>
        <v>0</v>
      </c>
      <c r="R128" s="181">
        <f t="shared" si="76"/>
        <v>0</v>
      </c>
    </row>
    <row r="129" spans="1:18" x14ac:dyDescent="0.2">
      <c r="A129" s="214" t="s">
        <v>268</v>
      </c>
      <c r="B129" s="178"/>
      <c r="C129" s="225"/>
      <c r="D129" s="180">
        <f t="shared" si="74"/>
        <v>0</v>
      </c>
      <c r="E129" s="181">
        <f t="shared" si="64"/>
        <v>0</v>
      </c>
      <c r="F129" s="202">
        <f t="shared" si="65"/>
        <v>0</v>
      </c>
      <c r="G129" s="181">
        <f t="shared" si="66"/>
        <v>0</v>
      </c>
      <c r="H129" s="181">
        <f t="shared" si="67"/>
        <v>0</v>
      </c>
      <c r="I129" s="181">
        <f t="shared" si="68"/>
        <v>0</v>
      </c>
      <c r="J129" s="181">
        <f t="shared" si="69"/>
        <v>0</v>
      </c>
      <c r="K129" s="544">
        <f t="shared" si="70"/>
        <v>0</v>
      </c>
      <c r="L129" s="535"/>
      <c r="M129" s="537">
        <f t="shared" si="71"/>
        <v>0</v>
      </c>
      <c r="N129" s="16"/>
      <c r="O129" s="16"/>
      <c r="P129" s="626">
        <f t="shared" si="72"/>
        <v>8</v>
      </c>
      <c r="Q129" s="626">
        <f t="shared" si="75"/>
        <v>0</v>
      </c>
      <c r="R129" s="181">
        <f t="shared" si="76"/>
        <v>0</v>
      </c>
    </row>
    <row r="130" spans="1:18" x14ac:dyDescent="0.2">
      <c r="A130" s="214" t="s">
        <v>269</v>
      </c>
      <c r="B130" s="178"/>
      <c r="C130" s="225"/>
      <c r="D130" s="180">
        <f t="shared" si="74"/>
        <v>0</v>
      </c>
      <c r="E130" s="181">
        <f t="shared" si="64"/>
        <v>0</v>
      </c>
      <c r="F130" s="202">
        <f t="shared" si="65"/>
        <v>0</v>
      </c>
      <c r="G130" s="181">
        <f t="shared" si="66"/>
        <v>0</v>
      </c>
      <c r="H130" s="181">
        <f t="shared" si="67"/>
        <v>0</v>
      </c>
      <c r="I130" s="181">
        <f t="shared" si="68"/>
        <v>0</v>
      </c>
      <c r="J130" s="181">
        <f t="shared" si="69"/>
        <v>0</v>
      </c>
      <c r="K130" s="544">
        <f t="shared" si="70"/>
        <v>0</v>
      </c>
      <c r="L130" s="535"/>
      <c r="M130" s="537">
        <f t="shared" si="71"/>
        <v>0</v>
      </c>
      <c r="N130" s="16"/>
      <c r="O130" s="16"/>
      <c r="P130" s="626">
        <f t="shared" si="72"/>
        <v>8</v>
      </c>
      <c r="Q130" s="626">
        <f t="shared" si="75"/>
        <v>0</v>
      </c>
      <c r="R130" s="181">
        <f t="shared" si="76"/>
        <v>0</v>
      </c>
    </row>
    <row r="131" spans="1:18" x14ac:dyDescent="0.2">
      <c r="A131" s="214" t="s">
        <v>270</v>
      </c>
      <c r="B131" s="178"/>
      <c r="C131" s="225"/>
      <c r="D131" s="180">
        <f t="shared" si="74"/>
        <v>0</v>
      </c>
      <c r="E131" s="181">
        <f t="shared" si="64"/>
        <v>0</v>
      </c>
      <c r="F131" s="202">
        <f t="shared" si="65"/>
        <v>0</v>
      </c>
      <c r="G131" s="181">
        <f t="shared" si="66"/>
        <v>0</v>
      </c>
      <c r="H131" s="181">
        <f t="shared" si="67"/>
        <v>0</v>
      </c>
      <c r="I131" s="181">
        <f t="shared" si="68"/>
        <v>0</v>
      </c>
      <c r="J131" s="181">
        <f t="shared" si="69"/>
        <v>0</v>
      </c>
      <c r="K131" s="544">
        <f t="shared" si="70"/>
        <v>0</v>
      </c>
      <c r="L131" s="535"/>
      <c r="M131" s="537">
        <f t="shared" si="71"/>
        <v>0</v>
      </c>
      <c r="N131" s="16"/>
      <c r="O131" s="16"/>
      <c r="P131" s="626">
        <f t="shared" si="72"/>
        <v>8</v>
      </c>
      <c r="Q131" s="626">
        <f t="shared" si="75"/>
        <v>0</v>
      </c>
      <c r="R131" s="181">
        <f t="shared" si="76"/>
        <v>0</v>
      </c>
    </row>
    <row r="132" spans="1:18" x14ac:dyDescent="0.2">
      <c r="A132" s="214" t="s">
        <v>271</v>
      </c>
      <c r="B132" s="178"/>
      <c r="C132" s="225"/>
      <c r="D132" s="180">
        <f t="shared" si="74"/>
        <v>0</v>
      </c>
      <c r="E132" s="181">
        <f t="shared" si="64"/>
        <v>0</v>
      </c>
      <c r="F132" s="202">
        <f t="shared" si="65"/>
        <v>0</v>
      </c>
      <c r="G132" s="181">
        <f t="shared" si="66"/>
        <v>0</v>
      </c>
      <c r="H132" s="181">
        <f t="shared" si="67"/>
        <v>0</v>
      </c>
      <c r="I132" s="181">
        <f t="shared" si="68"/>
        <v>0</v>
      </c>
      <c r="J132" s="181">
        <f t="shared" si="69"/>
        <v>0</v>
      </c>
      <c r="K132" s="544">
        <f t="shared" si="70"/>
        <v>0</v>
      </c>
      <c r="L132" s="535"/>
      <c r="M132" s="537">
        <f t="shared" si="71"/>
        <v>0</v>
      </c>
      <c r="N132" s="16"/>
      <c r="O132" s="16"/>
      <c r="P132" s="626">
        <f t="shared" si="72"/>
        <v>8</v>
      </c>
      <c r="Q132" s="626">
        <f t="shared" si="75"/>
        <v>0</v>
      </c>
      <c r="R132" s="181">
        <f t="shared" si="76"/>
        <v>0</v>
      </c>
    </row>
    <row r="133" spans="1:18" x14ac:dyDescent="0.2">
      <c r="A133" s="214" t="s">
        <v>272</v>
      </c>
      <c r="B133" s="178"/>
      <c r="C133" s="225"/>
      <c r="D133" s="180">
        <f t="shared" si="74"/>
        <v>0</v>
      </c>
      <c r="E133" s="181">
        <f t="shared" si="64"/>
        <v>0</v>
      </c>
      <c r="F133" s="202">
        <f t="shared" si="65"/>
        <v>0</v>
      </c>
      <c r="G133" s="181">
        <f t="shared" si="66"/>
        <v>0</v>
      </c>
      <c r="H133" s="181">
        <f t="shared" si="67"/>
        <v>0</v>
      </c>
      <c r="I133" s="181">
        <f t="shared" si="68"/>
        <v>0</v>
      </c>
      <c r="J133" s="181">
        <f t="shared" si="69"/>
        <v>0</v>
      </c>
      <c r="K133" s="544">
        <f t="shared" si="70"/>
        <v>0</v>
      </c>
      <c r="L133" s="535"/>
      <c r="M133" s="537">
        <f t="shared" si="71"/>
        <v>0</v>
      </c>
      <c r="N133" s="16"/>
      <c r="O133" s="16"/>
      <c r="P133" s="626">
        <f t="shared" si="72"/>
        <v>8</v>
      </c>
      <c r="Q133" s="626">
        <f t="shared" si="75"/>
        <v>0</v>
      </c>
      <c r="R133" s="181">
        <f t="shared" si="76"/>
        <v>0</v>
      </c>
    </row>
    <row r="134" spans="1:18" x14ac:dyDescent="0.2">
      <c r="A134" s="214" t="s">
        <v>290</v>
      </c>
      <c r="B134" s="178"/>
      <c r="C134" s="225"/>
      <c r="D134" s="180">
        <f t="shared" si="74"/>
        <v>0</v>
      </c>
      <c r="E134" s="181">
        <f t="shared" si="64"/>
        <v>0</v>
      </c>
      <c r="F134" s="202">
        <f t="shared" si="65"/>
        <v>0</v>
      </c>
      <c r="G134" s="181">
        <f t="shared" si="66"/>
        <v>0</v>
      </c>
      <c r="H134" s="181">
        <f t="shared" si="67"/>
        <v>0</v>
      </c>
      <c r="I134" s="181">
        <f t="shared" si="68"/>
        <v>0</v>
      </c>
      <c r="J134" s="181">
        <f t="shared" si="69"/>
        <v>0</v>
      </c>
      <c r="K134" s="544">
        <f t="shared" si="70"/>
        <v>0</v>
      </c>
      <c r="L134" s="535"/>
      <c r="M134" s="537">
        <f t="shared" si="71"/>
        <v>0</v>
      </c>
      <c r="N134" s="16"/>
      <c r="O134" s="16"/>
      <c r="P134" s="626">
        <f t="shared" si="72"/>
        <v>8</v>
      </c>
      <c r="Q134" s="626">
        <f t="shared" si="75"/>
        <v>0</v>
      </c>
      <c r="R134" s="181">
        <f t="shared" si="76"/>
        <v>0</v>
      </c>
    </row>
    <row r="135" spans="1:18" x14ac:dyDescent="0.2">
      <c r="A135" s="214" t="s">
        <v>291</v>
      </c>
      <c r="B135" s="178"/>
      <c r="C135" s="225"/>
      <c r="D135" s="180">
        <f t="shared" si="74"/>
        <v>0</v>
      </c>
      <c r="E135" s="181">
        <f t="shared" si="64"/>
        <v>0</v>
      </c>
      <c r="F135" s="202">
        <f t="shared" si="65"/>
        <v>0</v>
      </c>
      <c r="G135" s="181">
        <f t="shared" si="66"/>
        <v>0</v>
      </c>
      <c r="H135" s="181">
        <f t="shared" si="67"/>
        <v>0</v>
      </c>
      <c r="I135" s="181">
        <f t="shared" si="68"/>
        <v>0</v>
      </c>
      <c r="J135" s="181">
        <f t="shared" si="69"/>
        <v>0</v>
      </c>
      <c r="K135" s="544">
        <f t="shared" si="70"/>
        <v>0</v>
      </c>
      <c r="L135" s="535"/>
      <c r="M135" s="537">
        <f t="shared" si="71"/>
        <v>0</v>
      </c>
      <c r="N135" s="16"/>
      <c r="O135" s="16"/>
      <c r="P135" s="626">
        <f t="shared" si="72"/>
        <v>8</v>
      </c>
      <c r="Q135" s="626">
        <f t="shared" si="75"/>
        <v>0</v>
      </c>
      <c r="R135" s="181">
        <f t="shared" si="76"/>
        <v>0</v>
      </c>
    </row>
    <row r="136" spans="1:18" x14ac:dyDescent="0.2">
      <c r="A136" s="214" t="s">
        <v>292</v>
      </c>
      <c r="B136" s="178"/>
      <c r="C136" s="225"/>
      <c r="D136" s="180">
        <f t="shared" si="74"/>
        <v>0</v>
      </c>
      <c r="E136" s="181">
        <f t="shared" si="64"/>
        <v>0</v>
      </c>
      <c r="F136" s="202">
        <f t="shared" si="65"/>
        <v>0</v>
      </c>
      <c r="G136" s="181">
        <f t="shared" si="66"/>
        <v>0</v>
      </c>
      <c r="H136" s="181">
        <f t="shared" si="67"/>
        <v>0</v>
      </c>
      <c r="I136" s="181">
        <f t="shared" si="68"/>
        <v>0</v>
      </c>
      <c r="J136" s="181">
        <f t="shared" si="69"/>
        <v>0</v>
      </c>
      <c r="K136" s="544">
        <f t="shared" si="70"/>
        <v>0</v>
      </c>
      <c r="L136" s="535"/>
      <c r="M136" s="537">
        <f t="shared" si="71"/>
        <v>0</v>
      </c>
      <c r="N136" s="16"/>
      <c r="O136" s="16"/>
      <c r="P136" s="626">
        <f t="shared" si="72"/>
        <v>8</v>
      </c>
      <c r="Q136" s="626">
        <f t="shared" si="75"/>
        <v>0</v>
      </c>
      <c r="R136" s="181">
        <f t="shared" si="76"/>
        <v>0</v>
      </c>
    </row>
    <row r="137" spans="1:18" x14ac:dyDescent="0.2">
      <c r="A137" s="214" t="s">
        <v>293</v>
      </c>
      <c r="B137" s="178"/>
      <c r="C137" s="225"/>
      <c r="D137" s="180">
        <f t="shared" si="74"/>
        <v>0</v>
      </c>
      <c r="E137" s="181">
        <f t="shared" si="64"/>
        <v>0</v>
      </c>
      <c r="F137" s="202">
        <f t="shared" si="65"/>
        <v>0</v>
      </c>
      <c r="G137" s="181">
        <f t="shared" si="66"/>
        <v>0</v>
      </c>
      <c r="H137" s="181">
        <f t="shared" si="67"/>
        <v>0</v>
      </c>
      <c r="I137" s="181">
        <f t="shared" si="68"/>
        <v>0</v>
      </c>
      <c r="J137" s="181">
        <f t="shared" si="69"/>
        <v>0</v>
      </c>
      <c r="K137" s="544">
        <f t="shared" si="70"/>
        <v>0</v>
      </c>
      <c r="L137" s="535"/>
      <c r="M137" s="537">
        <f t="shared" si="71"/>
        <v>0</v>
      </c>
      <c r="N137" s="16"/>
      <c r="O137" s="16"/>
      <c r="P137" s="626">
        <f t="shared" si="72"/>
        <v>8</v>
      </c>
      <c r="Q137" s="626">
        <f t="shared" si="75"/>
        <v>0</v>
      </c>
      <c r="R137" s="181">
        <f t="shared" si="76"/>
        <v>0</v>
      </c>
    </row>
    <row r="138" spans="1:18" x14ac:dyDescent="0.2">
      <c r="A138" s="214" t="s">
        <v>294</v>
      </c>
      <c r="B138" s="178"/>
      <c r="C138" s="225"/>
      <c r="D138" s="180">
        <f t="shared" si="74"/>
        <v>0</v>
      </c>
      <c r="E138" s="181">
        <f t="shared" si="64"/>
        <v>0</v>
      </c>
      <c r="F138" s="202">
        <f t="shared" si="65"/>
        <v>0</v>
      </c>
      <c r="G138" s="181">
        <f t="shared" si="66"/>
        <v>0</v>
      </c>
      <c r="H138" s="181">
        <f t="shared" si="67"/>
        <v>0</v>
      </c>
      <c r="I138" s="181">
        <f t="shared" si="68"/>
        <v>0</v>
      </c>
      <c r="J138" s="181">
        <f t="shared" si="69"/>
        <v>0</v>
      </c>
      <c r="K138" s="544">
        <f t="shared" si="70"/>
        <v>0</v>
      </c>
      <c r="L138" s="535"/>
      <c r="M138" s="537">
        <f t="shared" si="71"/>
        <v>0</v>
      </c>
      <c r="N138" s="16"/>
      <c r="O138" s="16"/>
      <c r="P138" s="626">
        <f t="shared" si="72"/>
        <v>8</v>
      </c>
      <c r="Q138" s="626">
        <f t="shared" si="75"/>
        <v>0</v>
      </c>
      <c r="R138" s="181">
        <f t="shared" si="76"/>
        <v>0</v>
      </c>
    </row>
    <row r="139" spans="1:18" ht="6.6" customHeight="1" x14ac:dyDescent="0.2">
      <c r="A139" s="214" t="s">
        <v>295</v>
      </c>
      <c r="B139" s="178"/>
      <c r="C139" s="225"/>
      <c r="D139" s="180">
        <f t="shared" si="74"/>
        <v>0</v>
      </c>
      <c r="E139" s="181">
        <f t="shared" si="64"/>
        <v>0</v>
      </c>
      <c r="F139" s="202">
        <f t="shared" si="65"/>
        <v>0</v>
      </c>
      <c r="G139" s="181">
        <f t="shared" si="66"/>
        <v>0</v>
      </c>
      <c r="H139" s="181">
        <f t="shared" si="67"/>
        <v>0</v>
      </c>
      <c r="I139" s="181">
        <f t="shared" si="68"/>
        <v>0</v>
      </c>
      <c r="J139" s="181">
        <f t="shared" si="69"/>
        <v>0</v>
      </c>
      <c r="K139" s="544">
        <f t="shared" si="70"/>
        <v>0</v>
      </c>
      <c r="L139" s="535"/>
      <c r="M139" s="537">
        <f t="shared" si="71"/>
        <v>0</v>
      </c>
      <c r="N139" s="16"/>
      <c r="O139" s="16"/>
      <c r="P139" s="626">
        <f t="shared" si="72"/>
        <v>8</v>
      </c>
      <c r="Q139" s="626">
        <f t="shared" si="75"/>
        <v>0</v>
      </c>
      <c r="R139" s="181">
        <f t="shared" si="76"/>
        <v>0</v>
      </c>
    </row>
    <row r="140" spans="1:18" ht="6.6" customHeight="1" x14ac:dyDescent="0.2">
      <c r="A140" s="214" t="s">
        <v>530</v>
      </c>
      <c r="B140" s="178"/>
      <c r="C140" s="225"/>
      <c r="D140" s="180">
        <f t="shared" si="74"/>
        <v>0</v>
      </c>
      <c r="E140" s="181">
        <f t="shared" si="64"/>
        <v>0</v>
      </c>
      <c r="F140" s="202">
        <f t="shared" si="65"/>
        <v>0</v>
      </c>
      <c r="G140" s="181">
        <f t="shared" si="66"/>
        <v>0</v>
      </c>
      <c r="H140" s="181">
        <f t="shared" si="67"/>
        <v>0</v>
      </c>
      <c r="I140" s="181">
        <f t="shared" si="68"/>
        <v>0</v>
      </c>
      <c r="J140" s="181">
        <f t="shared" si="69"/>
        <v>0</v>
      </c>
      <c r="K140" s="544">
        <f t="shared" si="70"/>
        <v>0</v>
      </c>
      <c r="L140" s="535"/>
      <c r="M140" s="537">
        <f t="shared" si="71"/>
        <v>0</v>
      </c>
      <c r="N140" s="16"/>
      <c r="O140" s="16"/>
      <c r="P140" s="626">
        <f t="shared" si="72"/>
        <v>8</v>
      </c>
      <c r="Q140" s="626">
        <f t="shared" si="75"/>
        <v>0</v>
      </c>
      <c r="R140" s="181">
        <f t="shared" si="76"/>
        <v>0</v>
      </c>
    </row>
    <row r="141" spans="1:18" ht="6.6" customHeight="1" x14ac:dyDescent="0.2">
      <c r="A141" s="214" t="s">
        <v>531</v>
      </c>
      <c r="B141" s="178"/>
      <c r="C141" s="225"/>
      <c r="D141" s="180">
        <f t="shared" si="74"/>
        <v>0</v>
      </c>
      <c r="E141" s="181">
        <f t="shared" si="64"/>
        <v>0</v>
      </c>
      <c r="F141" s="202">
        <f t="shared" si="65"/>
        <v>0</v>
      </c>
      <c r="G141" s="181">
        <f t="shared" si="66"/>
        <v>0</v>
      </c>
      <c r="H141" s="181">
        <f t="shared" si="67"/>
        <v>0</v>
      </c>
      <c r="I141" s="181">
        <f t="shared" si="68"/>
        <v>0</v>
      </c>
      <c r="J141" s="181">
        <f t="shared" si="69"/>
        <v>0</v>
      </c>
      <c r="K141" s="544">
        <f t="shared" si="70"/>
        <v>0</v>
      </c>
      <c r="L141" s="535"/>
      <c r="M141" s="537">
        <f t="shared" si="71"/>
        <v>0</v>
      </c>
      <c r="N141" s="16"/>
      <c r="O141" s="16"/>
      <c r="P141" s="626">
        <f t="shared" si="72"/>
        <v>8</v>
      </c>
      <c r="Q141" s="626">
        <f t="shared" si="75"/>
        <v>0</v>
      </c>
      <c r="R141" s="181">
        <f t="shared" si="76"/>
        <v>0</v>
      </c>
    </row>
    <row r="142" spans="1:18" ht="6.6" customHeight="1" x14ac:dyDescent="0.2">
      <c r="A142" s="214" t="s">
        <v>532</v>
      </c>
      <c r="B142" s="178"/>
      <c r="C142" s="225"/>
      <c r="D142" s="180">
        <f t="shared" si="74"/>
        <v>0</v>
      </c>
      <c r="E142" s="181">
        <f t="shared" si="64"/>
        <v>0</v>
      </c>
      <c r="F142" s="202">
        <f t="shared" si="65"/>
        <v>0</v>
      </c>
      <c r="G142" s="181">
        <f t="shared" si="66"/>
        <v>0</v>
      </c>
      <c r="H142" s="181">
        <f t="shared" si="67"/>
        <v>0</v>
      </c>
      <c r="I142" s="181">
        <f t="shared" si="68"/>
        <v>0</v>
      </c>
      <c r="J142" s="181">
        <f t="shared" si="69"/>
        <v>0</v>
      </c>
      <c r="K142" s="544">
        <f t="shared" si="70"/>
        <v>0</v>
      </c>
      <c r="L142" s="535"/>
      <c r="M142" s="537">
        <f t="shared" si="71"/>
        <v>0</v>
      </c>
      <c r="N142" s="16"/>
      <c r="O142" s="16"/>
      <c r="P142" s="626">
        <f t="shared" si="72"/>
        <v>8</v>
      </c>
      <c r="Q142" s="626">
        <f t="shared" si="75"/>
        <v>0</v>
      </c>
      <c r="R142" s="181">
        <f t="shared" si="76"/>
        <v>0</v>
      </c>
    </row>
    <row r="143" spans="1:18" ht="6.6" customHeight="1" x14ac:dyDescent="0.2">
      <c r="A143" s="214" t="s">
        <v>533</v>
      </c>
      <c r="B143" s="178"/>
      <c r="C143" s="225"/>
      <c r="D143" s="180">
        <f t="shared" si="74"/>
        <v>0</v>
      </c>
      <c r="E143" s="181">
        <f t="shared" si="64"/>
        <v>0</v>
      </c>
      <c r="F143" s="202">
        <f t="shared" si="65"/>
        <v>0</v>
      </c>
      <c r="G143" s="181">
        <f t="shared" si="66"/>
        <v>0</v>
      </c>
      <c r="H143" s="181">
        <f t="shared" si="67"/>
        <v>0</v>
      </c>
      <c r="I143" s="181">
        <f t="shared" si="68"/>
        <v>0</v>
      </c>
      <c r="J143" s="181">
        <f t="shared" si="69"/>
        <v>0</v>
      </c>
      <c r="K143" s="544">
        <f t="shared" si="70"/>
        <v>0</v>
      </c>
      <c r="L143" s="535"/>
      <c r="M143" s="537">
        <f t="shared" si="71"/>
        <v>0</v>
      </c>
      <c r="N143" s="16"/>
      <c r="O143" s="16"/>
      <c r="P143" s="626">
        <f t="shared" si="72"/>
        <v>8</v>
      </c>
      <c r="Q143" s="626">
        <f t="shared" si="75"/>
        <v>0</v>
      </c>
      <c r="R143" s="181">
        <f t="shared" si="76"/>
        <v>0</v>
      </c>
    </row>
    <row r="144" spans="1:18" ht="6.6" customHeight="1" x14ac:dyDescent="0.2">
      <c r="A144" s="214" t="s">
        <v>534</v>
      </c>
      <c r="B144" s="178"/>
      <c r="C144" s="225"/>
      <c r="D144" s="180">
        <f t="shared" si="74"/>
        <v>0</v>
      </c>
      <c r="E144" s="181">
        <f t="shared" si="64"/>
        <v>0</v>
      </c>
      <c r="F144" s="202">
        <f t="shared" si="65"/>
        <v>0</v>
      </c>
      <c r="G144" s="181">
        <f t="shared" si="66"/>
        <v>0</v>
      </c>
      <c r="H144" s="181">
        <f t="shared" si="67"/>
        <v>0</v>
      </c>
      <c r="I144" s="181">
        <f t="shared" si="68"/>
        <v>0</v>
      </c>
      <c r="J144" s="181">
        <f t="shared" si="69"/>
        <v>0</v>
      </c>
      <c r="K144" s="544">
        <f t="shared" si="70"/>
        <v>0</v>
      </c>
      <c r="L144" s="535"/>
      <c r="M144" s="537">
        <f t="shared" si="71"/>
        <v>0</v>
      </c>
      <c r="N144" s="16"/>
      <c r="O144" s="16"/>
      <c r="P144" s="626">
        <f t="shared" si="72"/>
        <v>8</v>
      </c>
      <c r="Q144" s="626">
        <f t="shared" si="75"/>
        <v>0</v>
      </c>
      <c r="R144" s="181">
        <f t="shared" si="76"/>
        <v>0</v>
      </c>
    </row>
    <row r="145" spans="1:18" ht="6.6" customHeight="1" x14ac:dyDescent="0.2">
      <c r="A145" s="214" t="s">
        <v>535</v>
      </c>
      <c r="B145" s="178"/>
      <c r="C145" s="225"/>
      <c r="D145" s="180">
        <f t="shared" si="74"/>
        <v>0</v>
      </c>
      <c r="E145" s="181">
        <f t="shared" si="64"/>
        <v>0</v>
      </c>
      <c r="F145" s="202">
        <f t="shared" si="65"/>
        <v>0</v>
      </c>
      <c r="G145" s="181">
        <f t="shared" si="66"/>
        <v>0</v>
      </c>
      <c r="H145" s="181">
        <f t="shared" si="67"/>
        <v>0</v>
      </c>
      <c r="I145" s="181">
        <f t="shared" si="68"/>
        <v>0</v>
      </c>
      <c r="J145" s="181">
        <f t="shared" si="69"/>
        <v>0</v>
      </c>
      <c r="K145" s="544">
        <f t="shared" si="70"/>
        <v>0</v>
      </c>
      <c r="L145" s="535"/>
      <c r="M145" s="537">
        <f t="shared" si="71"/>
        <v>0</v>
      </c>
      <c r="N145" s="16"/>
      <c r="O145" s="16"/>
      <c r="P145" s="626">
        <f t="shared" si="72"/>
        <v>8</v>
      </c>
      <c r="Q145" s="626">
        <f t="shared" si="75"/>
        <v>0</v>
      </c>
      <c r="R145" s="181">
        <f t="shared" si="76"/>
        <v>0</v>
      </c>
    </row>
    <row r="146" spans="1:18" ht="6.6" customHeight="1" x14ac:dyDescent="0.2">
      <c r="A146" s="214" t="s">
        <v>536</v>
      </c>
      <c r="B146" s="178"/>
      <c r="C146" s="225"/>
      <c r="D146" s="180">
        <f t="shared" si="74"/>
        <v>0</v>
      </c>
      <c r="E146" s="181">
        <f t="shared" si="64"/>
        <v>0</v>
      </c>
      <c r="F146" s="202">
        <f t="shared" si="65"/>
        <v>0</v>
      </c>
      <c r="G146" s="181">
        <f t="shared" si="66"/>
        <v>0</v>
      </c>
      <c r="H146" s="181">
        <f t="shared" si="67"/>
        <v>0</v>
      </c>
      <c r="I146" s="181">
        <f t="shared" si="68"/>
        <v>0</v>
      </c>
      <c r="J146" s="181">
        <f t="shared" si="69"/>
        <v>0</v>
      </c>
      <c r="K146" s="544">
        <f t="shared" si="70"/>
        <v>0</v>
      </c>
      <c r="L146" s="535"/>
      <c r="M146" s="537">
        <f t="shared" si="71"/>
        <v>0</v>
      </c>
      <c r="N146" s="16"/>
      <c r="O146" s="16"/>
      <c r="P146" s="626">
        <f t="shared" si="72"/>
        <v>8</v>
      </c>
      <c r="Q146" s="626">
        <f t="shared" si="75"/>
        <v>0</v>
      </c>
      <c r="R146" s="181">
        <f t="shared" si="76"/>
        <v>0</v>
      </c>
    </row>
    <row r="147" spans="1:18" ht="6.6" customHeight="1" x14ac:dyDescent="0.2">
      <c r="A147" s="214" t="s">
        <v>537</v>
      </c>
      <c r="B147" s="178"/>
      <c r="C147" s="225"/>
      <c r="D147" s="180">
        <f t="shared" si="74"/>
        <v>0</v>
      </c>
      <c r="E147" s="181">
        <f t="shared" si="64"/>
        <v>0</v>
      </c>
      <c r="F147" s="202">
        <f t="shared" si="65"/>
        <v>0</v>
      </c>
      <c r="G147" s="181">
        <f t="shared" si="66"/>
        <v>0</v>
      </c>
      <c r="H147" s="181">
        <f t="shared" si="67"/>
        <v>0</v>
      </c>
      <c r="I147" s="181">
        <f t="shared" si="68"/>
        <v>0</v>
      </c>
      <c r="J147" s="181">
        <f t="shared" si="69"/>
        <v>0</v>
      </c>
      <c r="K147" s="544">
        <f t="shared" si="70"/>
        <v>0</v>
      </c>
      <c r="L147" s="535"/>
      <c r="M147" s="537">
        <f t="shared" si="71"/>
        <v>0</v>
      </c>
      <c r="N147" s="16"/>
      <c r="O147" s="16"/>
      <c r="P147" s="626">
        <f t="shared" si="72"/>
        <v>8</v>
      </c>
      <c r="Q147" s="626">
        <f t="shared" si="75"/>
        <v>0</v>
      </c>
      <c r="R147" s="181">
        <f t="shared" si="76"/>
        <v>0</v>
      </c>
    </row>
    <row r="148" spans="1:18" ht="6.6" customHeight="1" x14ac:dyDescent="0.2">
      <c r="A148" s="214" t="s">
        <v>538</v>
      </c>
      <c r="B148" s="178"/>
      <c r="C148" s="225"/>
      <c r="D148" s="180">
        <f t="shared" si="74"/>
        <v>0</v>
      </c>
      <c r="E148" s="181">
        <f t="shared" si="64"/>
        <v>0</v>
      </c>
      <c r="F148" s="202">
        <f t="shared" si="65"/>
        <v>0</v>
      </c>
      <c r="G148" s="181">
        <f t="shared" si="66"/>
        <v>0</v>
      </c>
      <c r="H148" s="181">
        <f t="shared" si="67"/>
        <v>0</v>
      </c>
      <c r="I148" s="181">
        <f t="shared" si="68"/>
        <v>0</v>
      </c>
      <c r="J148" s="181">
        <f t="shared" si="69"/>
        <v>0</v>
      </c>
      <c r="K148" s="544">
        <f t="shared" si="70"/>
        <v>0</v>
      </c>
      <c r="L148" s="535"/>
      <c r="M148" s="537">
        <f t="shared" si="71"/>
        <v>0</v>
      </c>
      <c r="N148" s="16"/>
      <c r="O148" s="16"/>
      <c r="P148" s="626">
        <f t="shared" si="72"/>
        <v>8</v>
      </c>
      <c r="Q148" s="626">
        <f t="shared" si="75"/>
        <v>0</v>
      </c>
      <c r="R148" s="181">
        <f t="shared" si="76"/>
        <v>0</v>
      </c>
    </row>
    <row r="149" spans="1:18" s="16" customFormat="1" ht="18" customHeight="1" x14ac:dyDescent="0.2">
      <c r="A149" s="173" t="str">
        <f>"Immaterielle Anlagen ("&amp;F7&amp;" J.)"</f>
        <v>Immaterielle Anlagen (5 J.)</v>
      </c>
      <c r="B149" s="192">
        <f>SUM(B150:B159)</f>
        <v>0</v>
      </c>
      <c r="C149" s="192"/>
      <c r="D149" s="182">
        <f t="shared" ref="D149:M149" si="77">SUM(D150:D159)</f>
        <v>0</v>
      </c>
      <c r="E149" s="182">
        <f t="shared" si="77"/>
        <v>0</v>
      </c>
      <c r="F149" s="201">
        <f t="shared" si="77"/>
        <v>0</v>
      </c>
      <c r="G149" s="183">
        <f t="shared" si="77"/>
        <v>0</v>
      </c>
      <c r="H149" s="183">
        <f t="shared" si="77"/>
        <v>0</v>
      </c>
      <c r="I149" s="183">
        <f t="shared" si="77"/>
        <v>0</v>
      </c>
      <c r="J149" s="183">
        <f t="shared" si="77"/>
        <v>0</v>
      </c>
      <c r="K149" s="187">
        <f t="shared" si="77"/>
        <v>0</v>
      </c>
      <c r="L149" s="531"/>
      <c r="M149" s="536">
        <f t="shared" si="77"/>
        <v>0</v>
      </c>
      <c r="O149" s="16" t="s">
        <v>258</v>
      </c>
      <c r="P149" s="618"/>
      <c r="Q149" s="618"/>
      <c r="R149" s="631">
        <f>SUM(R150:R159)</f>
        <v>0</v>
      </c>
    </row>
    <row r="150" spans="1:18" x14ac:dyDescent="0.2">
      <c r="A150" s="214" t="s">
        <v>183</v>
      </c>
      <c r="B150" s="178"/>
      <c r="C150" s="225"/>
      <c r="D150" s="180">
        <f t="shared" ref="D150" si="78">IF(OR(C150="",C150&gt;$E$23),0,IF($E$23-C150&gt;P150,B150,($E$23-C150)*R150))</f>
        <v>0</v>
      </c>
      <c r="E150" s="181">
        <f t="shared" ref="E150:E159" si="79">IF(OR(C150="",C150&gt;$E$23),0,IF(D150+D534+R150&gt;B150,B150-D150-D534,R150))</f>
        <v>0</v>
      </c>
      <c r="F150" s="202">
        <f t="shared" ref="F150:F159" si="80">IF(OR(C150="",C150&gt;$F$23),0,IF((SUM(D150:E150)+SUM(D534:E534)+R150)&gt;B150,B150-SUM(D150:E150)-SUM(D534:E534),R150))</f>
        <v>0</v>
      </c>
      <c r="G150" s="181">
        <f t="shared" ref="G150:G159" si="81">IF(OR(C150="",C150&gt;$G$23),0,IF((SUM(D150:F150)+SUM(D534:F534)+R150)&gt;B150,B150-SUM(D150:F150)-SUM(D534:F534),R150))</f>
        <v>0</v>
      </c>
      <c r="H150" s="181">
        <f t="shared" ref="H150:H159" si="82">IF(OR(C150="",C150&gt;$H$23),0,IF((SUM(D150:G150)+SUM(D534:G534)+R150)&gt;B150,B150-SUM(D150:G150)-SUM(D534:G534),R150))</f>
        <v>0</v>
      </c>
      <c r="I150" s="181">
        <f t="shared" ref="I150:I159" si="83">IF(OR(C150="",C150&gt;$I$23),0,IF((SUM(D150:H150)+SUM(D534:H534)+R150)&gt;B150,B150-SUM(D150:H150)-SUM(D534:H534),R150))</f>
        <v>0</v>
      </c>
      <c r="J150" s="181">
        <f t="shared" ref="J150:J159" si="84">IF(OR(C150="",C150&gt;$J$23),0,IF((SUM(D150:I150)+SUM(D534:I534)+R150)&gt;B150,B150-SUM(D150:I150)-SUM(D534:I534),R150))</f>
        <v>0</v>
      </c>
      <c r="K150" s="544">
        <f t="shared" ref="K150:K159" si="85">IF(OR(C150="",C150&gt;$K$23),0,IF((SUM(D150:J150)+SUM(D534:J534)+R150)&gt;B150,B150-SUM(D150:J150)-SUM(D534:J534),R150))</f>
        <v>0</v>
      </c>
      <c r="L150" s="535"/>
      <c r="M150" s="537">
        <f t="shared" ref="M150:M159" si="86">B150-SUM(D150:K150)-(SUM(D342:K342)-SUM(R342:X342))-SUM(D534:K534)</f>
        <v>0</v>
      </c>
      <c r="N150" s="16"/>
      <c r="O150" s="16"/>
      <c r="P150" s="626">
        <f t="shared" ref="P150:P159" si="87">$F$7</f>
        <v>5</v>
      </c>
      <c r="Q150" s="626">
        <f>IF((C150=""),0,P150-($R$215-C150))</f>
        <v>0</v>
      </c>
      <c r="R150" s="181">
        <f t="shared" ref="R150" si="88">B150/P150</f>
        <v>0</v>
      </c>
    </row>
    <row r="151" spans="1:18" x14ac:dyDescent="0.2">
      <c r="A151" s="214" t="s">
        <v>184</v>
      </c>
      <c r="B151" s="178"/>
      <c r="C151" s="225"/>
      <c r="D151" s="180">
        <f t="shared" ref="D151:D159" si="89">IF(OR(C151="",C151&gt;$E$23),0,IF($E$23-C151&gt;P151,B151,($E$23-C151)*R151))</f>
        <v>0</v>
      </c>
      <c r="E151" s="181">
        <f t="shared" si="79"/>
        <v>0</v>
      </c>
      <c r="F151" s="202">
        <f t="shared" si="80"/>
        <v>0</v>
      </c>
      <c r="G151" s="181">
        <f t="shared" si="81"/>
        <v>0</v>
      </c>
      <c r="H151" s="181">
        <f t="shared" si="82"/>
        <v>0</v>
      </c>
      <c r="I151" s="181">
        <f t="shared" si="83"/>
        <v>0</v>
      </c>
      <c r="J151" s="181">
        <f t="shared" si="84"/>
        <v>0</v>
      </c>
      <c r="K151" s="544">
        <f t="shared" si="85"/>
        <v>0</v>
      </c>
      <c r="L151" s="535"/>
      <c r="M151" s="537">
        <f t="shared" si="86"/>
        <v>0</v>
      </c>
      <c r="N151" s="16"/>
      <c r="O151" s="16"/>
      <c r="P151" s="626">
        <f t="shared" si="87"/>
        <v>5</v>
      </c>
      <c r="Q151" s="626">
        <f t="shared" ref="Q151:Q159" si="90">IF((C151=""),0,P151-($R$215-C151))</f>
        <v>0</v>
      </c>
      <c r="R151" s="181">
        <f t="shared" ref="R151:R159" si="91">B151/P151</f>
        <v>0</v>
      </c>
    </row>
    <row r="152" spans="1:18" x14ac:dyDescent="0.2">
      <c r="A152" s="214" t="s">
        <v>185</v>
      </c>
      <c r="B152" s="178"/>
      <c r="C152" s="225"/>
      <c r="D152" s="180">
        <f t="shared" si="89"/>
        <v>0</v>
      </c>
      <c r="E152" s="181">
        <f t="shared" si="79"/>
        <v>0</v>
      </c>
      <c r="F152" s="202">
        <f t="shared" si="80"/>
        <v>0</v>
      </c>
      <c r="G152" s="181">
        <f t="shared" si="81"/>
        <v>0</v>
      </c>
      <c r="H152" s="181">
        <f t="shared" si="82"/>
        <v>0</v>
      </c>
      <c r="I152" s="181">
        <f t="shared" si="83"/>
        <v>0</v>
      </c>
      <c r="J152" s="181">
        <f t="shared" si="84"/>
        <v>0</v>
      </c>
      <c r="K152" s="544">
        <f t="shared" si="85"/>
        <v>0</v>
      </c>
      <c r="L152" s="535"/>
      <c r="M152" s="537">
        <f t="shared" si="86"/>
        <v>0</v>
      </c>
      <c r="N152" s="16"/>
      <c r="O152" s="16"/>
      <c r="P152" s="626">
        <f t="shared" si="87"/>
        <v>5</v>
      </c>
      <c r="Q152" s="626">
        <f t="shared" si="90"/>
        <v>0</v>
      </c>
      <c r="R152" s="181">
        <f t="shared" si="91"/>
        <v>0</v>
      </c>
    </row>
    <row r="153" spans="1:18" x14ac:dyDescent="0.2">
      <c r="A153" s="214" t="s">
        <v>186</v>
      </c>
      <c r="B153" s="178"/>
      <c r="C153" s="225"/>
      <c r="D153" s="180">
        <f t="shared" si="89"/>
        <v>0</v>
      </c>
      <c r="E153" s="181">
        <f t="shared" si="79"/>
        <v>0</v>
      </c>
      <c r="F153" s="202">
        <f t="shared" si="80"/>
        <v>0</v>
      </c>
      <c r="G153" s="181">
        <f t="shared" si="81"/>
        <v>0</v>
      </c>
      <c r="H153" s="181">
        <f t="shared" si="82"/>
        <v>0</v>
      </c>
      <c r="I153" s="181">
        <f t="shared" si="83"/>
        <v>0</v>
      </c>
      <c r="J153" s="181">
        <f t="shared" si="84"/>
        <v>0</v>
      </c>
      <c r="K153" s="544">
        <f t="shared" si="85"/>
        <v>0</v>
      </c>
      <c r="L153" s="535"/>
      <c r="M153" s="537">
        <f t="shared" si="86"/>
        <v>0</v>
      </c>
      <c r="N153" s="16"/>
      <c r="O153" s="16"/>
      <c r="P153" s="626">
        <f t="shared" si="87"/>
        <v>5</v>
      </c>
      <c r="Q153" s="626">
        <f t="shared" si="90"/>
        <v>0</v>
      </c>
      <c r="R153" s="181">
        <f t="shared" si="91"/>
        <v>0</v>
      </c>
    </row>
    <row r="154" spans="1:18" x14ac:dyDescent="0.2">
      <c r="A154" s="214" t="s">
        <v>187</v>
      </c>
      <c r="B154" s="178"/>
      <c r="C154" s="225"/>
      <c r="D154" s="180">
        <f t="shared" si="89"/>
        <v>0</v>
      </c>
      <c r="E154" s="181">
        <f t="shared" si="79"/>
        <v>0</v>
      </c>
      <c r="F154" s="202">
        <f t="shared" si="80"/>
        <v>0</v>
      </c>
      <c r="G154" s="181">
        <f t="shared" si="81"/>
        <v>0</v>
      </c>
      <c r="H154" s="181">
        <f t="shared" si="82"/>
        <v>0</v>
      </c>
      <c r="I154" s="181">
        <f t="shared" si="83"/>
        <v>0</v>
      </c>
      <c r="J154" s="181">
        <f t="shared" si="84"/>
        <v>0</v>
      </c>
      <c r="K154" s="544">
        <f t="shared" si="85"/>
        <v>0</v>
      </c>
      <c r="L154" s="535"/>
      <c r="M154" s="537">
        <f t="shared" si="86"/>
        <v>0</v>
      </c>
      <c r="N154" s="16"/>
      <c r="O154" s="16"/>
      <c r="P154" s="626">
        <f t="shared" si="87"/>
        <v>5</v>
      </c>
      <c r="Q154" s="626">
        <f t="shared" si="90"/>
        <v>0</v>
      </c>
      <c r="R154" s="181">
        <f t="shared" si="91"/>
        <v>0</v>
      </c>
    </row>
    <row r="155" spans="1:18" x14ac:dyDescent="0.2">
      <c r="A155" s="214" t="s">
        <v>188</v>
      </c>
      <c r="B155" s="178"/>
      <c r="C155" s="225"/>
      <c r="D155" s="180">
        <f t="shared" si="89"/>
        <v>0</v>
      </c>
      <c r="E155" s="181">
        <f t="shared" si="79"/>
        <v>0</v>
      </c>
      <c r="F155" s="202">
        <f t="shared" si="80"/>
        <v>0</v>
      </c>
      <c r="G155" s="181">
        <f t="shared" si="81"/>
        <v>0</v>
      </c>
      <c r="H155" s="181">
        <f t="shared" si="82"/>
        <v>0</v>
      </c>
      <c r="I155" s="181">
        <f t="shared" si="83"/>
        <v>0</v>
      </c>
      <c r="J155" s="181">
        <f t="shared" si="84"/>
        <v>0</v>
      </c>
      <c r="K155" s="544">
        <f t="shared" si="85"/>
        <v>0</v>
      </c>
      <c r="L155" s="535"/>
      <c r="M155" s="537">
        <f t="shared" si="86"/>
        <v>0</v>
      </c>
      <c r="N155" s="16"/>
      <c r="O155" s="16"/>
      <c r="P155" s="626">
        <f t="shared" si="87"/>
        <v>5</v>
      </c>
      <c r="Q155" s="626">
        <f t="shared" si="90"/>
        <v>0</v>
      </c>
      <c r="R155" s="181">
        <f t="shared" si="91"/>
        <v>0</v>
      </c>
    </row>
    <row r="156" spans="1:18" x14ac:dyDescent="0.2">
      <c r="A156" s="214" t="s">
        <v>189</v>
      </c>
      <c r="B156" s="178"/>
      <c r="C156" s="225"/>
      <c r="D156" s="180">
        <f t="shared" si="89"/>
        <v>0</v>
      </c>
      <c r="E156" s="181">
        <f t="shared" si="79"/>
        <v>0</v>
      </c>
      <c r="F156" s="202">
        <f t="shared" si="80"/>
        <v>0</v>
      </c>
      <c r="G156" s="181">
        <f t="shared" si="81"/>
        <v>0</v>
      </c>
      <c r="H156" s="181">
        <f t="shared" si="82"/>
        <v>0</v>
      </c>
      <c r="I156" s="181">
        <f t="shared" si="83"/>
        <v>0</v>
      </c>
      <c r="J156" s="181">
        <f t="shared" si="84"/>
        <v>0</v>
      </c>
      <c r="K156" s="544">
        <f t="shared" si="85"/>
        <v>0</v>
      </c>
      <c r="L156" s="535"/>
      <c r="M156" s="537">
        <f t="shared" si="86"/>
        <v>0</v>
      </c>
      <c r="N156" s="16"/>
      <c r="O156" s="16"/>
      <c r="P156" s="626">
        <f t="shared" si="87"/>
        <v>5</v>
      </c>
      <c r="Q156" s="626">
        <f t="shared" si="90"/>
        <v>0</v>
      </c>
      <c r="R156" s="181">
        <f t="shared" si="91"/>
        <v>0</v>
      </c>
    </row>
    <row r="157" spans="1:18" x14ac:dyDescent="0.2">
      <c r="A157" s="214" t="s">
        <v>190</v>
      </c>
      <c r="B157" s="178"/>
      <c r="C157" s="225"/>
      <c r="D157" s="180">
        <f t="shared" si="89"/>
        <v>0</v>
      </c>
      <c r="E157" s="181">
        <f t="shared" si="79"/>
        <v>0</v>
      </c>
      <c r="F157" s="202">
        <f t="shared" si="80"/>
        <v>0</v>
      </c>
      <c r="G157" s="181">
        <f t="shared" si="81"/>
        <v>0</v>
      </c>
      <c r="H157" s="181">
        <f t="shared" si="82"/>
        <v>0</v>
      </c>
      <c r="I157" s="181">
        <f t="shared" si="83"/>
        <v>0</v>
      </c>
      <c r="J157" s="181">
        <f t="shared" si="84"/>
        <v>0</v>
      </c>
      <c r="K157" s="544">
        <f t="shared" si="85"/>
        <v>0</v>
      </c>
      <c r="L157" s="535"/>
      <c r="M157" s="537">
        <f t="shared" si="86"/>
        <v>0</v>
      </c>
      <c r="N157" s="16"/>
      <c r="O157" s="16"/>
      <c r="P157" s="626">
        <f t="shared" si="87"/>
        <v>5</v>
      </c>
      <c r="Q157" s="626">
        <f t="shared" si="90"/>
        <v>0</v>
      </c>
      <c r="R157" s="181">
        <f t="shared" si="91"/>
        <v>0</v>
      </c>
    </row>
    <row r="158" spans="1:18" x14ac:dyDescent="0.2">
      <c r="A158" s="214" t="s">
        <v>191</v>
      </c>
      <c r="B158" s="178"/>
      <c r="C158" s="225"/>
      <c r="D158" s="180">
        <f t="shared" si="89"/>
        <v>0</v>
      </c>
      <c r="E158" s="181">
        <f t="shared" si="79"/>
        <v>0</v>
      </c>
      <c r="F158" s="202">
        <f t="shared" si="80"/>
        <v>0</v>
      </c>
      <c r="G158" s="181">
        <f t="shared" si="81"/>
        <v>0</v>
      </c>
      <c r="H158" s="181">
        <f t="shared" si="82"/>
        <v>0</v>
      </c>
      <c r="I158" s="181">
        <f t="shared" si="83"/>
        <v>0</v>
      </c>
      <c r="J158" s="181">
        <f t="shared" si="84"/>
        <v>0</v>
      </c>
      <c r="K158" s="544">
        <f t="shared" si="85"/>
        <v>0</v>
      </c>
      <c r="L158" s="535"/>
      <c r="M158" s="537">
        <f t="shared" si="86"/>
        <v>0</v>
      </c>
      <c r="N158" s="16"/>
      <c r="O158" s="16"/>
      <c r="P158" s="626">
        <f t="shared" si="87"/>
        <v>5</v>
      </c>
      <c r="Q158" s="626">
        <f t="shared" si="90"/>
        <v>0</v>
      </c>
      <c r="R158" s="181">
        <f t="shared" si="91"/>
        <v>0</v>
      </c>
    </row>
    <row r="159" spans="1:18" x14ac:dyDescent="0.2">
      <c r="A159" s="214" t="s">
        <v>192</v>
      </c>
      <c r="B159" s="178"/>
      <c r="C159" s="225"/>
      <c r="D159" s="180">
        <f t="shared" si="89"/>
        <v>0</v>
      </c>
      <c r="E159" s="181">
        <f t="shared" si="79"/>
        <v>0</v>
      </c>
      <c r="F159" s="202">
        <f t="shared" si="80"/>
        <v>0</v>
      </c>
      <c r="G159" s="181">
        <f t="shared" si="81"/>
        <v>0</v>
      </c>
      <c r="H159" s="181">
        <f t="shared" si="82"/>
        <v>0</v>
      </c>
      <c r="I159" s="181">
        <f t="shared" si="83"/>
        <v>0</v>
      </c>
      <c r="J159" s="181">
        <f t="shared" si="84"/>
        <v>0</v>
      </c>
      <c r="K159" s="544">
        <f t="shared" si="85"/>
        <v>0</v>
      </c>
      <c r="L159" s="535"/>
      <c r="M159" s="537">
        <f t="shared" si="86"/>
        <v>0</v>
      </c>
      <c r="N159" s="16"/>
      <c r="O159" s="16"/>
      <c r="P159" s="626">
        <f t="shared" si="87"/>
        <v>5</v>
      </c>
      <c r="Q159" s="626">
        <f t="shared" si="90"/>
        <v>0</v>
      </c>
      <c r="R159" s="181">
        <f t="shared" si="91"/>
        <v>0</v>
      </c>
    </row>
    <row r="160" spans="1:18" s="16" customFormat="1" ht="18" customHeight="1" x14ac:dyDescent="0.2">
      <c r="A160" s="173" t="str">
        <f>"Informatik, Kommunikation (Hardware) ("&amp;F8&amp;" J.)"</f>
        <v>Informatik, Kommunikation (Hardware) (4 J.)</v>
      </c>
      <c r="B160" s="192">
        <f>SUM(B161:B190)</f>
        <v>0</v>
      </c>
      <c r="C160" s="192"/>
      <c r="D160" s="182">
        <f t="shared" ref="D160:M160" si="92">SUM(D161:D190)</f>
        <v>0</v>
      </c>
      <c r="E160" s="182">
        <f t="shared" si="92"/>
        <v>0</v>
      </c>
      <c r="F160" s="201">
        <f t="shared" si="92"/>
        <v>0</v>
      </c>
      <c r="G160" s="183">
        <f t="shared" si="92"/>
        <v>0</v>
      </c>
      <c r="H160" s="183">
        <f t="shared" si="92"/>
        <v>0</v>
      </c>
      <c r="I160" s="183">
        <f t="shared" si="92"/>
        <v>0</v>
      </c>
      <c r="J160" s="183">
        <f t="shared" si="92"/>
        <v>0</v>
      </c>
      <c r="K160" s="187">
        <f t="shared" si="92"/>
        <v>0</v>
      </c>
      <c r="L160" s="531">
        <f t="shared" si="92"/>
        <v>0</v>
      </c>
      <c r="M160" s="536">
        <f t="shared" si="92"/>
        <v>0</v>
      </c>
      <c r="O160" s="16" t="s">
        <v>258</v>
      </c>
      <c r="P160" s="618"/>
      <c r="Q160" s="618"/>
      <c r="R160" s="631">
        <f>SUM(R161:R190)</f>
        <v>0</v>
      </c>
    </row>
    <row r="161" spans="1:18" x14ac:dyDescent="0.2">
      <c r="A161" s="214" t="s">
        <v>183</v>
      </c>
      <c r="B161" s="178"/>
      <c r="C161" s="225"/>
      <c r="D161" s="180">
        <f t="shared" ref="D161" si="93">IF(OR(C161="",C161&gt;$E$23),0,IF($E$23-C161&gt;P161,B161,($E$23-C161)*R161))</f>
        <v>0</v>
      </c>
      <c r="E161" s="181">
        <f t="shared" ref="E161:E190" si="94">IF(OR(C161="",C161&gt;$E$23),0,IF(D161+D545+R161&gt;B161,B161-D161-D545,R161))</f>
        <v>0</v>
      </c>
      <c r="F161" s="202">
        <f t="shared" ref="F161:F190" si="95">IF(OR(C161="",C161&gt;$F$23),0,IF((SUM(D161:E161)+SUM(D545:E545)+R161)&gt;B161,B161-SUM(D161:E161)-SUM(D545:E545),R161))</f>
        <v>0</v>
      </c>
      <c r="G161" s="181">
        <f t="shared" ref="G161:G190" si="96">IF(OR(C161="",C161&gt;$G$23),0,IF((SUM(D161:F161)+SUM(D545:F545)+R161)&gt;B161,B161-SUM(D161:F161)-SUM(D545:F545),R161))</f>
        <v>0</v>
      </c>
      <c r="H161" s="181">
        <f t="shared" ref="H161:H190" si="97">IF(OR(C161="",C161&gt;$H$23),0,IF((SUM(D161:G161)+SUM(D545:G545)+R161)&gt;B161,B161-SUM(D161:G161)-SUM(D545:G545),R161))</f>
        <v>0</v>
      </c>
      <c r="I161" s="181">
        <f t="shared" ref="I161:I190" si="98">IF(OR(C161="",C161&gt;$I$23),0,IF((SUM(D161:H161)+SUM(D545:H545)+R161)&gt;B161,B161-SUM(D161:H161)-SUM(D545:H545),R161))</f>
        <v>0</v>
      </c>
      <c r="J161" s="181">
        <f t="shared" ref="J161:J190" si="99">IF(OR(C161="",C161&gt;$J$23),0,IF((SUM(D161:I161)+SUM(D545:I545)+R161)&gt;B161,B161-SUM(D161:I161)-SUM(D545:I545),R161))</f>
        <v>0</v>
      </c>
      <c r="K161" s="544">
        <f t="shared" ref="K161:K190" si="100">IF(OR(C161="",C161&gt;$K$23),0,IF((SUM(D161:J161)+SUM(D545:J545)+R161)&gt;B161,B161-SUM(D161:J161)-SUM(D545:J545),R161))</f>
        <v>0</v>
      </c>
      <c r="L161" s="535"/>
      <c r="M161" s="537">
        <f t="shared" ref="M161:M190" si="101">B161-SUM(D161:K161)-(SUM(D353:K353)-SUM(R353:X353))-SUM(D545:K545)</f>
        <v>0</v>
      </c>
      <c r="N161" s="16"/>
      <c r="O161" s="16"/>
      <c r="P161" s="626">
        <f t="shared" ref="P161:P190" si="102">$F$8</f>
        <v>4</v>
      </c>
      <c r="Q161" s="626">
        <f>IF((C161=""),0,P161-($R$215-C161))</f>
        <v>0</v>
      </c>
      <c r="R161" s="181">
        <f t="shared" ref="R161" si="103">B161/P161</f>
        <v>0</v>
      </c>
    </row>
    <row r="162" spans="1:18" x14ac:dyDescent="0.2">
      <c r="A162" s="214" t="s">
        <v>184</v>
      </c>
      <c r="B162" s="178"/>
      <c r="C162" s="225"/>
      <c r="D162" s="180">
        <f t="shared" ref="D162:D190" si="104">IF(OR(C162="",C162&gt;$E$23),0,IF($E$23-C162&gt;P162,B162,($E$23-C162)*R162))</f>
        <v>0</v>
      </c>
      <c r="E162" s="181">
        <f t="shared" si="94"/>
        <v>0</v>
      </c>
      <c r="F162" s="202">
        <f t="shared" si="95"/>
        <v>0</v>
      </c>
      <c r="G162" s="181">
        <f t="shared" si="96"/>
        <v>0</v>
      </c>
      <c r="H162" s="181">
        <f t="shared" si="97"/>
        <v>0</v>
      </c>
      <c r="I162" s="181">
        <f t="shared" si="98"/>
        <v>0</v>
      </c>
      <c r="J162" s="181">
        <f t="shared" si="99"/>
        <v>0</v>
      </c>
      <c r="K162" s="544">
        <f t="shared" si="100"/>
        <v>0</v>
      </c>
      <c r="L162" s="535"/>
      <c r="M162" s="537">
        <f t="shared" si="101"/>
        <v>0</v>
      </c>
      <c r="N162" s="16"/>
      <c r="O162" s="16"/>
      <c r="P162" s="626">
        <f t="shared" si="102"/>
        <v>4</v>
      </c>
      <c r="Q162" s="626">
        <f t="shared" ref="Q162:Q190" si="105">IF((C162=""),0,P162-($R$215-C162))</f>
        <v>0</v>
      </c>
      <c r="R162" s="181">
        <f t="shared" ref="R162:R190" si="106">B162/P162</f>
        <v>0</v>
      </c>
    </row>
    <row r="163" spans="1:18" x14ac:dyDescent="0.2">
      <c r="A163" s="214" t="s">
        <v>185</v>
      </c>
      <c r="B163" s="178"/>
      <c r="C163" s="225"/>
      <c r="D163" s="180">
        <f t="shared" si="104"/>
        <v>0</v>
      </c>
      <c r="E163" s="181">
        <f t="shared" si="94"/>
        <v>0</v>
      </c>
      <c r="F163" s="202">
        <f t="shared" si="95"/>
        <v>0</v>
      </c>
      <c r="G163" s="181">
        <f t="shared" si="96"/>
        <v>0</v>
      </c>
      <c r="H163" s="181">
        <f t="shared" si="97"/>
        <v>0</v>
      </c>
      <c r="I163" s="181">
        <f t="shared" si="98"/>
        <v>0</v>
      </c>
      <c r="J163" s="181">
        <f t="shared" si="99"/>
        <v>0</v>
      </c>
      <c r="K163" s="544">
        <f t="shared" si="100"/>
        <v>0</v>
      </c>
      <c r="L163" s="535"/>
      <c r="M163" s="537">
        <f t="shared" si="101"/>
        <v>0</v>
      </c>
      <c r="N163" s="16"/>
      <c r="O163" s="16"/>
      <c r="P163" s="626">
        <f t="shared" si="102"/>
        <v>4</v>
      </c>
      <c r="Q163" s="626">
        <f t="shared" si="105"/>
        <v>0</v>
      </c>
      <c r="R163" s="181">
        <f t="shared" si="106"/>
        <v>0</v>
      </c>
    </row>
    <row r="164" spans="1:18" x14ac:dyDescent="0.2">
      <c r="A164" s="214" t="s">
        <v>186</v>
      </c>
      <c r="B164" s="178"/>
      <c r="C164" s="225"/>
      <c r="D164" s="180">
        <f t="shared" si="104"/>
        <v>0</v>
      </c>
      <c r="E164" s="181">
        <f t="shared" si="94"/>
        <v>0</v>
      </c>
      <c r="F164" s="202">
        <f t="shared" si="95"/>
        <v>0</v>
      </c>
      <c r="G164" s="181">
        <f t="shared" si="96"/>
        <v>0</v>
      </c>
      <c r="H164" s="181">
        <f t="shared" si="97"/>
        <v>0</v>
      </c>
      <c r="I164" s="181">
        <f t="shared" si="98"/>
        <v>0</v>
      </c>
      <c r="J164" s="181">
        <f t="shared" si="99"/>
        <v>0</v>
      </c>
      <c r="K164" s="544">
        <f t="shared" si="100"/>
        <v>0</v>
      </c>
      <c r="L164" s="535"/>
      <c r="M164" s="537">
        <f t="shared" si="101"/>
        <v>0</v>
      </c>
      <c r="N164" s="16"/>
      <c r="O164" s="16"/>
      <c r="P164" s="626">
        <f t="shared" si="102"/>
        <v>4</v>
      </c>
      <c r="Q164" s="626">
        <f t="shared" si="105"/>
        <v>0</v>
      </c>
      <c r="R164" s="181">
        <f t="shared" si="106"/>
        <v>0</v>
      </c>
    </row>
    <row r="165" spans="1:18" x14ac:dyDescent="0.2">
      <c r="A165" s="214" t="s">
        <v>187</v>
      </c>
      <c r="B165" s="178"/>
      <c r="C165" s="225"/>
      <c r="D165" s="180">
        <f t="shared" si="104"/>
        <v>0</v>
      </c>
      <c r="E165" s="181">
        <f t="shared" si="94"/>
        <v>0</v>
      </c>
      <c r="F165" s="202">
        <f t="shared" si="95"/>
        <v>0</v>
      </c>
      <c r="G165" s="181">
        <f t="shared" si="96"/>
        <v>0</v>
      </c>
      <c r="H165" s="181">
        <f t="shared" si="97"/>
        <v>0</v>
      </c>
      <c r="I165" s="181">
        <f t="shared" si="98"/>
        <v>0</v>
      </c>
      <c r="J165" s="181">
        <f t="shared" si="99"/>
        <v>0</v>
      </c>
      <c r="K165" s="544">
        <f t="shared" si="100"/>
        <v>0</v>
      </c>
      <c r="L165" s="535"/>
      <c r="M165" s="537">
        <f t="shared" si="101"/>
        <v>0</v>
      </c>
      <c r="N165" s="16"/>
      <c r="O165" s="16"/>
      <c r="P165" s="626">
        <f t="shared" si="102"/>
        <v>4</v>
      </c>
      <c r="Q165" s="626">
        <f t="shared" si="105"/>
        <v>0</v>
      </c>
      <c r="R165" s="181">
        <f t="shared" si="106"/>
        <v>0</v>
      </c>
    </row>
    <row r="166" spans="1:18" x14ac:dyDescent="0.2">
      <c r="A166" s="214" t="s">
        <v>188</v>
      </c>
      <c r="B166" s="178"/>
      <c r="C166" s="225"/>
      <c r="D166" s="180">
        <f t="shared" si="104"/>
        <v>0</v>
      </c>
      <c r="E166" s="181">
        <f t="shared" si="94"/>
        <v>0</v>
      </c>
      <c r="F166" s="202">
        <f t="shared" si="95"/>
        <v>0</v>
      </c>
      <c r="G166" s="181">
        <f t="shared" si="96"/>
        <v>0</v>
      </c>
      <c r="H166" s="181">
        <f t="shared" si="97"/>
        <v>0</v>
      </c>
      <c r="I166" s="181">
        <f t="shared" si="98"/>
        <v>0</v>
      </c>
      <c r="J166" s="181">
        <f t="shared" si="99"/>
        <v>0</v>
      </c>
      <c r="K166" s="544">
        <f t="shared" si="100"/>
        <v>0</v>
      </c>
      <c r="L166" s="535"/>
      <c r="M166" s="537">
        <f t="shared" si="101"/>
        <v>0</v>
      </c>
      <c r="N166" s="16"/>
      <c r="O166" s="16"/>
      <c r="P166" s="626">
        <f t="shared" si="102"/>
        <v>4</v>
      </c>
      <c r="Q166" s="626">
        <f t="shared" si="105"/>
        <v>0</v>
      </c>
      <c r="R166" s="181">
        <f t="shared" si="106"/>
        <v>0</v>
      </c>
    </row>
    <row r="167" spans="1:18" x14ac:dyDescent="0.2">
      <c r="A167" s="214" t="s">
        <v>189</v>
      </c>
      <c r="B167" s="178"/>
      <c r="C167" s="225"/>
      <c r="D167" s="180">
        <f t="shared" si="104"/>
        <v>0</v>
      </c>
      <c r="E167" s="181">
        <f t="shared" si="94"/>
        <v>0</v>
      </c>
      <c r="F167" s="202">
        <f t="shared" si="95"/>
        <v>0</v>
      </c>
      <c r="G167" s="181">
        <f t="shared" si="96"/>
        <v>0</v>
      </c>
      <c r="H167" s="181">
        <f t="shared" si="97"/>
        <v>0</v>
      </c>
      <c r="I167" s="181">
        <f t="shared" si="98"/>
        <v>0</v>
      </c>
      <c r="J167" s="181">
        <f t="shared" si="99"/>
        <v>0</v>
      </c>
      <c r="K167" s="544">
        <f t="shared" si="100"/>
        <v>0</v>
      </c>
      <c r="L167" s="535"/>
      <c r="M167" s="537">
        <f t="shared" si="101"/>
        <v>0</v>
      </c>
      <c r="N167" s="16"/>
      <c r="O167" s="16"/>
      <c r="P167" s="626">
        <f t="shared" si="102"/>
        <v>4</v>
      </c>
      <c r="Q167" s="626">
        <f t="shared" si="105"/>
        <v>0</v>
      </c>
      <c r="R167" s="181">
        <f t="shared" si="106"/>
        <v>0</v>
      </c>
    </row>
    <row r="168" spans="1:18" x14ac:dyDescent="0.2">
      <c r="A168" s="214" t="s">
        <v>190</v>
      </c>
      <c r="B168" s="178"/>
      <c r="C168" s="225"/>
      <c r="D168" s="180">
        <f t="shared" si="104"/>
        <v>0</v>
      </c>
      <c r="E168" s="181">
        <f t="shared" si="94"/>
        <v>0</v>
      </c>
      <c r="F168" s="202">
        <f t="shared" si="95"/>
        <v>0</v>
      </c>
      <c r="G168" s="181">
        <f t="shared" si="96"/>
        <v>0</v>
      </c>
      <c r="H168" s="181">
        <f t="shared" si="97"/>
        <v>0</v>
      </c>
      <c r="I168" s="181">
        <f t="shared" si="98"/>
        <v>0</v>
      </c>
      <c r="J168" s="181">
        <f t="shared" si="99"/>
        <v>0</v>
      </c>
      <c r="K168" s="544">
        <f t="shared" si="100"/>
        <v>0</v>
      </c>
      <c r="L168" s="535"/>
      <c r="M168" s="537">
        <f t="shared" si="101"/>
        <v>0</v>
      </c>
      <c r="N168" s="16"/>
      <c r="O168" s="16"/>
      <c r="P168" s="626">
        <f t="shared" si="102"/>
        <v>4</v>
      </c>
      <c r="Q168" s="626">
        <f t="shared" si="105"/>
        <v>0</v>
      </c>
      <c r="R168" s="181">
        <f t="shared" si="106"/>
        <v>0</v>
      </c>
    </row>
    <row r="169" spans="1:18" x14ac:dyDescent="0.2">
      <c r="A169" s="214" t="s">
        <v>191</v>
      </c>
      <c r="B169" s="178"/>
      <c r="C169" s="225"/>
      <c r="D169" s="180">
        <f t="shared" si="104"/>
        <v>0</v>
      </c>
      <c r="E169" s="181">
        <f t="shared" si="94"/>
        <v>0</v>
      </c>
      <c r="F169" s="202">
        <f t="shared" si="95"/>
        <v>0</v>
      </c>
      <c r="G169" s="181">
        <f t="shared" si="96"/>
        <v>0</v>
      </c>
      <c r="H169" s="181">
        <f t="shared" si="97"/>
        <v>0</v>
      </c>
      <c r="I169" s="181">
        <f t="shared" si="98"/>
        <v>0</v>
      </c>
      <c r="J169" s="181">
        <f t="shared" si="99"/>
        <v>0</v>
      </c>
      <c r="K169" s="544">
        <f t="shared" si="100"/>
        <v>0</v>
      </c>
      <c r="L169" s="535"/>
      <c r="M169" s="537">
        <f t="shared" si="101"/>
        <v>0</v>
      </c>
      <c r="N169" s="16"/>
      <c r="O169" s="16"/>
      <c r="P169" s="626">
        <f t="shared" si="102"/>
        <v>4</v>
      </c>
      <c r="Q169" s="626">
        <f t="shared" si="105"/>
        <v>0</v>
      </c>
      <c r="R169" s="181">
        <f t="shared" si="106"/>
        <v>0</v>
      </c>
    </row>
    <row r="170" spans="1:18" x14ac:dyDescent="0.2">
      <c r="A170" s="214" t="s">
        <v>192</v>
      </c>
      <c r="B170" s="178"/>
      <c r="C170" s="225"/>
      <c r="D170" s="180">
        <f t="shared" si="104"/>
        <v>0</v>
      </c>
      <c r="E170" s="181">
        <f t="shared" si="94"/>
        <v>0</v>
      </c>
      <c r="F170" s="202">
        <f t="shared" si="95"/>
        <v>0</v>
      </c>
      <c r="G170" s="181">
        <f t="shared" si="96"/>
        <v>0</v>
      </c>
      <c r="H170" s="181">
        <f t="shared" si="97"/>
        <v>0</v>
      </c>
      <c r="I170" s="181">
        <f t="shared" si="98"/>
        <v>0</v>
      </c>
      <c r="J170" s="181">
        <f t="shared" si="99"/>
        <v>0</v>
      </c>
      <c r="K170" s="544">
        <f t="shared" si="100"/>
        <v>0</v>
      </c>
      <c r="L170" s="535"/>
      <c r="M170" s="537">
        <f t="shared" si="101"/>
        <v>0</v>
      </c>
      <c r="N170" s="16"/>
      <c r="O170" s="16"/>
      <c r="P170" s="626">
        <f t="shared" si="102"/>
        <v>4</v>
      </c>
      <c r="Q170" s="626">
        <f t="shared" si="105"/>
        <v>0</v>
      </c>
      <c r="R170" s="181">
        <f t="shared" si="106"/>
        <v>0</v>
      </c>
    </row>
    <row r="171" spans="1:18" x14ac:dyDescent="0.2">
      <c r="A171" s="214" t="s">
        <v>268</v>
      </c>
      <c r="B171" s="178"/>
      <c r="C171" s="225"/>
      <c r="D171" s="180">
        <f t="shared" si="104"/>
        <v>0</v>
      </c>
      <c r="E171" s="181">
        <f t="shared" si="94"/>
        <v>0</v>
      </c>
      <c r="F171" s="202">
        <f t="shared" si="95"/>
        <v>0</v>
      </c>
      <c r="G171" s="181">
        <f t="shared" si="96"/>
        <v>0</v>
      </c>
      <c r="H171" s="181">
        <f t="shared" si="97"/>
        <v>0</v>
      </c>
      <c r="I171" s="181">
        <f t="shared" si="98"/>
        <v>0</v>
      </c>
      <c r="J171" s="181">
        <f t="shared" si="99"/>
        <v>0</v>
      </c>
      <c r="K171" s="544">
        <f t="shared" si="100"/>
        <v>0</v>
      </c>
      <c r="L171" s="535"/>
      <c r="M171" s="537">
        <f t="shared" si="101"/>
        <v>0</v>
      </c>
      <c r="N171" s="16"/>
      <c r="O171" s="16"/>
      <c r="P171" s="626">
        <f t="shared" si="102"/>
        <v>4</v>
      </c>
      <c r="Q171" s="626">
        <f t="shared" si="105"/>
        <v>0</v>
      </c>
      <c r="R171" s="181">
        <f t="shared" si="106"/>
        <v>0</v>
      </c>
    </row>
    <row r="172" spans="1:18" x14ac:dyDescent="0.2">
      <c r="A172" s="214" t="s">
        <v>269</v>
      </c>
      <c r="B172" s="178"/>
      <c r="C172" s="225"/>
      <c r="D172" s="180">
        <f t="shared" si="104"/>
        <v>0</v>
      </c>
      <c r="E172" s="181">
        <f t="shared" si="94"/>
        <v>0</v>
      </c>
      <c r="F172" s="202">
        <f t="shared" si="95"/>
        <v>0</v>
      </c>
      <c r="G172" s="181">
        <f t="shared" si="96"/>
        <v>0</v>
      </c>
      <c r="H172" s="181">
        <f t="shared" si="97"/>
        <v>0</v>
      </c>
      <c r="I172" s="181">
        <f t="shared" si="98"/>
        <v>0</v>
      </c>
      <c r="J172" s="181">
        <f t="shared" si="99"/>
        <v>0</v>
      </c>
      <c r="K172" s="544">
        <f t="shared" si="100"/>
        <v>0</v>
      </c>
      <c r="L172" s="535"/>
      <c r="M172" s="537">
        <f t="shared" si="101"/>
        <v>0</v>
      </c>
      <c r="N172" s="16"/>
      <c r="O172" s="16"/>
      <c r="P172" s="626">
        <f t="shared" si="102"/>
        <v>4</v>
      </c>
      <c r="Q172" s="626">
        <f t="shared" si="105"/>
        <v>0</v>
      </c>
      <c r="R172" s="181">
        <f t="shared" si="106"/>
        <v>0</v>
      </c>
    </row>
    <row r="173" spans="1:18" x14ac:dyDescent="0.2">
      <c r="A173" s="214" t="s">
        <v>270</v>
      </c>
      <c r="B173" s="178"/>
      <c r="C173" s="225"/>
      <c r="D173" s="180">
        <f t="shared" si="104"/>
        <v>0</v>
      </c>
      <c r="E173" s="181">
        <f t="shared" si="94"/>
        <v>0</v>
      </c>
      <c r="F173" s="202">
        <f t="shared" si="95"/>
        <v>0</v>
      </c>
      <c r="G173" s="181">
        <f t="shared" si="96"/>
        <v>0</v>
      </c>
      <c r="H173" s="181">
        <f t="shared" si="97"/>
        <v>0</v>
      </c>
      <c r="I173" s="181">
        <f t="shared" si="98"/>
        <v>0</v>
      </c>
      <c r="J173" s="181">
        <f t="shared" si="99"/>
        <v>0</v>
      </c>
      <c r="K173" s="544">
        <f t="shared" si="100"/>
        <v>0</v>
      </c>
      <c r="L173" s="535"/>
      <c r="M173" s="537">
        <f t="shared" si="101"/>
        <v>0</v>
      </c>
      <c r="N173" s="16"/>
      <c r="O173" s="16"/>
      <c r="P173" s="626">
        <f t="shared" si="102"/>
        <v>4</v>
      </c>
      <c r="Q173" s="626">
        <f t="shared" si="105"/>
        <v>0</v>
      </c>
      <c r="R173" s="181">
        <f t="shared" si="106"/>
        <v>0</v>
      </c>
    </row>
    <row r="174" spans="1:18" x14ac:dyDescent="0.2">
      <c r="A174" s="214" t="s">
        <v>271</v>
      </c>
      <c r="B174" s="178"/>
      <c r="C174" s="225"/>
      <c r="D174" s="180">
        <f t="shared" si="104"/>
        <v>0</v>
      </c>
      <c r="E174" s="181">
        <f t="shared" si="94"/>
        <v>0</v>
      </c>
      <c r="F174" s="202">
        <f t="shared" si="95"/>
        <v>0</v>
      </c>
      <c r="G174" s="181">
        <f t="shared" si="96"/>
        <v>0</v>
      </c>
      <c r="H174" s="181">
        <f t="shared" si="97"/>
        <v>0</v>
      </c>
      <c r="I174" s="181">
        <f t="shared" si="98"/>
        <v>0</v>
      </c>
      <c r="J174" s="181">
        <f t="shared" si="99"/>
        <v>0</v>
      </c>
      <c r="K174" s="544">
        <f t="shared" si="100"/>
        <v>0</v>
      </c>
      <c r="L174" s="535"/>
      <c r="M174" s="537">
        <f t="shared" si="101"/>
        <v>0</v>
      </c>
      <c r="N174" s="16"/>
      <c r="O174" s="16"/>
      <c r="P174" s="626">
        <f t="shared" si="102"/>
        <v>4</v>
      </c>
      <c r="Q174" s="626">
        <f t="shared" si="105"/>
        <v>0</v>
      </c>
      <c r="R174" s="181">
        <f t="shared" si="106"/>
        <v>0</v>
      </c>
    </row>
    <row r="175" spans="1:18" x14ac:dyDescent="0.2">
      <c r="A175" s="214" t="s">
        <v>272</v>
      </c>
      <c r="B175" s="178"/>
      <c r="C175" s="225"/>
      <c r="D175" s="180">
        <f t="shared" si="104"/>
        <v>0</v>
      </c>
      <c r="E175" s="181">
        <f t="shared" si="94"/>
        <v>0</v>
      </c>
      <c r="F175" s="202">
        <f t="shared" si="95"/>
        <v>0</v>
      </c>
      <c r="G175" s="181">
        <f t="shared" si="96"/>
        <v>0</v>
      </c>
      <c r="H175" s="181">
        <f t="shared" si="97"/>
        <v>0</v>
      </c>
      <c r="I175" s="181">
        <f t="shared" si="98"/>
        <v>0</v>
      </c>
      <c r="J175" s="181">
        <f t="shared" si="99"/>
        <v>0</v>
      </c>
      <c r="K175" s="544">
        <f t="shared" si="100"/>
        <v>0</v>
      </c>
      <c r="L175" s="535"/>
      <c r="M175" s="537">
        <f t="shared" si="101"/>
        <v>0</v>
      </c>
      <c r="N175" s="16"/>
      <c r="O175" s="16"/>
      <c r="P175" s="626">
        <f t="shared" si="102"/>
        <v>4</v>
      </c>
      <c r="Q175" s="626">
        <f t="shared" si="105"/>
        <v>0</v>
      </c>
      <c r="R175" s="181">
        <f t="shared" si="106"/>
        <v>0</v>
      </c>
    </row>
    <row r="176" spans="1:18" x14ac:dyDescent="0.2">
      <c r="A176" s="214" t="s">
        <v>290</v>
      </c>
      <c r="B176" s="178"/>
      <c r="C176" s="225"/>
      <c r="D176" s="180">
        <f t="shared" si="104"/>
        <v>0</v>
      </c>
      <c r="E176" s="181">
        <f t="shared" si="94"/>
        <v>0</v>
      </c>
      <c r="F176" s="202">
        <f t="shared" si="95"/>
        <v>0</v>
      </c>
      <c r="G176" s="181">
        <f t="shared" si="96"/>
        <v>0</v>
      </c>
      <c r="H176" s="181">
        <f t="shared" si="97"/>
        <v>0</v>
      </c>
      <c r="I176" s="181">
        <f t="shared" si="98"/>
        <v>0</v>
      </c>
      <c r="J176" s="181">
        <f t="shared" si="99"/>
        <v>0</v>
      </c>
      <c r="K176" s="544">
        <f t="shared" si="100"/>
        <v>0</v>
      </c>
      <c r="L176" s="535"/>
      <c r="M176" s="537">
        <f t="shared" si="101"/>
        <v>0</v>
      </c>
      <c r="N176" s="16"/>
      <c r="O176" s="16"/>
      <c r="P176" s="626">
        <f t="shared" si="102"/>
        <v>4</v>
      </c>
      <c r="Q176" s="626">
        <f t="shared" si="105"/>
        <v>0</v>
      </c>
      <c r="R176" s="181">
        <f t="shared" si="106"/>
        <v>0</v>
      </c>
    </row>
    <row r="177" spans="1:18" x14ac:dyDescent="0.2">
      <c r="A177" s="214" t="s">
        <v>291</v>
      </c>
      <c r="B177" s="178"/>
      <c r="C177" s="225"/>
      <c r="D177" s="180">
        <f t="shared" si="104"/>
        <v>0</v>
      </c>
      <c r="E177" s="181">
        <f t="shared" si="94"/>
        <v>0</v>
      </c>
      <c r="F177" s="202">
        <f t="shared" si="95"/>
        <v>0</v>
      </c>
      <c r="G177" s="181">
        <f t="shared" si="96"/>
        <v>0</v>
      </c>
      <c r="H177" s="181">
        <f t="shared" si="97"/>
        <v>0</v>
      </c>
      <c r="I177" s="181">
        <f t="shared" si="98"/>
        <v>0</v>
      </c>
      <c r="J177" s="181">
        <f t="shared" si="99"/>
        <v>0</v>
      </c>
      <c r="K177" s="544">
        <f t="shared" si="100"/>
        <v>0</v>
      </c>
      <c r="L177" s="535"/>
      <c r="M177" s="537">
        <f t="shared" si="101"/>
        <v>0</v>
      </c>
      <c r="N177" s="16"/>
      <c r="O177" s="16"/>
      <c r="P177" s="626">
        <f t="shared" si="102"/>
        <v>4</v>
      </c>
      <c r="Q177" s="626">
        <f t="shared" si="105"/>
        <v>0</v>
      </c>
      <c r="R177" s="181">
        <f t="shared" si="106"/>
        <v>0</v>
      </c>
    </row>
    <row r="178" spans="1:18" x14ac:dyDescent="0.2">
      <c r="A178" s="214" t="s">
        <v>292</v>
      </c>
      <c r="B178" s="178"/>
      <c r="C178" s="225"/>
      <c r="D178" s="180">
        <f t="shared" si="104"/>
        <v>0</v>
      </c>
      <c r="E178" s="181">
        <f t="shared" si="94"/>
        <v>0</v>
      </c>
      <c r="F178" s="202">
        <f t="shared" si="95"/>
        <v>0</v>
      </c>
      <c r="G178" s="181">
        <f t="shared" si="96"/>
        <v>0</v>
      </c>
      <c r="H178" s="181">
        <f t="shared" si="97"/>
        <v>0</v>
      </c>
      <c r="I178" s="181">
        <f t="shared" si="98"/>
        <v>0</v>
      </c>
      <c r="J178" s="181">
        <f t="shared" si="99"/>
        <v>0</v>
      </c>
      <c r="K178" s="544">
        <f t="shared" si="100"/>
        <v>0</v>
      </c>
      <c r="L178" s="535"/>
      <c r="M178" s="537">
        <f t="shared" si="101"/>
        <v>0</v>
      </c>
      <c r="N178" s="16"/>
      <c r="O178" s="16"/>
      <c r="P178" s="626">
        <f t="shared" si="102"/>
        <v>4</v>
      </c>
      <c r="Q178" s="626">
        <f t="shared" si="105"/>
        <v>0</v>
      </c>
      <c r="R178" s="181">
        <f t="shared" si="106"/>
        <v>0</v>
      </c>
    </row>
    <row r="179" spans="1:18" x14ac:dyDescent="0.2">
      <c r="A179" s="214" t="s">
        <v>293</v>
      </c>
      <c r="B179" s="178"/>
      <c r="C179" s="225"/>
      <c r="D179" s="180">
        <f t="shared" si="104"/>
        <v>0</v>
      </c>
      <c r="E179" s="181">
        <f t="shared" si="94"/>
        <v>0</v>
      </c>
      <c r="F179" s="202">
        <f t="shared" si="95"/>
        <v>0</v>
      </c>
      <c r="G179" s="181">
        <f t="shared" si="96"/>
        <v>0</v>
      </c>
      <c r="H179" s="181">
        <f t="shared" si="97"/>
        <v>0</v>
      </c>
      <c r="I179" s="181">
        <f t="shared" si="98"/>
        <v>0</v>
      </c>
      <c r="J179" s="181">
        <f t="shared" si="99"/>
        <v>0</v>
      </c>
      <c r="K179" s="544">
        <f t="shared" si="100"/>
        <v>0</v>
      </c>
      <c r="L179" s="535"/>
      <c r="M179" s="537">
        <f t="shared" si="101"/>
        <v>0</v>
      </c>
      <c r="N179" s="16"/>
      <c r="O179" s="16"/>
      <c r="P179" s="626">
        <f t="shared" si="102"/>
        <v>4</v>
      </c>
      <c r="Q179" s="626">
        <f t="shared" si="105"/>
        <v>0</v>
      </c>
      <c r="R179" s="181">
        <f t="shared" si="106"/>
        <v>0</v>
      </c>
    </row>
    <row r="180" spans="1:18" x14ac:dyDescent="0.2">
      <c r="A180" s="214" t="s">
        <v>294</v>
      </c>
      <c r="B180" s="178"/>
      <c r="C180" s="225"/>
      <c r="D180" s="180">
        <f t="shared" si="104"/>
        <v>0</v>
      </c>
      <c r="E180" s="181">
        <f t="shared" si="94"/>
        <v>0</v>
      </c>
      <c r="F180" s="202">
        <f t="shared" si="95"/>
        <v>0</v>
      </c>
      <c r="G180" s="181">
        <f t="shared" si="96"/>
        <v>0</v>
      </c>
      <c r="H180" s="181">
        <f t="shared" si="97"/>
        <v>0</v>
      </c>
      <c r="I180" s="181">
        <f t="shared" si="98"/>
        <v>0</v>
      </c>
      <c r="J180" s="181">
        <f t="shared" si="99"/>
        <v>0</v>
      </c>
      <c r="K180" s="544">
        <f t="shared" si="100"/>
        <v>0</v>
      </c>
      <c r="L180" s="535"/>
      <c r="M180" s="537">
        <f t="shared" si="101"/>
        <v>0</v>
      </c>
      <c r="N180" s="16"/>
      <c r="O180" s="16"/>
      <c r="P180" s="626">
        <f t="shared" si="102"/>
        <v>4</v>
      </c>
      <c r="Q180" s="626">
        <f t="shared" si="105"/>
        <v>0</v>
      </c>
      <c r="R180" s="181">
        <f t="shared" si="106"/>
        <v>0</v>
      </c>
    </row>
    <row r="181" spans="1:18" ht="6.6" customHeight="1" x14ac:dyDescent="0.2">
      <c r="A181" s="214" t="s">
        <v>295</v>
      </c>
      <c r="B181" s="178"/>
      <c r="C181" s="225"/>
      <c r="D181" s="180">
        <f t="shared" si="104"/>
        <v>0</v>
      </c>
      <c r="E181" s="181">
        <f t="shared" si="94"/>
        <v>0</v>
      </c>
      <c r="F181" s="202">
        <f t="shared" si="95"/>
        <v>0</v>
      </c>
      <c r="G181" s="181">
        <f t="shared" si="96"/>
        <v>0</v>
      </c>
      <c r="H181" s="181">
        <f t="shared" si="97"/>
        <v>0</v>
      </c>
      <c r="I181" s="181">
        <f t="shared" si="98"/>
        <v>0</v>
      </c>
      <c r="J181" s="181">
        <f t="shared" si="99"/>
        <v>0</v>
      </c>
      <c r="K181" s="544">
        <f t="shared" si="100"/>
        <v>0</v>
      </c>
      <c r="L181" s="535"/>
      <c r="M181" s="537">
        <f t="shared" si="101"/>
        <v>0</v>
      </c>
      <c r="N181" s="16"/>
      <c r="O181" s="16"/>
      <c r="P181" s="626">
        <f t="shared" si="102"/>
        <v>4</v>
      </c>
      <c r="Q181" s="626">
        <f t="shared" si="105"/>
        <v>0</v>
      </c>
      <c r="R181" s="181">
        <f t="shared" si="106"/>
        <v>0</v>
      </c>
    </row>
    <row r="182" spans="1:18" ht="6.6" customHeight="1" x14ac:dyDescent="0.2">
      <c r="A182" s="214" t="s">
        <v>530</v>
      </c>
      <c r="B182" s="178"/>
      <c r="C182" s="225"/>
      <c r="D182" s="180">
        <f t="shared" si="104"/>
        <v>0</v>
      </c>
      <c r="E182" s="181">
        <f t="shared" si="94"/>
        <v>0</v>
      </c>
      <c r="F182" s="202">
        <f t="shared" si="95"/>
        <v>0</v>
      </c>
      <c r="G182" s="181">
        <f t="shared" si="96"/>
        <v>0</v>
      </c>
      <c r="H182" s="181">
        <f t="shared" si="97"/>
        <v>0</v>
      </c>
      <c r="I182" s="181">
        <f t="shared" si="98"/>
        <v>0</v>
      </c>
      <c r="J182" s="181">
        <f t="shared" si="99"/>
        <v>0</v>
      </c>
      <c r="K182" s="544">
        <f t="shared" si="100"/>
        <v>0</v>
      </c>
      <c r="L182" s="535"/>
      <c r="M182" s="537">
        <f t="shared" si="101"/>
        <v>0</v>
      </c>
      <c r="N182" s="16"/>
      <c r="O182" s="16"/>
      <c r="P182" s="626">
        <f t="shared" si="102"/>
        <v>4</v>
      </c>
      <c r="Q182" s="626">
        <f t="shared" si="105"/>
        <v>0</v>
      </c>
      <c r="R182" s="181">
        <f t="shared" si="106"/>
        <v>0</v>
      </c>
    </row>
    <row r="183" spans="1:18" ht="6.6" customHeight="1" x14ac:dyDescent="0.2">
      <c r="A183" s="214" t="s">
        <v>531</v>
      </c>
      <c r="B183" s="178"/>
      <c r="C183" s="225"/>
      <c r="D183" s="180">
        <f t="shared" si="104"/>
        <v>0</v>
      </c>
      <c r="E183" s="181">
        <f t="shared" si="94"/>
        <v>0</v>
      </c>
      <c r="F183" s="202">
        <f t="shared" si="95"/>
        <v>0</v>
      </c>
      <c r="G183" s="181">
        <f t="shared" si="96"/>
        <v>0</v>
      </c>
      <c r="H183" s="181">
        <f t="shared" si="97"/>
        <v>0</v>
      </c>
      <c r="I183" s="181">
        <f t="shared" si="98"/>
        <v>0</v>
      </c>
      <c r="J183" s="181">
        <f t="shared" si="99"/>
        <v>0</v>
      </c>
      <c r="K183" s="544">
        <f t="shared" si="100"/>
        <v>0</v>
      </c>
      <c r="L183" s="535"/>
      <c r="M183" s="537">
        <f t="shared" si="101"/>
        <v>0</v>
      </c>
      <c r="N183" s="16"/>
      <c r="O183" s="16"/>
      <c r="P183" s="626">
        <f t="shared" si="102"/>
        <v>4</v>
      </c>
      <c r="Q183" s="626">
        <f t="shared" si="105"/>
        <v>0</v>
      </c>
      <c r="R183" s="181">
        <f t="shared" si="106"/>
        <v>0</v>
      </c>
    </row>
    <row r="184" spans="1:18" ht="6.6" customHeight="1" x14ac:dyDescent="0.2">
      <c r="A184" s="214" t="s">
        <v>532</v>
      </c>
      <c r="B184" s="178"/>
      <c r="C184" s="225"/>
      <c r="D184" s="180">
        <f t="shared" si="104"/>
        <v>0</v>
      </c>
      <c r="E184" s="181">
        <f t="shared" si="94"/>
        <v>0</v>
      </c>
      <c r="F184" s="202">
        <f t="shared" si="95"/>
        <v>0</v>
      </c>
      <c r="G184" s="181">
        <f t="shared" si="96"/>
        <v>0</v>
      </c>
      <c r="H184" s="181">
        <f t="shared" si="97"/>
        <v>0</v>
      </c>
      <c r="I184" s="181">
        <f t="shared" si="98"/>
        <v>0</v>
      </c>
      <c r="J184" s="181">
        <f t="shared" si="99"/>
        <v>0</v>
      </c>
      <c r="K184" s="544">
        <f t="shared" si="100"/>
        <v>0</v>
      </c>
      <c r="L184" s="535"/>
      <c r="M184" s="537">
        <f t="shared" si="101"/>
        <v>0</v>
      </c>
      <c r="N184" s="16"/>
      <c r="O184" s="16"/>
      <c r="P184" s="626">
        <f t="shared" si="102"/>
        <v>4</v>
      </c>
      <c r="Q184" s="626">
        <f t="shared" si="105"/>
        <v>0</v>
      </c>
      <c r="R184" s="181">
        <f t="shared" si="106"/>
        <v>0</v>
      </c>
    </row>
    <row r="185" spans="1:18" ht="6.6" customHeight="1" x14ac:dyDescent="0.2">
      <c r="A185" s="214" t="s">
        <v>533</v>
      </c>
      <c r="B185" s="178"/>
      <c r="C185" s="225"/>
      <c r="D185" s="180">
        <f t="shared" si="104"/>
        <v>0</v>
      </c>
      <c r="E185" s="181">
        <f t="shared" si="94"/>
        <v>0</v>
      </c>
      <c r="F185" s="202">
        <f t="shared" si="95"/>
        <v>0</v>
      </c>
      <c r="G185" s="181">
        <f t="shared" si="96"/>
        <v>0</v>
      </c>
      <c r="H185" s="181">
        <f t="shared" si="97"/>
        <v>0</v>
      </c>
      <c r="I185" s="181">
        <f t="shared" si="98"/>
        <v>0</v>
      </c>
      <c r="J185" s="181">
        <f t="shared" si="99"/>
        <v>0</v>
      </c>
      <c r="K185" s="544">
        <f t="shared" si="100"/>
        <v>0</v>
      </c>
      <c r="L185" s="535"/>
      <c r="M185" s="537">
        <f t="shared" si="101"/>
        <v>0</v>
      </c>
      <c r="N185" s="16"/>
      <c r="O185" s="16"/>
      <c r="P185" s="626">
        <f t="shared" si="102"/>
        <v>4</v>
      </c>
      <c r="Q185" s="626">
        <f t="shared" si="105"/>
        <v>0</v>
      </c>
      <c r="R185" s="181">
        <f t="shared" si="106"/>
        <v>0</v>
      </c>
    </row>
    <row r="186" spans="1:18" ht="6.6" customHeight="1" x14ac:dyDescent="0.2">
      <c r="A186" s="214" t="s">
        <v>534</v>
      </c>
      <c r="B186" s="178"/>
      <c r="C186" s="225"/>
      <c r="D186" s="180">
        <f t="shared" si="104"/>
        <v>0</v>
      </c>
      <c r="E186" s="181">
        <f t="shared" si="94"/>
        <v>0</v>
      </c>
      <c r="F186" s="202">
        <f t="shared" si="95"/>
        <v>0</v>
      </c>
      <c r="G186" s="181">
        <f t="shared" si="96"/>
        <v>0</v>
      </c>
      <c r="H186" s="181">
        <f t="shared" si="97"/>
        <v>0</v>
      </c>
      <c r="I186" s="181">
        <f t="shared" si="98"/>
        <v>0</v>
      </c>
      <c r="J186" s="181">
        <f t="shared" si="99"/>
        <v>0</v>
      </c>
      <c r="K186" s="544">
        <f t="shared" si="100"/>
        <v>0</v>
      </c>
      <c r="L186" s="535"/>
      <c r="M186" s="537">
        <f t="shared" si="101"/>
        <v>0</v>
      </c>
      <c r="N186" s="16"/>
      <c r="O186" s="16"/>
      <c r="P186" s="626">
        <f t="shared" si="102"/>
        <v>4</v>
      </c>
      <c r="Q186" s="626">
        <f t="shared" si="105"/>
        <v>0</v>
      </c>
      <c r="R186" s="181">
        <f t="shared" si="106"/>
        <v>0</v>
      </c>
    </row>
    <row r="187" spans="1:18" ht="6.6" customHeight="1" x14ac:dyDescent="0.2">
      <c r="A187" s="214" t="s">
        <v>535</v>
      </c>
      <c r="B187" s="178"/>
      <c r="C187" s="225"/>
      <c r="D187" s="180">
        <f t="shared" si="104"/>
        <v>0</v>
      </c>
      <c r="E187" s="181">
        <f t="shared" si="94"/>
        <v>0</v>
      </c>
      <c r="F187" s="202">
        <f t="shared" si="95"/>
        <v>0</v>
      </c>
      <c r="G187" s="181">
        <f t="shared" si="96"/>
        <v>0</v>
      </c>
      <c r="H187" s="181">
        <f t="shared" si="97"/>
        <v>0</v>
      </c>
      <c r="I187" s="181">
        <f t="shared" si="98"/>
        <v>0</v>
      </c>
      <c r="J187" s="181">
        <f t="shared" si="99"/>
        <v>0</v>
      </c>
      <c r="K187" s="544">
        <f t="shared" si="100"/>
        <v>0</v>
      </c>
      <c r="L187" s="535"/>
      <c r="M187" s="537">
        <f t="shared" si="101"/>
        <v>0</v>
      </c>
      <c r="N187" s="16"/>
      <c r="O187" s="16"/>
      <c r="P187" s="626">
        <f t="shared" si="102"/>
        <v>4</v>
      </c>
      <c r="Q187" s="626">
        <f t="shared" si="105"/>
        <v>0</v>
      </c>
      <c r="R187" s="181">
        <f t="shared" si="106"/>
        <v>0</v>
      </c>
    </row>
    <row r="188" spans="1:18" ht="6.6" customHeight="1" x14ac:dyDescent="0.2">
      <c r="A188" s="214" t="s">
        <v>536</v>
      </c>
      <c r="B188" s="178"/>
      <c r="C188" s="225"/>
      <c r="D188" s="180">
        <f t="shared" si="104"/>
        <v>0</v>
      </c>
      <c r="E188" s="181">
        <f t="shared" si="94"/>
        <v>0</v>
      </c>
      <c r="F188" s="202">
        <f t="shared" si="95"/>
        <v>0</v>
      </c>
      <c r="G188" s="181">
        <f t="shared" si="96"/>
        <v>0</v>
      </c>
      <c r="H188" s="181">
        <f t="shared" si="97"/>
        <v>0</v>
      </c>
      <c r="I188" s="181">
        <f t="shared" si="98"/>
        <v>0</v>
      </c>
      <c r="J188" s="181">
        <f t="shared" si="99"/>
        <v>0</v>
      </c>
      <c r="K188" s="544">
        <f t="shared" si="100"/>
        <v>0</v>
      </c>
      <c r="L188" s="535"/>
      <c r="M188" s="537">
        <f t="shared" si="101"/>
        <v>0</v>
      </c>
      <c r="N188" s="16"/>
      <c r="O188" s="16"/>
      <c r="P188" s="626">
        <f t="shared" si="102"/>
        <v>4</v>
      </c>
      <c r="Q188" s="626">
        <f t="shared" si="105"/>
        <v>0</v>
      </c>
      <c r="R188" s="181">
        <f t="shared" si="106"/>
        <v>0</v>
      </c>
    </row>
    <row r="189" spans="1:18" ht="6.6" customHeight="1" x14ac:dyDescent="0.2">
      <c r="A189" s="214" t="s">
        <v>537</v>
      </c>
      <c r="B189" s="178"/>
      <c r="C189" s="225"/>
      <c r="D189" s="180">
        <f t="shared" si="104"/>
        <v>0</v>
      </c>
      <c r="E189" s="181">
        <f t="shared" si="94"/>
        <v>0</v>
      </c>
      <c r="F189" s="202">
        <f t="shared" si="95"/>
        <v>0</v>
      </c>
      <c r="G189" s="181">
        <f t="shared" si="96"/>
        <v>0</v>
      </c>
      <c r="H189" s="181">
        <f t="shared" si="97"/>
        <v>0</v>
      </c>
      <c r="I189" s="181">
        <f t="shared" si="98"/>
        <v>0</v>
      </c>
      <c r="J189" s="181">
        <f t="shared" si="99"/>
        <v>0</v>
      </c>
      <c r="K189" s="544">
        <f t="shared" si="100"/>
        <v>0</v>
      </c>
      <c r="L189" s="535"/>
      <c r="M189" s="537">
        <f t="shared" si="101"/>
        <v>0</v>
      </c>
      <c r="N189" s="16"/>
      <c r="O189" s="16"/>
      <c r="P189" s="626">
        <f t="shared" si="102"/>
        <v>4</v>
      </c>
      <c r="Q189" s="626">
        <f t="shared" si="105"/>
        <v>0</v>
      </c>
      <c r="R189" s="181">
        <f t="shared" si="106"/>
        <v>0</v>
      </c>
    </row>
    <row r="190" spans="1:18" ht="6.6" customHeight="1" x14ac:dyDescent="0.2">
      <c r="A190" s="214" t="s">
        <v>538</v>
      </c>
      <c r="B190" s="178"/>
      <c r="C190" s="225"/>
      <c r="D190" s="180">
        <f t="shared" si="104"/>
        <v>0</v>
      </c>
      <c r="E190" s="181">
        <f t="shared" si="94"/>
        <v>0</v>
      </c>
      <c r="F190" s="202">
        <f t="shared" si="95"/>
        <v>0</v>
      </c>
      <c r="G190" s="181">
        <f t="shared" si="96"/>
        <v>0</v>
      </c>
      <c r="H190" s="181">
        <f t="shared" si="97"/>
        <v>0</v>
      </c>
      <c r="I190" s="181">
        <f t="shared" si="98"/>
        <v>0</v>
      </c>
      <c r="J190" s="181">
        <f t="shared" si="99"/>
        <v>0</v>
      </c>
      <c r="K190" s="544">
        <f t="shared" si="100"/>
        <v>0</v>
      </c>
      <c r="L190" s="535"/>
      <c r="M190" s="537">
        <f t="shared" si="101"/>
        <v>0</v>
      </c>
      <c r="N190" s="16"/>
      <c r="O190" s="16"/>
      <c r="P190" s="626">
        <f t="shared" si="102"/>
        <v>4</v>
      </c>
      <c r="Q190" s="626">
        <f t="shared" si="105"/>
        <v>0</v>
      </c>
      <c r="R190" s="181">
        <f t="shared" si="106"/>
        <v>0</v>
      </c>
    </row>
    <row r="191" spans="1:18" s="16" customFormat="1" ht="18" customHeight="1" x14ac:dyDescent="0.2">
      <c r="A191" s="173" t="str">
        <f>"Informatik, Kommunikation (Software) ("&amp;F8&amp;" J.)"</f>
        <v>Informatik, Kommunikation (Software) (4 J.)</v>
      </c>
      <c r="B191" s="192">
        <f>SUM(B192:B211)</f>
        <v>0</v>
      </c>
      <c r="C191" s="192"/>
      <c r="D191" s="182">
        <f t="shared" ref="D191:M191" si="107">SUM(D192:D211)</f>
        <v>0</v>
      </c>
      <c r="E191" s="182">
        <f t="shared" si="107"/>
        <v>0</v>
      </c>
      <c r="F191" s="201">
        <f t="shared" si="107"/>
        <v>0</v>
      </c>
      <c r="G191" s="183">
        <f t="shared" si="107"/>
        <v>0</v>
      </c>
      <c r="H191" s="183">
        <f t="shared" si="107"/>
        <v>0</v>
      </c>
      <c r="I191" s="183">
        <f t="shared" si="107"/>
        <v>0</v>
      </c>
      <c r="J191" s="183">
        <f t="shared" si="107"/>
        <v>0</v>
      </c>
      <c r="K191" s="187">
        <f t="shared" si="107"/>
        <v>0</v>
      </c>
      <c r="L191" s="531">
        <f t="shared" si="107"/>
        <v>0</v>
      </c>
      <c r="M191" s="536">
        <f t="shared" si="107"/>
        <v>0</v>
      </c>
      <c r="O191" s="16" t="s">
        <v>258</v>
      </c>
      <c r="P191" s="618"/>
      <c r="Q191" s="618"/>
      <c r="R191" s="631">
        <f>SUM(R192:R211)</f>
        <v>0</v>
      </c>
    </row>
    <row r="192" spans="1:18" x14ac:dyDescent="0.2">
      <c r="A192" s="214" t="s">
        <v>183</v>
      </c>
      <c r="B192" s="178"/>
      <c r="C192" s="225"/>
      <c r="D192" s="180">
        <f t="shared" ref="D192" si="108">IF(OR(C192="",C192&gt;$E$23),0,IF($E$23-C192&gt;P192,B192,($E$23-C192)*R192))</f>
        <v>0</v>
      </c>
      <c r="E192" s="181">
        <f t="shared" ref="E192:E211" si="109">IF(OR(C192="",C192&gt;$E$23),0,IF(D192+D576+R192&gt;B192,B192-D192-D576,R192))</f>
        <v>0</v>
      </c>
      <c r="F192" s="202">
        <f t="shared" ref="F192:F211" si="110">IF(OR(C192="",C192&gt;$F$23),0,IF((SUM(D192:E192)+SUM(D576:E576)+R192)&gt;B192,B192-SUM(D192:E192)-SUM(D576:E576),R192))</f>
        <v>0</v>
      </c>
      <c r="G192" s="181">
        <f t="shared" ref="G192:G211" si="111">IF(OR(C192="",C192&gt;$G$23),0,IF((SUM(D192:F192)+SUM(D576:F576)+R192)&gt;B192,B192-SUM(D192:F192)-SUM(D576:F576),R192))</f>
        <v>0</v>
      </c>
      <c r="H192" s="181">
        <f t="shared" ref="H192:H211" si="112">IF(OR(C192="",C192&gt;$H$23),0,IF((SUM(D192:G192)+SUM(D576:G576)+R192)&gt;B192,B192-SUM(D192:G192)-SUM(D576:G576),R192))</f>
        <v>0</v>
      </c>
      <c r="I192" s="181">
        <f t="shared" ref="I192:I211" si="113">IF(OR(C192="",C192&gt;$I$23),0,IF((SUM(D192:H192)+SUM(D576:H576)+R192)&gt;B192,B192-SUM(D192:H192)-SUM(D576:H576),R192))</f>
        <v>0</v>
      </c>
      <c r="J192" s="181">
        <f t="shared" ref="J192:J211" si="114">IF(OR(C192="",C192&gt;$J$23),0,IF((SUM(D192:I192)+SUM(D576:I576)+R192)&gt;B192,B192-SUM(D192:I192)-SUM(D576:I576),R192))</f>
        <v>0</v>
      </c>
      <c r="K192" s="544">
        <f t="shared" ref="K192:K211" si="115">IF(OR(C192="",C192&gt;$K$23),0,IF((SUM(D192:J192)+SUM(D576:J576)+R192)&gt;B192,B192-SUM(D192:J192)-SUM(D576:J576),R192))</f>
        <v>0</v>
      </c>
      <c r="L192" s="535"/>
      <c r="M192" s="537">
        <f t="shared" ref="M192:M211" si="116">B192-SUM(D192:K192)-(SUM(D384:K384)-SUM(R384:X384))-SUM(D576:K576)</f>
        <v>0</v>
      </c>
      <c r="N192" s="16"/>
      <c r="O192" s="16"/>
      <c r="P192" s="626">
        <f t="shared" ref="P192:P211" si="117">$F$8</f>
        <v>4</v>
      </c>
      <c r="Q192" s="626">
        <f>IF((C192=""),0,P192-($R$215-C192))</f>
        <v>0</v>
      </c>
      <c r="R192" s="181">
        <f t="shared" ref="R192" si="118">B192/P192</f>
        <v>0</v>
      </c>
    </row>
    <row r="193" spans="1:24" x14ac:dyDescent="0.2">
      <c r="A193" s="214" t="s">
        <v>184</v>
      </c>
      <c r="B193" s="178"/>
      <c r="C193" s="225"/>
      <c r="D193" s="180">
        <f t="shared" ref="D193:D211" si="119">IF(OR(C193="",C193&gt;$E$23),0,IF($E$23-C193&gt;P193,B193,($E$23-C193)*R193))</f>
        <v>0</v>
      </c>
      <c r="E193" s="181">
        <f t="shared" si="109"/>
        <v>0</v>
      </c>
      <c r="F193" s="202">
        <f t="shared" si="110"/>
        <v>0</v>
      </c>
      <c r="G193" s="181">
        <f t="shared" si="111"/>
        <v>0</v>
      </c>
      <c r="H193" s="181">
        <f t="shared" si="112"/>
        <v>0</v>
      </c>
      <c r="I193" s="181">
        <f t="shared" si="113"/>
        <v>0</v>
      </c>
      <c r="J193" s="181">
        <f t="shared" si="114"/>
        <v>0</v>
      </c>
      <c r="K193" s="544">
        <f t="shared" si="115"/>
        <v>0</v>
      </c>
      <c r="L193" s="535"/>
      <c r="M193" s="537">
        <f t="shared" si="116"/>
        <v>0</v>
      </c>
      <c r="N193" s="16"/>
      <c r="O193" s="16"/>
      <c r="P193" s="626">
        <f t="shared" si="117"/>
        <v>4</v>
      </c>
      <c r="Q193" s="626">
        <f t="shared" ref="Q193:Q211" si="120">IF((C193=""),0,P193-($R$215-C193))</f>
        <v>0</v>
      </c>
      <c r="R193" s="181">
        <f t="shared" ref="R193:R211" si="121">B193/P193</f>
        <v>0</v>
      </c>
    </row>
    <row r="194" spans="1:24" x14ac:dyDescent="0.2">
      <c r="A194" s="214" t="s">
        <v>185</v>
      </c>
      <c r="B194" s="178"/>
      <c r="C194" s="225"/>
      <c r="D194" s="180">
        <f t="shared" si="119"/>
        <v>0</v>
      </c>
      <c r="E194" s="181">
        <f t="shared" si="109"/>
        <v>0</v>
      </c>
      <c r="F194" s="202">
        <f t="shared" si="110"/>
        <v>0</v>
      </c>
      <c r="G194" s="181">
        <f t="shared" si="111"/>
        <v>0</v>
      </c>
      <c r="H194" s="181">
        <f t="shared" si="112"/>
        <v>0</v>
      </c>
      <c r="I194" s="181">
        <f t="shared" si="113"/>
        <v>0</v>
      </c>
      <c r="J194" s="181">
        <f t="shared" si="114"/>
        <v>0</v>
      </c>
      <c r="K194" s="544">
        <f t="shared" si="115"/>
        <v>0</v>
      </c>
      <c r="L194" s="535"/>
      <c r="M194" s="537">
        <f t="shared" si="116"/>
        <v>0</v>
      </c>
      <c r="N194" s="16"/>
      <c r="O194" s="16"/>
      <c r="P194" s="626">
        <f t="shared" si="117"/>
        <v>4</v>
      </c>
      <c r="Q194" s="626">
        <f t="shared" si="120"/>
        <v>0</v>
      </c>
      <c r="R194" s="181">
        <f t="shared" si="121"/>
        <v>0</v>
      </c>
    </row>
    <row r="195" spans="1:24" x14ac:dyDescent="0.2">
      <c r="A195" s="214" t="s">
        <v>186</v>
      </c>
      <c r="B195" s="178"/>
      <c r="C195" s="225"/>
      <c r="D195" s="180">
        <f t="shared" si="119"/>
        <v>0</v>
      </c>
      <c r="E195" s="181">
        <f t="shared" si="109"/>
        <v>0</v>
      </c>
      <c r="F195" s="202">
        <f t="shared" si="110"/>
        <v>0</v>
      </c>
      <c r="G195" s="181">
        <f t="shared" si="111"/>
        <v>0</v>
      </c>
      <c r="H195" s="181">
        <f t="shared" si="112"/>
        <v>0</v>
      </c>
      <c r="I195" s="181">
        <f t="shared" si="113"/>
        <v>0</v>
      </c>
      <c r="J195" s="181">
        <f t="shared" si="114"/>
        <v>0</v>
      </c>
      <c r="K195" s="544">
        <f t="shared" si="115"/>
        <v>0</v>
      </c>
      <c r="L195" s="535"/>
      <c r="M195" s="537">
        <f t="shared" si="116"/>
        <v>0</v>
      </c>
      <c r="N195" s="16"/>
      <c r="O195" s="16"/>
      <c r="P195" s="626">
        <f t="shared" si="117"/>
        <v>4</v>
      </c>
      <c r="Q195" s="626">
        <f t="shared" si="120"/>
        <v>0</v>
      </c>
      <c r="R195" s="181">
        <f t="shared" si="121"/>
        <v>0</v>
      </c>
    </row>
    <row r="196" spans="1:24" x14ac:dyDescent="0.2">
      <c r="A196" s="214" t="s">
        <v>187</v>
      </c>
      <c r="B196" s="178"/>
      <c r="C196" s="225"/>
      <c r="D196" s="180">
        <f t="shared" si="119"/>
        <v>0</v>
      </c>
      <c r="E196" s="181">
        <f t="shared" si="109"/>
        <v>0</v>
      </c>
      <c r="F196" s="202">
        <f t="shared" si="110"/>
        <v>0</v>
      </c>
      <c r="G196" s="181">
        <f t="shared" si="111"/>
        <v>0</v>
      </c>
      <c r="H196" s="181">
        <f t="shared" si="112"/>
        <v>0</v>
      </c>
      <c r="I196" s="181">
        <f t="shared" si="113"/>
        <v>0</v>
      </c>
      <c r="J196" s="181">
        <f t="shared" si="114"/>
        <v>0</v>
      </c>
      <c r="K196" s="544">
        <f t="shared" si="115"/>
        <v>0</v>
      </c>
      <c r="L196" s="535"/>
      <c r="M196" s="537">
        <f t="shared" si="116"/>
        <v>0</v>
      </c>
      <c r="N196" s="16"/>
      <c r="O196" s="16"/>
      <c r="P196" s="626">
        <f t="shared" si="117"/>
        <v>4</v>
      </c>
      <c r="Q196" s="626">
        <f t="shared" si="120"/>
        <v>0</v>
      </c>
      <c r="R196" s="181">
        <f t="shared" si="121"/>
        <v>0</v>
      </c>
    </row>
    <row r="197" spans="1:24" x14ac:dyDescent="0.2">
      <c r="A197" s="214" t="s">
        <v>188</v>
      </c>
      <c r="B197" s="178"/>
      <c r="C197" s="225"/>
      <c r="D197" s="180">
        <f t="shared" si="119"/>
        <v>0</v>
      </c>
      <c r="E197" s="181">
        <f t="shared" si="109"/>
        <v>0</v>
      </c>
      <c r="F197" s="202">
        <f t="shared" si="110"/>
        <v>0</v>
      </c>
      <c r="G197" s="181">
        <f t="shared" si="111"/>
        <v>0</v>
      </c>
      <c r="H197" s="181">
        <f t="shared" si="112"/>
        <v>0</v>
      </c>
      <c r="I197" s="181">
        <f t="shared" si="113"/>
        <v>0</v>
      </c>
      <c r="J197" s="181">
        <f t="shared" si="114"/>
        <v>0</v>
      </c>
      <c r="K197" s="544">
        <f t="shared" si="115"/>
        <v>0</v>
      </c>
      <c r="L197" s="535"/>
      <c r="M197" s="537">
        <f t="shared" si="116"/>
        <v>0</v>
      </c>
      <c r="N197" s="16"/>
      <c r="O197" s="16"/>
      <c r="P197" s="626">
        <f t="shared" si="117"/>
        <v>4</v>
      </c>
      <c r="Q197" s="626">
        <f t="shared" si="120"/>
        <v>0</v>
      </c>
      <c r="R197" s="181">
        <f t="shared" si="121"/>
        <v>0</v>
      </c>
    </row>
    <row r="198" spans="1:24" x14ac:dyDescent="0.2">
      <c r="A198" s="214" t="s">
        <v>189</v>
      </c>
      <c r="B198" s="178"/>
      <c r="C198" s="225"/>
      <c r="D198" s="180">
        <f t="shared" si="119"/>
        <v>0</v>
      </c>
      <c r="E198" s="181">
        <f t="shared" si="109"/>
        <v>0</v>
      </c>
      <c r="F198" s="202">
        <f t="shared" si="110"/>
        <v>0</v>
      </c>
      <c r="G198" s="181">
        <f t="shared" si="111"/>
        <v>0</v>
      </c>
      <c r="H198" s="181">
        <f t="shared" si="112"/>
        <v>0</v>
      </c>
      <c r="I198" s="181">
        <f t="shared" si="113"/>
        <v>0</v>
      </c>
      <c r="J198" s="181">
        <f t="shared" si="114"/>
        <v>0</v>
      </c>
      <c r="K198" s="544">
        <f t="shared" si="115"/>
        <v>0</v>
      </c>
      <c r="L198" s="535"/>
      <c r="M198" s="537">
        <f t="shared" si="116"/>
        <v>0</v>
      </c>
      <c r="N198" s="16"/>
      <c r="O198" s="16"/>
      <c r="P198" s="626">
        <f t="shared" si="117"/>
        <v>4</v>
      </c>
      <c r="Q198" s="626">
        <f t="shared" si="120"/>
        <v>0</v>
      </c>
      <c r="R198" s="181">
        <f t="shared" si="121"/>
        <v>0</v>
      </c>
    </row>
    <row r="199" spans="1:24" x14ac:dyDescent="0.2">
      <c r="A199" s="214" t="s">
        <v>190</v>
      </c>
      <c r="B199" s="178"/>
      <c r="C199" s="225"/>
      <c r="D199" s="180">
        <f t="shared" si="119"/>
        <v>0</v>
      </c>
      <c r="E199" s="181">
        <f t="shared" si="109"/>
        <v>0</v>
      </c>
      <c r="F199" s="202">
        <f t="shared" si="110"/>
        <v>0</v>
      </c>
      <c r="G199" s="181">
        <f t="shared" si="111"/>
        <v>0</v>
      </c>
      <c r="H199" s="181">
        <f t="shared" si="112"/>
        <v>0</v>
      </c>
      <c r="I199" s="181">
        <f t="shared" si="113"/>
        <v>0</v>
      </c>
      <c r="J199" s="181">
        <f t="shared" si="114"/>
        <v>0</v>
      </c>
      <c r="K199" s="544">
        <f t="shared" si="115"/>
        <v>0</v>
      </c>
      <c r="L199" s="535"/>
      <c r="M199" s="537">
        <f t="shared" si="116"/>
        <v>0</v>
      </c>
      <c r="N199" s="16"/>
      <c r="O199" s="16"/>
      <c r="P199" s="626">
        <f t="shared" si="117"/>
        <v>4</v>
      </c>
      <c r="Q199" s="626">
        <f t="shared" si="120"/>
        <v>0</v>
      </c>
      <c r="R199" s="181">
        <f t="shared" si="121"/>
        <v>0</v>
      </c>
      <c r="S199" s="16"/>
      <c r="T199" s="16"/>
      <c r="U199" s="16"/>
      <c r="V199" s="16"/>
      <c r="W199" s="16"/>
      <c r="X199" s="16"/>
    </row>
    <row r="200" spans="1:24" x14ac:dyDescent="0.2">
      <c r="A200" s="214" t="s">
        <v>191</v>
      </c>
      <c r="B200" s="178"/>
      <c r="C200" s="225"/>
      <c r="D200" s="180">
        <f t="shared" si="119"/>
        <v>0</v>
      </c>
      <c r="E200" s="181">
        <f t="shared" si="109"/>
        <v>0</v>
      </c>
      <c r="F200" s="202">
        <f t="shared" si="110"/>
        <v>0</v>
      </c>
      <c r="G200" s="181">
        <f t="shared" si="111"/>
        <v>0</v>
      </c>
      <c r="H200" s="181">
        <f t="shared" si="112"/>
        <v>0</v>
      </c>
      <c r="I200" s="181">
        <f t="shared" si="113"/>
        <v>0</v>
      </c>
      <c r="J200" s="181">
        <f t="shared" si="114"/>
        <v>0</v>
      </c>
      <c r="K200" s="544">
        <f t="shared" si="115"/>
        <v>0</v>
      </c>
      <c r="L200" s="535"/>
      <c r="M200" s="537">
        <f t="shared" si="116"/>
        <v>0</v>
      </c>
      <c r="N200" s="16"/>
      <c r="O200" s="16"/>
      <c r="P200" s="626">
        <f t="shared" si="117"/>
        <v>4</v>
      </c>
      <c r="Q200" s="626">
        <f t="shared" si="120"/>
        <v>0</v>
      </c>
      <c r="R200" s="181">
        <f t="shared" si="121"/>
        <v>0</v>
      </c>
    </row>
    <row r="201" spans="1:24" x14ac:dyDescent="0.2">
      <c r="A201" s="214" t="s">
        <v>192</v>
      </c>
      <c r="B201" s="178"/>
      <c r="C201" s="225"/>
      <c r="D201" s="180">
        <f t="shared" si="119"/>
        <v>0</v>
      </c>
      <c r="E201" s="181">
        <f t="shared" si="109"/>
        <v>0</v>
      </c>
      <c r="F201" s="202">
        <f t="shared" si="110"/>
        <v>0</v>
      </c>
      <c r="G201" s="181">
        <f t="shared" si="111"/>
        <v>0</v>
      </c>
      <c r="H201" s="181">
        <f t="shared" si="112"/>
        <v>0</v>
      </c>
      <c r="I201" s="181">
        <f t="shared" si="113"/>
        <v>0</v>
      </c>
      <c r="J201" s="181">
        <f t="shared" si="114"/>
        <v>0</v>
      </c>
      <c r="K201" s="544">
        <f t="shared" si="115"/>
        <v>0</v>
      </c>
      <c r="L201" s="535"/>
      <c r="M201" s="537">
        <f t="shared" si="116"/>
        <v>0</v>
      </c>
      <c r="N201" s="16"/>
      <c r="O201" s="16"/>
      <c r="P201" s="626">
        <f t="shared" si="117"/>
        <v>4</v>
      </c>
      <c r="Q201" s="626">
        <f t="shared" si="120"/>
        <v>0</v>
      </c>
      <c r="R201" s="181">
        <f t="shared" si="121"/>
        <v>0</v>
      </c>
    </row>
    <row r="202" spans="1:24" ht="6.6" customHeight="1" x14ac:dyDescent="0.2">
      <c r="A202" s="214" t="s">
        <v>268</v>
      </c>
      <c r="B202" s="178"/>
      <c r="C202" s="225"/>
      <c r="D202" s="180">
        <f t="shared" si="119"/>
        <v>0</v>
      </c>
      <c r="E202" s="181">
        <f t="shared" si="109"/>
        <v>0</v>
      </c>
      <c r="F202" s="202">
        <f t="shared" si="110"/>
        <v>0</v>
      </c>
      <c r="G202" s="181">
        <f t="shared" si="111"/>
        <v>0</v>
      </c>
      <c r="H202" s="181">
        <f t="shared" si="112"/>
        <v>0</v>
      </c>
      <c r="I202" s="181">
        <f t="shared" si="113"/>
        <v>0</v>
      </c>
      <c r="J202" s="181">
        <f t="shared" si="114"/>
        <v>0</v>
      </c>
      <c r="K202" s="544">
        <f t="shared" si="115"/>
        <v>0</v>
      </c>
      <c r="L202" s="535"/>
      <c r="M202" s="537">
        <f t="shared" si="116"/>
        <v>0</v>
      </c>
      <c r="N202" s="16"/>
      <c r="O202" s="16"/>
      <c r="P202" s="626">
        <f t="shared" si="117"/>
        <v>4</v>
      </c>
      <c r="Q202" s="626">
        <f t="shared" si="120"/>
        <v>0</v>
      </c>
      <c r="R202" s="181">
        <f t="shared" si="121"/>
        <v>0</v>
      </c>
    </row>
    <row r="203" spans="1:24" ht="6.6" customHeight="1" x14ac:dyDescent="0.2">
      <c r="A203" s="214" t="s">
        <v>269</v>
      </c>
      <c r="B203" s="178"/>
      <c r="C203" s="225"/>
      <c r="D203" s="180">
        <f t="shared" si="119"/>
        <v>0</v>
      </c>
      <c r="E203" s="181">
        <f t="shared" si="109"/>
        <v>0</v>
      </c>
      <c r="F203" s="202">
        <f t="shared" si="110"/>
        <v>0</v>
      </c>
      <c r="G203" s="181">
        <f t="shared" si="111"/>
        <v>0</v>
      </c>
      <c r="H203" s="181">
        <f t="shared" si="112"/>
        <v>0</v>
      </c>
      <c r="I203" s="181">
        <f t="shared" si="113"/>
        <v>0</v>
      </c>
      <c r="J203" s="181">
        <f t="shared" si="114"/>
        <v>0</v>
      </c>
      <c r="K203" s="544">
        <f t="shared" si="115"/>
        <v>0</v>
      </c>
      <c r="L203" s="535"/>
      <c r="M203" s="537">
        <f t="shared" si="116"/>
        <v>0</v>
      </c>
      <c r="N203" s="16"/>
      <c r="O203" s="16"/>
      <c r="P203" s="626">
        <f t="shared" si="117"/>
        <v>4</v>
      </c>
      <c r="Q203" s="626">
        <f t="shared" si="120"/>
        <v>0</v>
      </c>
      <c r="R203" s="181">
        <f t="shared" si="121"/>
        <v>0</v>
      </c>
    </row>
    <row r="204" spans="1:24" ht="6.6" customHeight="1" x14ac:dyDescent="0.2">
      <c r="A204" s="214" t="s">
        <v>270</v>
      </c>
      <c r="B204" s="178"/>
      <c r="C204" s="225"/>
      <c r="D204" s="180">
        <f t="shared" si="119"/>
        <v>0</v>
      </c>
      <c r="E204" s="181">
        <f t="shared" si="109"/>
        <v>0</v>
      </c>
      <c r="F204" s="202">
        <f t="shared" si="110"/>
        <v>0</v>
      </c>
      <c r="G204" s="181">
        <f t="shared" si="111"/>
        <v>0</v>
      </c>
      <c r="H204" s="181">
        <f t="shared" si="112"/>
        <v>0</v>
      </c>
      <c r="I204" s="181">
        <f t="shared" si="113"/>
        <v>0</v>
      </c>
      <c r="J204" s="181">
        <f t="shared" si="114"/>
        <v>0</v>
      </c>
      <c r="K204" s="544">
        <f t="shared" si="115"/>
        <v>0</v>
      </c>
      <c r="L204" s="535"/>
      <c r="M204" s="537">
        <f t="shared" si="116"/>
        <v>0</v>
      </c>
      <c r="N204" s="16"/>
      <c r="O204" s="16"/>
      <c r="P204" s="626">
        <f t="shared" si="117"/>
        <v>4</v>
      </c>
      <c r="Q204" s="626">
        <f t="shared" si="120"/>
        <v>0</v>
      </c>
      <c r="R204" s="181">
        <f t="shared" si="121"/>
        <v>0</v>
      </c>
    </row>
    <row r="205" spans="1:24" ht="6.6" customHeight="1" x14ac:dyDescent="0.2">
      <c r="A205" s="214" t="s">
        <v>271</v>
      </c>
      <c r="B205" s="178"/>
      <c r="C205" s="225"/>
      <c r="D205" s="180">
        <f t="shared" si="119"/>
        <v>0</v>
      </c>
      <c r="E205" s="181">
        <f t="shared" si="109"/>
        <v>0</v>
      </c>
      <c r="F205" s="202">
        <f t="shared" si="110"/>
        <v>0</v>
      </c>
      <c r="G205" s="181">
        <f t="shared" si="111"/>
        <v>0</v>
      </c>
      <c r="H205" s="181">
        <f t="shared" si="112"/>
        <v>0</v>
      </c>
      <c r="I205" s="181">
        <f t="shared" si="113"/>
        <v>0</v>
      </c>
      <c r="J205" s="181">
        <f t="shared" si="114"/>
        <v>0</v>
      </c>
      <c r="K205" s="544">
        <f t="shared" si="115"/>
        <v>0</v>
      </c>
      <c r="L205" s="535"/>
      <c r="M205" s="537">
        <f t="shared" si="116"/>
        <v>0</v>
      </c>
      <c r="N205" s="16"/>
      <c r="O205" s="16"/>
      <c r="P205" s="626">
        <f t="shared" si="117"/>
        <v>4</v>
      </c>
      <c r="Q205" s="626">
        <f t="shared" si="120"/>
        <v>0</v>
      </c>
      <c r="R205" s="181">
        <f t="shared" si="121"/>
        <v>0</v>
      </c>
    </row>
    <row r="206" spans="1:24" ht="6.6" customHeight="1" x14ac:dyDescent="0.2">
      <c r="A206" s="214" t="s">
        <v>272</v>
      </c>
      <c r="B206" s="178"/>
      <c r="C206" s="225"/>
      <c r="D206" s="180">
        <f t="shared" si="119"/>
        <v>0</v>
      </c>
      <c r="E206" s="181">
        <f t="shared" si="109"/>
        <v>0</v>
      </c>
      <c r="F206" s="202">
        <f t="shared" si="110"/>
        <v>0</v>
      </c>
      <c r="G206" s="181">
        <f t="shared" si="111"/>
        <v>0</v>
      </c>
      <c r="H206" s="181">
        <f t="shared" si="112"/>
        <v>0</v>
      </c>
      <c r="I206" s="181">
        <f t="shared" si="113"/>
        <v>0</v>
      </c>
      <c r="J206" s="181">
        <f t="shared" si="114"/>
        <v>0</v>
      </c>
      <c r="K206" s="544">
        <f t="shared" si="115"/>
        <v>0</v>
      </c>
      <c r="L206" s="535"/>
      <c r="M206" s="537">
        <f t="shared" si="116"/>
        <v>0</v>
      </c>
      <c r="N206" s="16"/>
      <c r="O206" s="16"/>
      <c r="P206" s="626">
        <f t="shared" si="117"/>
        <v>4</v>
      </c>
      <c r="Q206" s="626">
        <f t="shared" si="120"/>
        <v>0</v>
      </c>
      <c r="R206" s="181">
        <f t="shared" si="121"/>
        <v>0</v>
      </c>
    </row>
    <row r="207" spans="1:24" ht="6.6" customHeight="1" x14ac:dyDescent="0.2">
      <c r="A207" s="214" t="s">
        <v>290</v>
      </c>
      <c r="B207" s="178"/>
      <c r="C207" s="225"/>
      <c r="D207" s="180">
        <f t="shared" si="119"/>
        <v>0</v>
      </c>
      <c r="E207" s="181">
        <f t="shared" si="109"/>
        <v>0</v>
      </c>
      <c r="F207" s="202">
        <f t="shared" si="110"/>
        <v>0</v>
      </c>
      <c r="G207" s="181">
        <f t="shared" si="111"/>
        <v>0</v>
      </c>
      <c r="H207" s="181">
        <f t="shared" si="112"/>
        <v>0</v>
      </c>
      <c r="I207" s="181">
        <f t="shared" si="113"/>
        <v>0</v>
      </c>
      <c r="J207" s="181">
        <f t="shared" si="114"/>
        <v>0</v>
      </c>
      <c r="K207" s="544">
        <f t="shared" si="115"/>
        <v>0</v>
      </c>
      <c r="L207" s="535"/>
      <c r="M207" s="537">
        <f t="shared" si="116"/>
        <v>0</v>
      </c>
      <c r="N207" s="16"/>
      <c r="O207" s="16"/>
      <c r="P207" s="626">
        <f t="shared" si="117"/>
        <v>4</v>
      </c>
      <c r="Q207" s="626">
        <f t="shared" si="120"/>
        <v>0</v>
      </c>
      <c r="R207" s="181">
        <f t="shared" si="121"/>
        <v>0</v>
      </c>
    </row>
    <row r="208" spans="1:24" ht="6.6" customHeight="1" x14ac:dyDescent="0.2">
      <c r="A208" s="214" t="s">
        <v>291</v>
      </c>
      <c r="B208" s="178"/>
      <c r="C208" s="225"/>
      <c r="D208" s="180">
        <f t="shared" si="119"/>
        <v>0</v>
      </c>
      <c r="E208" s="181">
        <f t="shared" si="109"/>
        <v>0</v>
      </c>
      <c r="F208" s="202">
        <f t="shared" si="110"/>
        <v>0</v>
      </c>
      <c r="G208" s="181">
        <f t="shared" si="111"/>
        <v>0</v>
      </c>
      <c r="H208" s="181">
        <f t="shared" si="112"/>
        <v>0</v>
      </c>
      <c r="I208" s="181">
        <f t="shared" si="113"/>
        <v>0</v>
      </c>
      <c r="J208" s="181">
        <f t="shared" si="114"/>
        <v>0</v>
      </c>
      <c r="K208" s="544">
        <f t="shared" si="115"/>
        <v>0</v>
      </c>
      <c r="L208" s="535"/>
      <c r="M208" s="537">
        <f t="shared" si="116"/>
        <v>0</v>
      </c>
      <c r="N208" s="16"/>
      <c r="O208" s="16"/>
      <c r="P208" s="626">
        <f t="shared" si="117"/>
        <v>4</v>
      </c>
      <c r="Q208" s="626">
        <f t="shared" si="120"/>
        <v>0</v>
      </c>
      <c r="R208" s="181">
        <f t="shared" si="121"/>
        <v>0</v>
      </c>
    </row>
    <row r="209" spans="1:24" ht="6.6" customHeight="1" x14ac:dyDescent="0.2">
      <c r="A209" s="214" t="s">
        <v>292</v>
      </c>
      <c r="B209" s="178"/>
      <c r="C209" s="225"/>
      <c r="D209" s="180">
        <f t="shared" si="119"/>
        <v>0</v>
      </c>
      <c r="E209" s="181">
        <f t="shared" si="109"/>
        <v>0</v>
      </c>
      <c r="F209" s="202">
        <f t="shared" si="110"/>
        <v>0</v>
      </c>
      <c r="G209" s="181">
        <f t="shared" si="111"/>
        <v>0</v>
      </c>
      <c r="H209" s="181">
        <f t="shared" si="112"/>
        <v>0</v>
      </c>
      <c r="I209" s="181">
        <f t="shared" si="113"/>
        <v>0</v>
      </c>
      <c r="J209" s="181">
        <f t="shared" si="114"/>
        <v>0</v>
      </c>
      <c r="K209" s="544">
        <f t="shared" si="115"/>
        <v>0</v>
      </c>
      <c r="L209" s="535"/>
      <c r="M209" s="537">
        <f t="shared" si="116"/>
        <v>0</v>
      </c>
      <c r="N209" s="16"/>
      <c r="O209" s="16"/>
      <c r="P209" s="626">
        <f t="shared" si="117"/>
        <v>4</v>
      </c>
      <c r="Q209" s="626">
        <f t="shared" si="120"/>
        <v>0</v>
      </c>
      <c r="R209" s="181">
        <f t="shared" si="121"/>
        <v>0</v>
      </c>
    </row>
    <row r="210" spans="1:24" ht="6.6" customHeight="1" x14ac:dyDescent="0.2">
      <c r="A210" s="214" t="s">
        <v>293</v>
      </c>
      <c r="B210" s="178"/>
      <c r="C210" s="225"/>
      <c r="D210" s="180">
        <f t="shared" si="119"/>
        <v>0</v>
      </c>
      <c r="E210" s="181">
        <f t="shared" si="109"/>
        <v>0</v>
      </c>
      <c r="F210" s="202">
        <f t="shared" si="110"/>
        <v>0</v>
      </c>
      <c r="G210" s="181">
        <f t="shared" si="111"/>
        <v>0</v>
      </c>
      <c r="H210" s="181">
        <f t="shared" si="112"/>
        <v>0</v>
      </c>
      <c r="I210" s="181">
        <f t="shared" si="113"/>
        <v>0</v>
      </c>
      <c r="J210" s="181">
        <f t="shared" si="114"/>
        <v>0</v>
      </c>
      <c r="K210" s="544">
        <f t="shared" si="115"/>
        <v>0</v>
      </c>
      <c r="L210" s="535"/>
      <c r="M210" s="537">
        <f t="shared" si="116"/>
        <v>0</v>
      </c>
      <c r="N210" s="16"/>
      <c r="O210" s="16"/>
      <c r="P210" s="626">
        <f t="shared" si="117"/>
        <v>4</v>
      </c>
      <c r="Q210" s="626">
        <f t="shared" si="120"/>
        <v>0</v>
      </c>
      <c r="R210" s="181">
        <f t="shared" si="121"/>
        <v>0</v>
      </c>
    </row>
    <row r="211" spans="1:24" ht="6.6" customHeight="1" thickBot="1" x14ac:dyDescent="0.25">
      <c r="A211" s="214" t="s">
        <v>294</v>
      </c>
      <c r="B211" s="178"/>
      <c r="C211" s="225"/>
      <c r="D211" s="180">
        <f t="shared" si="119"/>
        <v>0</v>
      </c>
      <c r="E211" s="181">
        <f t="shared" si="109"/>
        <v>0</v>
      </c>
      <c r="F211" s="202">
        <f t="shared" si="110"/>
        <v>0</v>
      </c>
      <c r="G211" s="181">
        <f t="shared" si="111"/>
        <v>0</v>
      </c>
      <c r="H211" s="181">
        <f t="shared" si="112"/>
        <v>0</v>
      </c>
      <c r="I211" s="181">
        <f t="shared" si="113"/>
        <v>0</v>
      </c>
      <c r="J211" s="181">
        <f t="shared" si="114"/>
        <v>0</v>
      </c>
      <c r="K211" s="544">
        <f t="shared" si="115"/>
        <v>0</v>
      </c>
      <c r="L211" s="535"/>
      <c r="M211" s="537">
        <f t="shared" si="116"/>
        <v>0</v>
      </c>
      <c r="N211" s="16"/>
      <c r="O211" s="16"/>
      <c r="P211" s="626">
        <f t="shared" si="117"/>
        <v>4</v>
      </c>
      <c r="Q211" s="626">
        <f t="shared" si="120"/>
        <v>0</v>
      </c>
      <c r="R211" s="181">
        <f t="shared" si="121"/>
        <v>0</v>
      </c>
    </row>
    <row r="212" spans="1:24" s="425" customFormat="1" ht="19.5" customHeight="1" thickBot="1" x14ac:dyDescent="0.25">
      <c r="A212" s="640" t="s">
        <v>559</v>
      </c>
      <c r="B212" s="642">
        <f>B191+B149+B118+B36+B25+B160+B87</f>
        <v>0</v>
      </c>
      <c r="C212" s="641"/>
      <c r="D212" s="642">
        <f t="shared" ref="D212:K212" si="122">D191+D149+D118+D36+D25+D160+D87</f>
        <v>0</v>
      </c>
      <c r="E212" s="935">
        <f t="shared" si="122"/>
        <v>0</v>
      </c>
      <c r="F212" s="643">
        <f t="shared" si="122"/>
        <v>0</v>
      </c>
      <c r="G212" s="642">
        <f t="shared" si="122"/>
        <v>0</v>
      </c>
      <c r="H212" s="642">
        <f t="shared" si="122"/>
        <v>0</v>
      </c>
      <c r="I212" s="642">
        <f t="shared" si="122"/>
        <v>0</v>
      </c>
      <c r="J212" s="642">
        <f t="shared" si="122"/>
        <v>0</v>
      </c>
      <c r="K212" s="644">
        <f t="shared" si="122"/>
        <v>0</v>
      </c>
      <c r="L212" s="531"/>
      <c r="M212" s="615">
        <f>M191+M149+M118+M36+M25+M160+M87</f>
        <v>0</v>
      </c>
      <c r="N212" s="28"/>
      <c r="O212" s="28"/>
      <c r="P212" s="624"/>
      <c r="Q212" s="624"/>
    </row>
    <row r="213" spans="1:24" ht="13.5" thickBot="1" x14ac:dyDescent="0.25">
      <c r="A213" s="190"/>
    </row>
    <row r="214" spans="1:24" s="16" customFormat="1" ht="12.75" customHeight="1" x14ac:dyDescent="0.2">
      <c r="A214" s="959" t="s">
        <v>527</v>
      </c>
      <c r="B214" s="959"/>
      <c r="C214" s="994" t="s">
        <v>341</v>
      </c>
      <c r="D214" s="973" t="str">
        <f>"kum. zus. Abschreibungen per 31.12."&amp;(Eingabeblatt!C19)</f>
        <v>kum. zus. Abschreibungen per 31.12.2023</v>
      </c>
      <c r="E214" s="522" t="str">
        <f t="shared" ref="E214:G215" si="123">E22</f>
        <v>Rechnung</v>
      </c>
      <c r="F214" s="526" t="str">
        <f t="shared" si="123"/>
        <v>Budget</v>
      </c>
      <c r="G214" s="983" t="str">
        <f t="shared" si="123"/>
        <v>Finanzplan</v>
      </c>
      <c r="H214" s="984"/>
      <c r="I214" s="984"/>
      <c r="J214" s="984"/>
      <c r="K214" s="985"/>
      <c r="L214" s="539"/>
      <c r="P214" s="625" t="s">
        <v>342</v>
      </c>
      <c r="Q214" s="625" t="s">
        <v>340</v>
      </c>
      <c r="R214" s="616" t="s">
        <v>463</v>
      </c>
      <c r="S214" s="616"/>
      <c r="T214" s="616"/>
      <c r="U214" s="616"/>
      <c r="V214" s="616"/>
      <c r="W214" s="616"/>
      <c r="X214" s="616"/>
    </row>
    <row r="215" spans="1:24" ht="12.75" customHeight="1" x14ac:dyDescent="0.2">
      <c r="A215" s="960"/>
      <c r="B215" s="960"/>
      <c r="C215" s="995"/>
      <c r="D215" s="974"/>
      <c r="E215" s="372">
        <f t="shared" si="123"/>
        <v>2024</v>
      </c>
      <c r="F215" s="374">
        <f t="shared" si="123"/>
        <v>2025</v>
      </c>
      <c r="G215" s="376">
        <f t="shared" si="123"/>
        <v>2026</v>
      </c>
      <c r="H215" s="370">
        <f>H23</f>
        <v>2027</v>
      </c>
      <c r="I215" s="370">
        <f>I23</f>
        <v>2028</v>
      </c>
      <c r="J215" s="370">
        <f>J23</f>
        <v>2029</v>
      </c>
      <c r="K215" s="525">
        <f>K23</f>
        <v>2030</v>
      </c>
      <c r="L215" s="540"/>
      <c r="P215" s="625" t="s">
        <v>343</v>
      </c>
      <c r="Q215" s="625">
        <f>E215</f>
        <v>2024</v>
      </c>
      <c r="R215" s="617">
        <f t="shared" ref="R215:X215" si="124">E215</f>
        <v>2024</v>
      </c>
      <c r="S215" s="617">
        <f t="shared" si="124"/>
        <v>2025</v>
      </c>
      <c r="T215" s="617">
        <f t="shared" si="124"/>
        <v>2026</v>
      </c>
      <c r="U215" s="617">
        <f t="shared" si="124"/>
        <v>2027</v>
      </c>
      <c r="V215" s="617">
        <f t="shared" si="124"/>
        <v>2028</v>
      </c>
      <c r="W215" s="617">
        <f t="shared" si="124"/>
        <v>2029</v>
      </c>
      <c r="X215" s="617">
        <f t="shared" si="124"/>
        <v>2030</v>
      </c>
    </row>
    <row r="216" spans="1:24" ht="13.5" thickBot="1" x14ac:dyDescent="0.25">
      <c r="A216" s="961"/>
      <c r="B216" s="961"/>
      <c r="C216" s="996"/>
      <c r="D216" s="975"/>
      <c r="E216" s="652"/>
      <c r="F216" s="986" t="s">
        <v>527</v>
      </c>
      <c r="G216" s="987"/>
      <c r="H216" s="987"/>
      <c r="I216" s="987"/>
      <c r="J216" s="987"/>
      <c r="K216" s="988"/>
      <c r="L216" s="540"/>
      <c r="P216" s="625"/>
      <c r="Q216" s="625"/>
      <c r="R216" s="616"/>
      <c r="S216" s="616"/>
      <c r="T216" s="616"/>
      <c r="U216" s="616"/>
      <c r="V216" s="616"/>
      <c r="W216" s="616"/>
      <c r="X216" s="616"/>
    </row>
    <row r="217" spans="1:24" s="16" customFormat="1" ht="18" customHeight="1" x14ac:dyDescent="0.2">
      <c r="A217" s="173" t="str">
        <f t="shared" ref="A217:A248" si="125">A25</f>
        <v>Grundstücke (40 J.)</v>
      </c>
      <c r="B217" s="109"/>
      <c r="C217" s="618"/>
      <c r="D217" s="183">
        <f t="shared" ref="D217" si="126">SUM(D218:D227)</f>
        <v>0</v>
      </c>
      <c r="E217" s="215">
        <f t="shared" ref="E217:K217" si="127">SUM(E218:E227)</f>
        <v>0</v>
      </c>
      <c r="F217" s="201">
        <f t="shared" si="127"/>
        <v>0</v>
      </c>
      <c r="G217" s="183">
        <f t="shared" si="127"/>
        <v>0</v>
      </c>
      <c r="H217" s="183">
        <f t="shared" si="127"/>
        <v>0</v>
      </c>
      <c r="I217" s="183">
        <f t="shared" si="127"/>
        <v>0</v>
      </c>
      <c r="J217" s="183">
        <f t="shared" si="127"/>
        <v>0</v>
      </c>
      <c r="K217" s="187">
        <f t="shared" si="127"/>
        <v>0</v>
      </c>
      <c r="L217" s="531"/>
      <c r="P217" s="618"/>
      <c r="Q217" s="618"/>
      <c r="R217" s="630">
        <f t="shared" ref="R217:X217" si="128">SUM(R218:R227)</f>
        <v>0</v>
      </c>
      <c r="S217" s="630">
        <f t="shared" si="128"/>
        <v>0</v>
      </c>
      <c r="T217" s="630">
        <f t="shared" si="128"/>
        <v>0</v>
      </c>
      <c r="U217" s="630">
        <f t="shared" si="128"/>
        <v>0</v>
      </c>
      <c r="V217" s="630">
        <f t="shared" si="128"/>
        <v>0</v>
      </c>
      <c r="W217" s="630">
        <f t="shared" si="128"/>
        <v>0</v>
      </c>
      <c r="X217" s="630">
        <f t="shared" si="128"/>
        <v>0</v>
      </c>
    </row>
    <row r="218" spans="1:24" s="16" customFormat="1" x14ac:dyDescent="0.2">
      <c r="A218" s="174" t="str">
        <f t="shared" si="125"/>
        <v>Objekt 1</v>
      </c>
      <c r="B218" s="191"/>
      <c r="C218" s="620" t="str">
        <f t="shared" ref="C218:C227" si="129">IF(C26="","",C26)</f>
        <v/>
      </c>
      <c r="D218" s="177"/>
      <c r="E218" s="519"/>
      <c r="F218" s="520"/>
      <c r="G218" s="177"/>
      <c r="H218" s="177"/>
      <c r="I218" s="177"/>
      <c r="J218" s="177"/>
      <c r="K218" s="185"/>
      <c r="L218" s="541"/>
      <c r="P218" s="626">
        <f t="shared" ref="P218:P227" si="130">P26</f>
        <v>40</v>
      </c>
      <c r="Q218" s="626">
        <f>IF((C218=""),0,P218-($R$215-C218))</f>
        <v>0</v>
      </c>
      <c r="R218" s="181">
        <f>IF(OR(C218="",$R$215-P218&gt;=C218,C218&gt;$R$215),0,D218/(P218-($R$215-C218)))</f>
        <v>0</v>
      </c>
      <c r="S218" s="623">
        <f>IF(OR(C218="",$S$215-P218&gt;=C218,C218&gt;$S$215),0,(SUM(D218:E218)-SUM(R218:R218))/(P218-($S$215-C218)))</f>
        <v>0</v>
      </c>
      <c r="T218" s="181">
        <f>IF(OR(C218="",$T$215-P218&gt;=C218,C218&gt;$T$215),0,(SUM(D218:F218)-SUM(R218:S218))/(P218-($T$215-C218)))</f>
        <v>0</v>
      </c>
      <c r="U218" s="181">
        <f>IF(OR(C218="",$U$215-P218&gt;=C218,C218&gt;$U$215),0,(SUM(D218:G218)-SUM(R218:T218))/(P218-($U$215-C218)))</f>
        <v>0</v>
      </c>
      <c r="V218" s="181">
        <f>IF(OR(C218="",$V$215-P218&gt;=C218,C218&gt;$V$215),0,(SUM(D218:H218)-SUM(R218:U218))/(P218-($V$215-C218)))</f>
        <v>0</v>
      </c>
      <c r="W218" s="181">
        <f>IF(OR(C218="",$W$215-P218&gt;=C218,C218&gt;$W$215),0,(SUM(D218:I218)-SUM(R218:V218))/(P218-($W$215-C218)))</f>
        <v>0</v>
      </c>
      <c r="X218" s="181">
        <f>IF(OR(C218="",$X$215-P218&gt;=C218,C218&gt;$X$215),0,(SUM(D218:J218)-SUM(R218:W218))/(P218-($X$215-C218)))</f>
        <v>0</v>
      </c>
    </row>
    <row r="219" spans="1:24" s="16" customFormat="1" x14ac:dyDescent="0.2">
      <c r="A219" s="174" t="str">
        <f t="shared" si="125"/>
        <v>Objekt 2</v>
      </c>
      <c r="B219" s="191"/>
      <c r="C219" s="620" t="str">
        <f t="shared" si="129"/>
        <v/>
      </c>
      <c r="D219" s="177"/>
      <c r="E219" s="519"/>
      <c r="F219" s="520"/>
      <c r="G219" s="177"/>
      <c r="H219" s="177"/>
      <c r="I219" s="177"/>
      <c r="J219" s="177"/>
      <c r="K219" s="185"/>
      <c r="L219" s="541"/>
      <c r="P219" s="626">
        <f t="shared" si="130"/>
        <v>40</v>
      </c>
      <c r="Q219" s="626">
        <f t="shared" ref="Q219:Q227" si="131">IF((C219=""),0,P219-($R$215-C219))</f>
        <v>0</v>
      </c>
      <c r="R219" s="181">
        <f t="shared" ref="R219:R227" si="132">IF(OR(C219="",$R$215-P219&gt;=C219,C219&gt;$R$215),0,D219/(P219-($R$215-C219)))</f>
        <v>0</v>
      </c>
      <c r="S219" s="623">
        <f t="shared" ref="S219:S227" si="133">IF(OR(C219="",$S$215-P219&gt;=C219,C219&gt;$S$215),0,(SUM(D219:E219)-SUM(R219:R219))/(P219-($S$215-C219)))</f>
        <v>0</v>
      </c>
      <c r="T219" s="181">
        <f t="shared" ref="T219:T227" si="134">IF(OR(C219="",$T$215-P219&gt;=C219,C219&gt;$T$215),0,(SUM(D219:F219)-SUM(R219:S219))/(P219-($T$215-C219)))</f>
        <v>0</v>
      </c>
      <c r="U219" s="181">
        <f t="shared" ref="U219:U227" si="135">IF(OR(C219="",$U$215-P219&gt;=C219,C219&gt;$U$215),0,(SUM(D219:G219)-SUM(R219:T219))/(P219-($U$215-C219)))</f>
        <v>0</v>
      </c>
      <c r="V219" s="181">
        <f t="shared" ref="V219:V227" si="136">IF(OR(C219="",$V$215-P219&gt;=C219,C219&gt;$V$215),0,(SUM(D219:H219)-SUM(R219:U219))/(P219-($V$215-C219)))</f>
        <v>0</v>
      </c>
      <c r="W219" s="181">
        <f t="shared" ref="W219:W227" si="137">IF(OR(C219="",$W$215-P219&gt;=C219,C219&gt;$W$215),0,(SUM(D219:I219)-SUM(R219:V219))/(P219-($W$215-C219)))</f>
        <v>0</v>
      </c>
      <c r="X219" s="181">
        <f t="shared" ref="X219:X227" si="138">IF(OR(C219="",$X$215-P219&gt;=C219,C219&gt;$X$215),0,(SUM(D219:J219)-SUM(R219:W219))/(P219-($X$215-C219)))</f>
        <v>0</v>
      </c>
    </row>
    <row r="220" spans="1:24" s="16" customFormat="1" x14ac:dyDescent="0.2">
      <c r="A220" s="174" t="str">
        <f t="shared" si="125"/>
        <v>Objekt 3</v>
      </c>
      <c r="B220" s="191"/>
      <c r="C220" s="620" t="str">
        <f t="shared" si="129"/>
        <v/>
      </c>
      <c r="D220" s="177"/>
      <c r="E220" s="519"/>
      <c r="F220" s="520"/>
      <c r="G220" s="177"/>
      <c r="H220" s="177"/>
      <c r="I220" s="177"/>
      <c r="J220" s="177"/>
      <c r="K220" s="185"/>
      <c r="L220" s="541"/>
      <c r="P220" s="626">
        <f t="shared" si="130"/>
        <v>40</v>
      </c>
      <c r="Q220" s="626">
        <f t="shared" si="131"/>
        <v>0</v>
      </c>
      <c r="R220" s="181">
        <f t="shared" si="132"/>
        <v>0</v>
      </c>
      <c r="S220" s="623">
        <f t="shared" si="133"/>
        <v>0</v>
      </c>
      <c r="T220" s="181">
        <f t="shared" si="134"/>
        <v>0</v>
      </c>
      <c r="U220" s="181">
        <f t="shared" si="135"/>
        <v>0</v>
      </c>
      <c r="V220" s="181">
        <f t="shared" si="136"/>
        <v>0</v>
      </c>
      <c r="W220" s="181">
        <f t="shared" si="137"/>
        <v>0</v>
      </c>
      <c r="X220" s="181">
        <f t="shared" si="138"/>
        <v>0</v>
      </c>
    </row>
    <row r="221" spans="1:24" s="16" customFormat="1" x14ac:dyDescent="0.2">
      <c r="A221" s="174" t="str">
        <f t="shared" si="125"/>
        <v>Objekt 4</v>
      </c>
      <c r="B221" s="191"/>
      <c r="C221" s="620" t="str">
        <f t="shared" si="129"/>
        <v/>
      </c>
      <c r="D221" s="177"/>
      <c r="E221" s="519"/>
      <c r="F221" s="520"/>
      <c r="G221" s="177"/>
      <c r="H221" s="177"/>
      <c r="I221" s="177"/>
      <c r="J221" s="177"/>
      <c r="K221" s="185"/>
      <c r="L221" s="541"/>
      <c r="P221" s="626">
        <f t="shared" si="130"/>
        <v>40</v>
      </c>
      <c r="Q221" s="626">
        <f t="shared" si="131"/>
        <v>0</v>
      </c>
      <c r="R221" s="181">
        <f t="shared" si="132"/>
        <v>0</v>
      </c>
      <c r="S221" s="623">
        <f t="shared" si="133"/>
        <v>0</v>
      </c>
      <c r="T221" s="181">
        <f t="shared" si="134"/>
        <v>0</v>
      </c>
      <c r="U221" s="181">
        <f t="shared" si="135"/>
        <v>0</v>
      </c>
      <c r="V221" s="181">
        <f t="shared" si="136"/>
        <v>0</v>
      </c>
      <c r="W221" s="181">
        <f t="shared" si="137"/>
        <v>0</v>
      </c>
      <c r="X221" s="181">
        <f t="shared" si="138"/>
        <v>0</v>
      </c>
    </row>
    <row r="222" spans="1:24" s="16" customFormat="1" x14ac:dyDescent="0.2">
      <c r="A222" s="174" t="str">
        <f t="shared" si="125"/>
        <v>Objekt 5</v>
      </c>
      <c r="B222" s="191"/>
      <c r="C222" s="620" t="str">
        <f t="shared" si="129"/>
        <v/>
      </c>
      <c r="D222" s="177"/>
      <c r="E222" s="519"/>
      <c r="F222" s="520"/>
      <c r="G222" s="177"/>
      <c r="H222" s="177"/>
      <c r="I222" s="177"/>
      <c r="J222" s="177"/>
      <c r="K222" s="185"/>
      <c r="L222" s="541"/>
      <c r="P222" s="626">
        <f t="shared" si="130"/>
        <v>40</v>
      </c>
      <c r="Q222" s="626">
        <f t="shared" si="131"/>
        <v>0</v>
      </c>
      <c r="R222" s="181">
        <f t="shared" si="132"/>
        <v>0</v>
      </c>
      <c r="S222" s="623">
        <f t="shared" si="133"/>
        <v>0</v>
      </c>
      <c r="T222" s="181">
        <f t="shared" si="134"/>
        <v>0</v>
      </c>
      <c r="U222" s="181">
        <f t="shared" si="135"/>
        <v>0</v>
      </c>
      <c r="V222" s="181">
        <f t="shared" si="136"/>
        <v>0</v>
      </c>
      <c r="W222" s="181">
        <f t="shared" si="137"/>
        <v>0</v>
      </c>
      <c r="X222" s="181">
        <f t="shared" si="138"/>
        <v>0</v>
      </c>
    </row>
    <row r="223" spans="1:24" s="16" customFormat="1" x14ac:dyDescent="0.2">
      <c r="A223" s="174" t="str">
        <f t="shared" si="125"/>
        <v>Objekt 6</v>
      </c>
      <c r="B223" s="191"/>
      <c r="C223" s="620" t="str">
        <f t="shared" si="129"/>
        <v/>
      </c>
      <c r="D223" s="177"/>
      <c r="E223" s="519"/>
      <c r="F223" s="520"/>
      <c r="G223" s="177"/>
      <c r="H223" s="177"/>
      <c r="I223" s="177"/>
      <c r="J223" s="177"/>
      <c r="K223" s="185"/>
      <c r="L223" s="541"/>
      <c r="P223" s="626">
        <f t="shared" si="130"/>
        <v>40</v>
      </c>
      <c r="Q223" s="626">
        <f t="shared" si="131"/>
        <v>0</v>
      </c>
      <c r="R223" s="181">
        <f t="shared" si="132"/>
        <v>0</v>
      </c>
      <c r="S223" s="623">
        <f t="shared" si="133"/>
        <v>0</v>
      </c>
      <c r="T223" s="181">
        <f t="shared" si="134"/>
        <v>0</v>
      </c>
      <c r="U223" s="181">
        <f t="shared" si="135"/>
        <v>0</v>
      </c>
      <c r="V223" s="181">
        <f t="shared" si="136"/>
        <v>0</v>
      </c>
      <c r="W223" s="181">
        <f t="shared" si="137"/>
        <v>0</v>
      </c>
      <c r="X223" s="181">
        <f t="shared" si="138"/>
        <v>0</v>
      </c>
    </row>
    <row r="224" spans="1:24" s="16" customFormat="1" x14ac:dyDescent="0.2">
      <c r="A224" s="174" t="str">
        <f t="shared" si="125"/>
        <v>Objekt 7</v>
      </c>
      <c r="B224" s="191"/>
      <c r="C224" s="620" t="str">
        <f t="shared" si="129"/>
        <v/>
      </c>
      <c r="D224" s="177"/>
      <c r="E224" s="519"/>
      <c r="F224" s="520"/>
      <c r="G224" s="177"/>
      <c r="H224" s="177"/>
      <c r="I224" s="177"/>
      <c r="J224" s="177"/>
      <c r="K224" s="185"/>
      <c r="L224" s="541"/>
      <c r="P224" s="626">
        <f t="shared" si="130"/>
        <v>40</v>
      </c>
      <c r="Q224" s="626">
        <f t="shared" si="131"/>
        <v>0</v>
      </c>
      <c r="R224" s="181">
        <f t="shared" si="132"/>
        <v>0</v>
      </c>
      <c r="S224" s="623">
        <f t="shared" si="133"/>
        <v>0</v>
      </c>
      <c r="T224" s="181">
        <f t="shared" si="134"/>
        <v>0</v>
      </c>
      <c r="U224" s="181">
        <f t="shared" si="135"/>
        <v>0</v>
      </c>
      <c r="V224" s="181">
        <f t="shared" si="136"/>
        <v>0</v>
      </c>
      <c r="W224" s="181">
        <f t="shared" si="137"/>
        <v>0</v>
      </c>
      <c r="X224" s="181">
        <f t="shared" si="138"/>
        <v>0</v>
      </c>
    </row>
    <row r="225" spans="1:24" s="16" customFormat="1" x14ac:dyDescent="0.2">
      <c r="A225" s="174" t="str">
        <f t="shared" si="125"/>
        <v>Objekt 8</v>
      </c>
      <c r="B225" s="191"/>
      <c r="C225" s="620" t="str">
        <f t="shared" si="129"/>
        <v/>
      </c>
      <c r="D225" s="177"/>
      <c r="E225" s="519"/>
      <c r="F225" s="520"/>
      <c r="G225" s="177"/>
      <c r="H225" s="177"/>
      <c r="I225" s="177"/>
      <c r="J225" s="177"/>
      <c r="K225" s="185"/>
      <c r="L225" s="541"/>
      <c r="P225" s="626">
        <f t="shared" si="130"/>
        <v>40</v>
      </c>
      <c r="Q225" s="626">
        <f t="shared" si="131"/>
        <v>0</v>
      </c>
      <c r="R225" s="181">
        <f t="shared" si="132"/>
        <v>0</v>
      </c>
      <c r="S225" s="623">
        <f t="shared" si="133"/>
        <v>0</v>
      </c>
      <c r="T225" s="181">
        <f t="shared" si="134"/>
        <v>0</v>
      </c>
      <c r="U225" s="181">
        <f t="shared" si="135"/>
        <v>0</v>
      </c>
      <c r="V225" s="181">
        <f t="shared" si="136"/>
        <v>0</v>
      </c>
      <c r="W225" s="181">
        <f t="shared" si="137"/>
        <v>0</v>
      </c>
      <c r="X225" s="181">
        <f t="shared" si="138"/>
        <v>0</v>
      </c>
    </row>
    <row r="226" spans="1:24" s="16" customFormat="1" x14ac:dyDescent="0.2">
      <c r="A226" s="174" t="str">
        <f t="shared" si="125"/>
        <v>Objekt 9</v>
      </c>
      <c r="B226" s="191"/>
      <c r="C226" s="620" t="str">
        <f t="shared" si="129"/>
        <v/>
      </c>
      <c r="D226" s="177"/>
      <c r="E226" s="519"/>
      <c r="F226" s="520"/>
      <c r="G226" s="177"/>
      <c r="H226" s="177"/>
      <c r="I226" s="177"/>
      <c r="J226" s="177"/>
      <c r="K226" s="185"/>
      <c r="L226" s="541"/>
      <c r="P226" s="626">
        <f t="shared" si="130"/>
        <v>40</v>
      </c>
      <c r="Q226" s="626">
        <f t="shared" si="131"/>
        <v>0</v>
      </c>
      <c r="R226" s="181">
        <f t="shared" si="132"/>
        <v>0</v>
      </c>
      <c r="S226" s="623">
        <f t="shared" si="133"/>
        <v>0</v>
      </c>
      <c r="T226" s="181">
        <f t="shared" si="134"/>
        <v>0</v>
      </c>
      <c r="U226" s="181">
        <f t="shared" si="135"/>
        <v>0</v>
      </c>
      <c r="V226" s="181">
        <f t="shared" si="136"/>
        <v>0</v>
      </c>
      <c r="W226" s="181">
        <f t="shared" si="137"/>
        <v>0</v>
      </c>
      <c r="X226" s="181">
        <f t="shared" si="138"/>
        <v>0</v>
      </c>
    </row>
    <row r="227" spans="1:24" s="16" customFormat="1" x14ac:dyDescent="0.2">
      <c r="A227" s="174" t="str">
        <f t="shared" si="125"/>
        <v>Objekt 10</v>
      </c>
      <c r="B227" s="191"/>
      <c r="C227" s="620" t="str">
        <f t="shared" si="129"/>
        <v/>
      </c>
      <c r="D227" s="177"/>
      <c r="E227" s="519"/>
      <c r="F227" s="520"/>
      <c r="G227" s="177"/>
      <c r="H227" s="177"/>
      <c r="I227" s="177"/>
      <c r="J227" s="177"/>
      <c r="K227" s="185"/>
      <c r="L227" s="541"/>
      <c r="P227" s="626">
        <f t="shared" si="130"/>
        <v>40</v>
      </c>
      <c r="Q227" s="626">
        <f t="shared" si="131"/>
        <v>0</v>
      </c>
      <c r="R227" s="181">
        <f t="shared" si="132"/>
        <v>0</v>
      </c>
      <c r="S227" s="623">
        <f t="shared" si="133"/>
        <v>0</v>
      </c>
      <c r="T227" s="181">
        <f t="shared" si="134"/>
        <v>0</v>
      </c>
      <c r="U227" s="181">
        <f t="shared" si="135"/>
        <v>0</v>
      </c>
      <c r="V227" s="181">
        <f t="shared" si="136"/>
        <v>0</v>
      </c>
      <c r="W227" s="181">
        <f t="shared" si="137"/>
        <v>0</v>
      </c>
      <c r="X227" s="181">
        <f t="shared" si="138"/>
        <v>0</v>
      </c>
    </row>
    <row r="228" spans="1:24" s="16" customFormat="1" ht="18" customHeight="1" x14ac:dyDescent="0.2">
      <c r="A228" s="173" t="str">
        <f t="shared" si="125"/>
        <v>Hochbauten (33 J.)</v>
      </c>
      <c r="B228" s="109"/>
      <c r="C228" s="618"/>
      <c r="D228" s="183">
        <f>SUM(D229:D278)</f>
        <v>0</v>
      </c>
      <c r="E228" s="215">
        <f t="shared" ref="E228:K228" si="139">SUM(E229:E278)</f>
        <v>0</v>
      </c>
      <c r="F228" s="201">
        <f t="shared" si="139"/>
        <v>0</v>
      </c>
      <c r="G228" s="183">
        <f t="shared" si="139"/>
        <v>0</v>
      </c>
      <c r="H228" s="183">
        <f t="shared" si="139"/>
        <v>0</v>
      </c>
      <c r="I228" s="183">
        <f t="shared" si="139"/>
        <v>0</v>
      </c>
      <c r="J228" s="183">
        <f t="shared" si="139"/>
        <v>0</v>
      </c>
      <c r="K228" s="187">
        <f t="shared" si="139"/>
        <v>0</v>
      </c>
      <c r="L228" s="531"/>
      <c r="P228" s="618"/>
      <c r="Q228" s="618"/>
      <c r="R228" s="630">
        <f>SUM(R229:R278)</f>
        <v>0</v>
      </c>
      <c r="S228" s="630">
        <f t="shared" ref="S228:X228" si="140">SUM(S229:S278)</f>
        <v>0</v>
      </c>
      <c r="T228" s="630">
        <f t="shared" si="140"/>
        <v>0</v>
      </c>
      <c r="U228" s="630">
        <f t="shared" si="140"/>
        <v>0</v>
      </c>
      <c r="V228" s="630">
        <f t="shared" si="140"/>
        <v>0</v>
      </c>
      <c r="W228" s="630">
        <f t="shared" si="140"/>
        <v>0</v>
      </c>
      <c r="X228" s="630">
        <f t="shared" si="140"/>
        <v>0</v>
      </c>
    </row>
    <row r="229" spans="1:24" s="16" customFormat="1" x14ac:dyDescent="0.2">
      <c r="A229" s="174" t="str">
        <f t="shared" si="125"/>
        <v>Objekt 1</v>
      </c>
      <c r="B229" s="191"/>
      <c r="C229" s="620" t="str">
        <f t="shared" ref="C229:C260" si="141">IF(C37="","",C37)</f>
        <v/>
      </c>
      <c r="D229" s="177"/>
      <c r="E229" s="519"/>
      <c r="F229" s="520"/>
      <c r="G229" s="177"/>
      <c r="H229" s="177"/>
      <c r="I229" s="177"/>
      <c r="J229" s="177"/>
      <c r="K229" s="185"/>
      <c r="L229" s="541"/>
      <c r="P229" s="626">
        <f t="shared" ref="P229:P260" si="142">P37</f>
        <v>33</v>
      </c>
      <c r="Q229" s="626">
        <f t="shared" ref="Q229" si="143">IF((C229=""),0,P229-($R$215-C229))</f>
        <v>0</v>
      </c>
      <c r="R229" s="181">
        <f t="shared" ref="R229" si="144">IF(OR(C229="",$R$215-P229&gt;=C229,C229&gt;$R$215),0,D229/(P229-($R$215-C229)))</f>
        <v>0</v>
      </c>
      <c r="S229" s="623">
        <f>IF(OR(C229="",$S$215-P229&gt;=C229,C229&gt;$S$215),0,(SUM(D229:E229)-SUM(R229:R229))/(P229-($S$215-C229)))</f>
        <v>0</v>
      </c>
      <c r="T229" s="181">
        <f>IF(OR(C229="",$T$215-P229&gt;=C229,C229&gt;$T$215),0,(SUM(D229:F229)-SUM(R229:S229))/(P229-($T$215-C229)))</f>
        <v>0</v>
      </c>
      <c r="U229" s="181">
        <f>IF(OR(C229="",$U$215-P229&gt;=C229,C229&gt;$U$215),0,(SUM(D229:G229)-SUM(R229:T229))/(P229-($U$215-C229)))</f>
        <v>0</v>
      </c>
      <c r="V229" s="181">
        <f>IF(OR(C229="",$V$215-P229&gt;=C229,C229&gt;$V$215),0,(SUM(D229:H229)-SUM(R229:U229))/(P229-($V$215-C229)))</f>
        <v>0</v>
      </c>
      <c r="W229" s="181">
        <f>IF(OR(C229="",$W$215-P229&gt;=C229,C229&gt;$W$215),0,(SUM(D229:I229)-SUM(R229:V229))/(P229-($W$215-C229)))</f>
        <v>0</v>
      </c>
      <c r="X229" s="181">
        <f>IF(OR(C229="",$X$215-P229&gt;=C229,C229&gt;$X$215),0,(SUM(D229:J229)-SUM(R229:W229))/(P229-($X$215-C229)))</f>
        <v>0</v>
      </c>
    </row>
    <row r="230" spans="1:24" s="16" customFormat="1" x14ac:dyDescent="0.2">
      <c r="A230" s="174" t="str">
        <f t="shared" si="125"/>
        <v>Objekt 2</v>
      </c>
      <c r="B230" s="191"/>
      <c r="C230" s="620" t="str">
        <f t="shared" si="141"/>
        <v/>
      </c>
      <c r="D230" s="177"/>
      <c r="E230" s="519"/>
      <c r="F230" s="520"/>
      <c r="G230" s="177"/>
      <c r="H230" s="177"/>
      <c r="I230" s="177"/>
      <c r="J230" s="177"/>
      <c r="K230" s="185"/>
      <c r="L230" s="541"/>
      <c r="P230" s="626">
        <f t="shared" si="142"/>
        <v>33</v>
      </c>
      <c r="Q230" s="626">
        <f t="shared" ref="Q230:Q278" si="145">IF((C230=""),0,P230-($R$215-C230))</f>
        <v>0</v>
      </c>
      <c r="R230" s="181">
        <f t="shared" ref="R230:R278" si="146">IF(OR(C230="",$R$215-P230&gt;=C230,C230&gt;$R$215),0,D230/(P230-($R$215-C230)))</f>
        <v>0</v>
      </c>
      <c r="S230" s="623">
        <f t="shared" ref="S230:S278" si="147">IF(OR(C230="",$S$215-P230&gt;=C230,C230&gt;$S$215),0,(SUM(D230:E230)-SUM(R230:R230))/(P230-($S$215-C230)))</f>
        <v>0</v>
      </c>
      <c r="T230" s="181">
        <f t="shared" ref="T230:T278" si="148">IF(OR(C230="",$T$215-P230&gt;=C230,C230&gt;$T$215),0,(SUM(D230:F230)-SUM(R230:S230))/(P230-($T$215-C230)))</f>
        <v>0</v>
      </c>
      <c r="U230" s="181">
        <f t="shared" ref="U230:U278" si="149">IF(OR(C230="",$U$215-P230&gt;=C230,C230&gt;$U$215),0,(SUM(D230:G230)-SUM(R230:T230))/(P230-($U$215-C230)))</f>
        <v>0</v>
      </c>
      <c r="V230" s="181">
        <f t="shared" ref="V230:V278" si="150">IF(OR(C230="",$V$215-P230&gt;=C230,C230&gt;$V$215),0,(SUM(D230:H230)-SUM(R230:U230))/(P230-($V$215-C230)))</f>
        <v>0</v>
      </c>
      <c r="W230" s="181">
        <f t="shared" ref="W230:W278" si="151">IF(OR(C230="",$W$215-P230&gt;=C230,C230&gt;$W$215),0,(SUM(D230:I230)-SUM(R230:V230))/(P230-($W$215-C230)))</f>
        <v>0</v>
      </c>
      <c r="X230" s="181">
        <f t="shared" ref="X230:X278" si="152">IF(OR(C230="",$X$215-P230&gt;=C230,C230&gt;$X$215),0,(SUM(D230:J230)-SUM(R230:W230))/(P230-($X$215-C230)))</f>
        <v>0</v>
      </c>
    </row>
    <row r="231" spans="1:24" s="16" customFormat="1" x14ac:dyDescent="0.2">
      <c r="A231" s="174" t="str">
        <f t="shared" si="125"/>
        <v>Objekt 3</v>
      </c>
      <c r="B231" s="191"/>
      <c r="C231" s="620" t="str">
        <f t="shared" si="141"/>
        <v/>
      </c>
      <c r="D231" s="177"/>
      <c r="E231" s="519"/>
      <c r="F231" s="520"/>
      <c r="G231" s="177"/>
      <c r="H231" s="177"/>
      <c r="I231" s="177"/>
      <c r="J231" s="177"/>
      <c r="K231" s="185"/>
      <c r="L231" s="541"/>
      <c r="P231" s="626">
        <f t="shared" si="142"/>
        <v>33</v>
      </c>
      <c r="Q231" s="626">
        <f t="shared" si="145"/>
        <v>0</v>
      </c>
      <c r="R231" s="181">
        <f t="shared" si="146"/>
        <v>0</v>
      </c>
      <c r="S231" s="623">
        <f t="shared" si="147"/>
        <v>0</v>
      </c>
      <c r="T231" s="181">
        <f t="shared" si="148"/>
        <v>0</v>
      </c>
      <c r="U231" s="181">
        <f t="shared" si="149"/>
        <v>0</v>
      </c>
      <c r="V231" s="181">
        <f t="shared" si="150"/>
        <v>0</v>
      </c>
      <c r="W231" s="181">
        <f t="shared" si="151"/>
        <v>0</v>
      </c>
      <c r="X231" s="181">
        <f t="shared" si="152"/>
        <v>0</v>
      </c>
    </row>
    <row r="232" spans="1:24" s="16" customFormat="1" x14ac:dyDescent="0.2">
      <c r="A232" s="174" t="str">
        <f t="shared" si="125"/>
        <v>Objekt 4</v>
      </c>
      <c r="B232" s="191"/>
      <c r="C232" s="620" t="str">
        <f t="shared" si="141"/>
        <v/>
      </c>
      <c r="D232" s="177"/>
      <c r="E232" s="519"/>
      <c r="F232" s="520"/>
      <c r="G232" s="177"/>
      <c r="H232" s="177"/>
      <c r="I232" s="177"/>
      <c r="J232" s="177"/>
      <c r="K232" s="185"/>
      <c r="L232" s="541"/>
      <c r="P232" s="626">
        <f t="shared" si="142"/>
        <v>33</v>
      </c>
      <c r="Q232" s="626">
        <f t="shared" si="145"/>
        <v>0</v>
      </c>
      <c r="R232" s="181">
        <f t="shared" si="146"/>
        <v>0</v>
      </c>
      <c r="S232" s="623">
        <f t="shared" si="147"/>
        <v>0</v>
      </c>
      <c r="T232" s="181">
        <f t="shared" si="148"/>
        <v>0</v>
      </c>
      <c r="U232" s="181">
        <f t="shared" si="149"/>
        <v>0</v>
      </c>
      <c r="V232" s="181">
        <f t="shared" si="150"/>
        <v>0</v>
      </c>
      <c r="W232" s="181">
        <f t="shared" si="151"/>
        <v>0</v>
      </c>
      <c r="X232" s="181">
        <f t="shared" si="152"/>
        <v>0</v>
      </c>
    </row>
    <row r="233" spans="1:24" s="16" customFormat="1" x14ac:dyDescent="0.2">
      <c r="A233" s="174" t="str">
        <f t="shared" si="125"/>
        <v>Objekt 5</v>
      </c>
      <c r="B233" s="191"/>
      <c r="C233" s="620" t="str">
        <f t="shared" si="141"/>
        <v/>
      </c>
      <c r="D233" s="177"/>
      <c r="E233" s="519"/>
      <c r="F233" s="520"/>
      <c r="G233" s="177"/>
      <c r="H233" s="177"/>
      <c r="I233" s="177"/>
      <c r="J233" s="177"/>
      <c r="K233" s="185"/>
      <c r="L233" s="541"/>
      <c r="P233" s="626">
        <f t="shared" si="142"/>
        <v>33</v>
      </c>
      <c r="Q233" s="626">
        <f t="shared" si="145"/>
        <v>0</v>
      </c>
      <c r="R233" s="181">
        <f t="shared" si="146"/>
        <v>0</v>
      </c>
      <c r="S233" s="623">
        <f t="shared" si="147"/>
        <v>0</v>
      </c>
      <c r="T233" s="181">
        <f t="shared" si="148"/>
        <v>0</v>
      </c>
      <c r="U233" s="181">
        <f t="shared" si="149"/>
        <v>0</v>
      </c>
      <c r="V233" s="181">
        <f t="shared" si="150"/>
        <v>0</v>
      </c>
      <c r="W233" s="181">
        <f t="shared" si="151"/>
        <v>0</v>
      </c>
      <c r="X233" s="181">
        <f t="shared" si="152"/>
        <v>0</v>
      </c>
    </row>
    <row r="234" spans="1:24" s="16" customFormat="1" x14ac:dyDescent="0.2">
      <c r="A234" s="174" t="str">
        <f t="shared" si="125"/>
        <v>Objekt 6</v>
      </c>
      <c r="B234" s="191"/>
      <c r="C234" s="620" t="str">
        <f t="shared" si="141"/>
        <v/>
      </c>
      <c r="D234" s="177"/>
      <c r="E234" s="519"/>
      <c r="F234" s="520"/>
      <c r="G234" s="177"/>
      <c r="H234" s="177"/>
      <c r="I234" s="177"/>
      <c r="J234" s="177"/>
      <c r="K234" s="185"/>
      <c r="L234" s="541"/>
      <c r="P234" s="626">
        <f t="shared" si="142"/>
        <v>33</v>
      </c>
      <c r="Q234" s="626">
        <f t="shared" si="145"/>
        <v>0</v>
      </c>
      <c r="R234" s="181">
        <f t="shared" si="146"/>
        <v>0</v>
      </c>
      <c r="S234" s="623">
        <f t="shared" si="147"/>
        <v>0</v>
      </c>
      <c r="T234" s="181">
        <f t="shared" si="148"/>
        <v>0</v>
      </c>
      <c r="U234" s="181">
        <f t="shared" si="149"/>
        <v>0</v>
      </c>
      <c r="V234" s="181">
        <f t="shared" si="150"/>
        <v>0</v>
      </c>
      <c r="W234" s="181">
        <f t="shared" si="151"/>
        <v>0</v>
      </c>
      <c r="X234" s="181">
        <f t="shared" si="152"/>
        <v>0</v>
      </c>
    </row>
    <row r="235" spans="1:24" s="16" customFormat="1" x14ac:dyDescent="0.2">
      <c r="A235" s="174" t="str">
        <f t="shared" si="125"/>
        <v>Objekt 7</v>
      </c>
      <c r="B235" s="191"/>
      <c r="C235" s="620" t="str">
        <f t="shared" si="141"/>
        <v/>
      </c>
      <c r="D235" s="177"/>
      <c r="E235" s="519"/>
      <c r="F235" s="520"/>
      <c r="G235" s="177"/>
      <c r="H235" s="177"/>
      <c r="I235" s="177"/>
      <c r="J235" s="177"/>
      <c r="K235" s="185"/>
      <c r="L235" s="541"/>
      <c r="P235" s="626">
        <f t="shared" si="142"/>
        <v>33</v>
      </c>
      <c r="Q235" s="626">
        <f t="shared" si="145"/>
        <v>0</v>
      </c>
      <c r="R235" s="181">
        <f t="shared" si="146"/>
        <v>0</v>
      </c>
      <c r="S235" s="623">
        <f t="shared" si="147"/>
        <v>0</v>
      </c>
      <c r="T235" s="181">
        <f t="shared" si="148"/>
        <v>0</v>
      </c>
      <c r="U235" s="181">
        <f t="shared" si="149"/>
        <v>0</v>
      </c>
      <c r="V235" s="181">
        <f t="shared" si="150"/>
        <v>0</v>
      </c>
      <c r="W235" s="181">
        <f t="shared" si="151"/>
        <v>0</v>
      </c>
      <c r="X235" s="181">
        <f t="shared" si="152"/>
        <v>0</v>
      </c>
    </row>
    <row r="236" spans="1:24" s="16" customFormat="1" x14ac:dyDescent="0.2">
      <c r="A236" s="174" t="str">
        <f t="shared" si="125"/>
        <v>Objekt 8</v>
      </c>
      <c r="B236" s="191"/>
      <c r="C236" s="620" t="str">
        <f t="shared" si="141"/>
        <v/>
      </c>
      <c r="D236" s="177"/>
      <c r="E236" s="519"/>
      <c r="F236" s="520"/>
      <c r="G236" s="177"/>
      <c r="H236" s="177"/>
      <c r="I236" s="177"/>
      <c r="J236" s="177"/>
      <c r="K236" s="185"/>
      <c r="L236" s="541"/>
      <c r="P236" s="626">
        <f t="shared" si="142"/>
        <v>33</v>
      </c>
      <c r="Q236" s="626">
        <f t="shared" si="145"/>
        <v>0</v>
      </c>
      <c r="R236" s="181">
        <f t="shared" si="146"/>
        <v>0</v>
      </c>
      <c r="S236" s="623">
        <f t="shared" si="147"/>
        <v>0</v>
      </c>
      <c r="T236" s="181">
        <f t="shared" si="148"/>
        <v>0</v>
      </c>
      <c r="U236" s="181">
        <f t="shared" si="149"/>
        <v>0</v>
      </c>
      <c r="V236" s="181">
        <f t="shared" si="150"/>
        <v>0</v>
      </c>
      <c r="W236" s="181">
        <f t="shared" si="151"/>
        <v>0</v>
      </c>
      <c r="X236" s="181">
        <f t="shared" si="152"/>
        <v>0</v>
      </c>
    </row>
    <row r="237" spans="1:24" s="16" customFormat="1" x14ac:dyDescent="0.2">
      <c r="A237" s="174" t="str">
        <f t="shared" si="125"/>
        <v>Objekt 9</v>
      </c>
      <c r="B237" s="191"/>
      <c r="C237" s="620" t="str">
        <f t="shared" si="141"/>
        <v/>
      </c>
      <c r="D237" s="177"/>
      <c r="E237" s="519"/>
      <c r="F237" s="520"/>
      <c r="G237" s="177"/>
      <c r="H237" s="177"/>
      <c r="I237" s="177"/>
      <c r="J237" s="177"/>
      <c r="K237" s="185"/>
      <c r="L237" s="541"/>
      <c r="P237" s="626">
        <f t="shared" si="142"/>
        <v>33</v>
      </c>
      <c r="Q237" s="626">
        <f t="shared" si="145"/>
        <v>0</v>
      </c>
      <c r="R237" s="181">
        <f t="shared" si="146"/>
        <v>0</v>
      </c>
      <c r="S237" s="623">
        <f t="shared" si="147"/>
        <v>0</v>
      </c>
      <c r="T237" s="181">
        <f t="shared" si="148"/>
        <v>0</v>
      </c>
      <c r="U237" s="181">
        <f t="shared" si="149"/>
        <v>0</v>
      </c>
      <c r="V237" s="181">
        <f t="shared" si="150"/>
        <v>0</v>
      </c>
      <c r="W237" s="181">
        <f t="shared" si="151"/>
        <v>0</v>
      </c>
      <c r="X237" s="181">
        <f t="shared" si="152"/>
        <v>0</v>
      </c>
    </row>
    <row r="238" spans="1:24" s="16" customFormat="1" x14ac:dyDescent="0.2">
      <c r="A238" s="174" t="str">
        <f t="shared" si="125"/>
        <v>Objekt 10</v>
      </c>
      <c r="B238" s="191"/>
      <c r="C238" s="620" t="str">
        <f t="shared" si="141"/>
        <v/>
      </c>
      <c r="D238" s="177"/>
      <c r="E238" s="519"/>
      <c r="F238" s="520"/>
      <c r="G238" s="177"/>
      <c r="H238" s="177"/>
      <c r="I238" s="177"/>
      <c r="J238" s="177"/>
      <c r="K238" s="185"/>
      <c r="L238" s="541"/>
      <c r="P238" s="626">
        <f t="shared" si="142"/>
        <v>33</v>
      </c>
      <c r="Q238" s="626">
        <f t="shared" si="145"/>
        <v>0</v>
      </c>
      <c r="R238" s="181">
        <f t="shared" si="146"/>
        <v>0</v>
      </c>
      <c r="S238" s="623">
        <f t="shared" si="147"/>
        <v>0</v>
      </c>
      <c r="T238" s="181">
        <f t="shared" si="148"/>
        <v>0</v>
      </c>
      <c r="U238" s="181">
        <f t="shared" si="149"/>
        <v>0</v>
      </c>
      <c r="V238" s="181">
        <f t="shared" si="150"/>
        <v>0</v>
      </c>
      <c r="W238" s="181">
        <f t="shared" si="151"/>
        <v>0</v>
      </c>
      <c r="X238" s="181">
        <f t="shared" si="152"/>
        <v>0</v>
      </c>
    </row>
    <row r="239" spans="1:24" s="16" customFormat="1" x14ac:dyDescent="0.2">
      <c r="A239" s="174" t="str">
        <f t="shared" si="125"/>
        <v>Objekt 11</v>
      </c>
      <c r="B239" s="191"/>
      <c r="C239" s="620" t="str">
        <f t="shared" si="141"/>
        <v/>
      </c>
      <c r="D239" s="177"/>
      <c r="E239" s="519"/>
      <c r="F239" s="520"/>
      <c r="G239" s="177"/>
      <c r="H239" s="177"/>
      <c r="I239" s="177"/>
      <c r="J239" s="177"/>
      <c r="K239" s="185"/>
      <c r="L239" s="541"/>
      <c r="P239" s="626">
        <f t="shared" si="142"/>
        <v>33</v>
      </c>
      <c r="Q239" s="626">
        <f t="shared" si="145"/>
        <v>0</v>
      </c>
      <c r="R239" s="181">
        <f t="shared" si="146"/>
        <v>0</v>
      </c>
      <c r="S239" s="623">
        <f t="shared" si="147"/>
        <v>0</v>
      </c>
      <c r="T239" s="181">
        <f t="shared" si="148"/>
        <v>0</v>
      </c>
      <c r="U239" s="181">
        <f t="shared" si="149"/>
        <v>0</v>
      </c>
      <c r="V239" s="181">
        <f t="shared" si="150"/>
        <v>0</v>
      </c>
      <c r="W239" s="181">
        <f t="shared" si="151"/>
        <v>0</v>
      </c>
      <c r="X239" s="181">
        <f t="shared" si="152"/>
        <v>0</v>
      </c>
    </row>
    <row r="240" spans="1:24" s="16" customFormat="1" x14ac:dyDescent="0.2">
      <c r="A240" s="174" t="str">
        <f t="shared" si="125"/>
        <v>Objekt 12</v>
      </c>
      <c r="B240" s="191"/>
      <c r="C240" s="620" t="str">
        <f t="shared" si="141"/>
        <v/>
      </c>
      <c r="D240" s="177"/>
      <c r="E240" s="519"/>
      <c r="F240" s="520"/>
      <c r="G240" s="177"/>
      <c r="H240" s="177"/>
      <c r="I240" s="177"/>
      <c r="J240" s="177"/>
      <c r="K240" s="185"/>
      <c r="L240" s="541"/>
      <c r="P240" s="626">
        <f t="shared" si="142"/>
        <v>33</v>
      </c>
      <c r="Q240" s="626">
        <f t="shared" si="145"/>
        <v>0</v>
      </c>
      <c r="R240" s="181">
        <f t="shared" si="146"/>
        <v>0</v>
      </c>
      <c r="S240" s="623">
        <f t="shared" si="147"/>
        <v>0</v>
      </c>
      <c r="T240" s="181">
        <f t="shared" si="148"/>
        <v>0</v>
      </c>
      <c r="U240" s="181">
        <f t="shared" si="149"/>
        <v>0</v>
      </c>
      <c r="V240" s="181">
        <f t="shared" si="150"/>
        <v>0</v>
      </c>
      <c r="W240" s="181">
        <f t="shared" si="151"/>
        <v>0</v>
      </c>
      <c r="X240" s="181">
        <f t="shared" si="152"/>
        <v>0</v>
      </c>
    </row>
    <row r="241" spans="1:24" s="16" customFormat="1" x14ac:dyDescent="0.2">
      <c r="A241" s="174" t="str">
        <f t="shared" si="125"/>
        <v>Objekt 13</v>
      </c>
      <c r="B241" s="191"/>
      <c r="C241" s="620" t="str">
        <f t="shared" si="141"/>
        <v/>
      </c>
      <c r="D241" s="177"/>
      <c r="E241" s="519"/>
      <c r="F241" s="520"/>
      <c r="G241" s="177"/>
      <c r="H241" s="177"/>
      <c r="I241" s="177"/>
      <c r="J241" s="177"/>
      <c r="K241" s="185"/>
      <c r="L241" s="541"/>
      <c r="P241" s="626">
        <f t="shared" si="142"/>
        <v>33</v>
      </c>
      <c r="Q241" s="626">
        <f t="shared" si="145"/>
        <v>0</v>
      </c>
      <c r="R241" s="181">
        <f t="shared" si="146"/>
        <v>0</v>
      </c>
      <c r="S241" s="623">
        <f t="shared" si="147"/>
        <v>0</v>
      </c>
      <c r="T241" s="181">
        <f t="shared" si="148"/>
        <v>0</v>
      </c>
      <c r="U241" s="181">
        <f t="shared" si="149"/>
        <v>0</v>
      </c>
      <c r="V241" s="181">
        <f t="shared" si="150"/>
        <v>0</v>
      </c>
      <c r="W241" s="181">
        <f t="shared" si="151"/>
        <v>0</v>
      </c>
      <c r="X241" s="181">
        <f t="shared" si="152"/>
        <v>0</v>
      </c>
    </row>
    <row r="242" spans="1:24" s="16" customFormat="1" x14ac:dyDescent="0.2">
      <c r="A242" s="174" t="str">
        <f t="shared" si="125"/>
        <v>Objekt 14</v>
      </c>
      <c r="B242" s="191"/>
      <c r="C242" s="620" t="str">
        <f t="shared" si="141"/>
        <v/>
      </c>
      <c r="D242" s="177"/>
      <c r="E242" s="519"/>
      <c r="F242" s="520"/>
      <c r="G242" s="177"/>
      <c r="H242" s="177"/>
      <c r="I242" s="177"/>
      <c r="J242" s="177"/>
      <c r="K242" s="185"/>
      <c r="L242" s="541"/>
      <c r="P242" s="626">
        <f t="shared" si="142"/>
        <v>33</v>
      </c>
      <c r="Q242" s="626">
        <f t="shared" si="145"/>
        <v>0</v>
      </c>
      <c r="R242" s="181">
        <f t="shared" si="146"/>
        <v>0</v>
      </c>
      <c r="S242" s="623">
        <f t="shared" si="147"/>
        <v>0</v>
      </c>
      <c r="T242" s="181">
        <f t="shared" si="148"/>
        <v>0</v>
      </c>
      <c r="U242" s="181">
        <f t="shared" si="149"/>
        <v>0</v>
      </c>
      <c r="V242" s="181">
        <f t="shared" si="150"/>
        <v>0</v>
      </c>
      <c r="W242" s="181">
        <f t="shared" si="151"/>
        <v>0</v>
      </c>
      <c r="X242" s="181">
        <f t="shared" si="152"/>
        <v>0</v>
      </c>
    </row>
    <row r="243" spans="1:24" s="16" customFormat="1" x14ac:dyDescent="0.2">
      <c r="A243" s="174" t="str">
        <f t="shared" si="125"/>
        <v>Objekt 15</v>
      </c>
      <c r="B243" s="191"/>
      <c r="C243" s="620" t="str">
        <f t="shared" si="141"/>
        <v/>
      </c>
      <c r="D243" s="177"/>
      <c r="E243" s="519"/>
      <c r="F243" s="520"/>
      <c r="G243" s="177"/>
      <c r="H243" s="177"/>
      <c r="I243" s="177"/>
      <c r="J243" s="177"/>
      <c r="K243" s="185"/>
      <c r="L243" s="541"/>
      <c r="P243" s="626">
        <f t="shared" si="142"/>
        <v>33</v>
      </c>
      <c r="Q243" s="626">
        <f t="shared" si="145"/>
        <v>0</v>
      </c>
      <c r="R243" s="181">
        <f t="shared" si="146"/>
        <v>0</v>
      </c>
      <c r="S243" s="623">
        <f t="shared" si="147"/>
        <v>0</v>
      </c>
      <c r="T243" s="181">
        <f t="shared" si="148"/>
        <v>0</v>
      </c>
      <c r="U243" s="181">
        <f t="shared" si="149"/>
        <v>0</v>
      </c>
      <c r="V243" s="181">
        <f t="shared" si="150"/>
        <v>0</v>
      </c>
      <c r="W243" s="181">
        <f t="shared" si="151"/>
        <v>0</v>
      </c>
      <c r="X243" s="181">
        <f t="shared" si="152"/>
        <v>0</v>
      </c>
    </row>
    <row r="244" spans="1:24" s="16" customFormat="1" x14ac:dyDescent="0.2">
      <c r="A244" s="174" t="str">
        <f t="shared" si="125"/>
        <v>Objekt 16</v>
      </c>
      <c r="B244" s="191"/>
      <c r="C244" s="620" t="str">
        <f t="shared" si="141"/>
        <v/>
      </c>
      <c r="D244" s="177"/>
      <c r="E244" s="519"/>
      <c r="F244" s="520"/>
      <c r="G244" s="177"/>
      <c r="H244" s="177"/>
      <c r="I244" s="177"/>
      <c r="J244" s="177"/>
      <c r="K244" s="185"/>
      <c r="L244" s="541"/>
      <c r="P244" s="626">
        <f t="shared" si="142"/>
        <v>33</v>
      </c>
      <c r="Q244" s="626">
        <f t="shared" si="145"/>
        <v>0</v>
      </c>
      <c r="R244" s="181">
        <f t="shared" si="146"/>
        <v>0</v>
      </c>
      <c r="S244" s="623">
        <f t="shared" si="147"/>
        <v>0</v>
      </c>
      <c r="T244" s="181">
        <f t="shared" si="148"/>
        <v>0</v>
      </c>
      <c r="U244" s="181">
        <f t="shared" si="149"/>
        <v>0</v>
      </c>
      <c r="V244" s="181">
        <f t="shared" si="150"/>
        <v>0</v>
      </c>
      <c r="W244" s="181">
        <f t="shared" si="151"/>
        <v>0</v>
      </c>
      <c r="X244" s="181">
        <f t="shared" si="152"/>
        <v>0</v>
      </c>
    </row>
    <row r="245" spans="1:24" s="16" customFormat="1" x14ac:dyDescent="0.2">
      <c r="A245" s="174" t="str">
        <f t="shared" si="125"/>
        <v>Objekt 17</v>
      </c>
      <c r="B245" s="191"/>
      <c r="C245" s="620" t="str">
        <f t="shared" si="141"/>
        <v/>
      </c>
      <c r="D245" s="177"/>
      <c r="E245" s="519"/>
      <c r="F245" s="520"/>
      <c r="G245" s="177"/>
      <c r="H245" s="177"/>
      <c r="I245" s="177"/>
      <c r="J245" s="177"/>
      <c r="K245" s="185"/>
      <c r="L245" s="541"/>
      <c r="P245" s="626">
        <f t="shared" si="142"/>
        <v>33</v>
      </c>
      <c r="Q245" s="626">
        <f t="shared" si="145"/>
        <v>0</v>
      </c>
      <c r="R245" s="181">
        <f t="shared" si="146"/>
        <v>0</v>
      </c>
      <c r="S245" s="623">
        <f t="shared" si="147"/>
        <v>0</v>
      </c>
      <c r="T245" s="181">
        <f t="shared" si="148"/>
        <v>0</v>
      </c>
      <c r="U245" s="181">
        <f t="shared" si="149"/>
        <v>0</v>
      </c>
      <c r="V245" s="181">
        <f t="shared" si="150"/>
        <v>0</v>
      </c>
      <c r="W245" s="181">
        <f t="shared" si="151"/>
        <v>0</v>
      </c>
      <c r="X245" s="181">
        <f t="shared" si="152"/>
        <v>0</v>
      </c>
    </row>
    <row r="246" spans="1:24" s="16" customFormat="1" x14ac:dyDescent="0.2">
      <c r="A246" s="174" t="str">
        <f t="shared" si="125"/>
        <v>Objekt 18</v>
      </c>
      <c r="B246" s="191"/>
      <c r="C246" s="620" t="str">
        <f t="shared" si="141"/>
        <v/>
      </c>
      <c r="D246" s="177"/>
      <c r="E246" s="519"/>
      <c r="F246" s="520"/>
      <c r="G246" s="177"/>
      <c r="H246" s="177"/>
      <c r="I246" s="177"/>
      <c r="J246" s="177"/>
      <c r="K246" s="185"/>
      <c r="L246" s="541"/>
      <c r="P246" s="626">
        <f t="shared" si="142"/>
        <v>33</v>
      </c>
      <c r="Q246" s="626">
        <f t="shared" si="145"/>
        <v>0</v>
      </c>
      <c r="R246" s="181">
        <f t="shared" si="146"/>
        <v>0</v>
      </c>
      <c r="S246" s="623">
        <f t="shared" si="147"/>
        <v>0</v>
      </c>
      <c r="T246" s="181">
        <f t="shared" si="148"/>
        <v>0</v>
      </c>
      <c r="U246" s="181">
        <f t="shared" si="149"/>
        <v>0</v>
      </c>
      <c r="V246" s="181">
        <f t="shared" si="150"/>
        <v>0</v>
      </c>
      <c r="W246" s="181">
        <f t="shared" si="151"/>
        <v>0</v>
      </c>
      <c r="X246" s="181">
        <f t="shared" si="152"/>
        <v>0</v>
      </c>
    </row>
    <row r="247" spans="1:24" s="16" customFormat="1" x14ac:dyDescent="0.2">
      <c r="A247" s="174" t="str">
        <f t="shared" si="125"/>
        <v>Objekt 19</v>
      </c>
      <c r="B247" s="191"/>
      <c r="C247" s="620" t="str">
        <f t="shared" si="141"/>
        <v/>
      </c>
      <c r="D247" s="177"/>
      <c r="E247" s="519"/>
      <c r="F247" s="520"/>
      <c r="G247" s="177"/>
      <c r="H247" s="177"/>
      <c r="I247" s="177"/>
      <c r="J247" s="177"/>
      <c r="K247" s="185"/>
      <c r="L247" s="541"/>
      <c r="P247" s="626">
        <f t="shared" si="142"/>
        <v>33</v>
      </c>
      <c r="Q247" s="626">
        <f t="shared" si="145"/>
        <v>0</v>
      </c>
      <c r="R247" s="181">
        <f t="shared" si="146"/>
        <v>0</v>
      </c>
      <c r="S247" s="623">
        <f t="shared" si="147"/>
        <v>0</v>
      </c>
      <c r="T247" s="181">
        <f t="shared" si="148"/>
        <v>0</v>
      </c>
      <c r="U247" s="181">
        <f t="shared" si="149"/>
        <v>0</v>
      </c>
      <c r="V247" s="181">
        <f t="shared" si="150"/>
        <v>0</v>
      </c>
      <c r="W247" s="181">
        <f t="shared" si="151"/>
        <v>0</v>
      </c>
      <c r="X247" s="181">
        <f t="shared" si="152"/>
        <v>0</v>
      </c>
    </row>
    <row r="248" spans="1:24" s="16" customFormat="1" x14ac:dyDescent="0.2">
      <c r="A248" s="174" t="str">
        <f t="shared" si="125"/>
        <v>Objekt 20</v>
      </c>
      <c r="B248" s="191"/>
      <c r="C248" s="620" t="str">
        <f t="shared" si="141"/>
        <v/>
      </c>
      <c r="D248" s="177"/>
      <c r="E248" s="519"/>
      <c r="F248" s="520"/>
      <c r="G248" s="177"/>
      <c r="H248" s="177"/>
      <c r="I248" s="177"/>
      <c r="J248" s="177"/>
      <c r="K248" s="185"/>
      <c r="L248" s="541"/>
      <c r="P248" s="626">
        <f t="shared" si="142"/>
        <v>33</v>
      </c>
      <c r="Q248" s="626">
        <f t="shared" si="145"/>
        <v>0</v>
      </c>
      <c r="R248" s="181">
        <f t="shared" si="146"/>
        <v>0</v>
      </c>
      <c r="S248" s="623">
        <f t="shared" si="147"/>
        <v>0</v>
      </c>
      <c r="T248" s="181">
        <f t="shared" si="148"/>
        <v>0</v>
      </c>
      <c r="U248" s="181">
        <f t="shared" si="149"/>
        <v>0</v>
      </c>
      <c r="V248" s="181">
        <f t="shared" si="150"/>
        <v>0</v>
      </c>
      <c r="W248" s="181">
        <f t="shared" si="151"/>
        <v>0</v>
      </c>
      <c r="X248" s="181">
        <f t="shared" si="152"/>
        <v>0</v>
      </c>
    </row>
    <row r="249" spans="1:24" s="16" customFormat="1" x14ac:dyDescent="0.2">
      <c r="A249" s="174" t="str">
        <f t="shared" ref="A249:A280" si="153">A57</f>
        <v>Objekt 21</v>
      </c>
      <c r="B249" s="191"/>
      <c r="C249" s="620" t="str">
        <f t="shared" si="141"/>
        <v/>
      </c>
      <c r="D249" s="177"/>
      <c r="E249" s="519"/>
      <c r="F249" s="520"/>
      <c r="G249" s="177"/>
      <c r="H249" s="177"/>
      <c r="I249" s="177"/>
      <c r="J249" s="177"/>
      <c r="K249" s="185"/>
      <c r="L249" s="541"/>
      <c r="P249" s="626">
        <f t="shared" si="142"/>
        <v>33</v>
      </c>
      <c r="Q249" s="626">
        <f t="shared" si="145"/>
        <v>0</v>
      </c>
      <c r="R249" s="181">
        <f t="shared" si="146"/>
        <v>0</v>
      </c>
      <c r="S249" s="623">
        <f t="shared" si="147"/>
        <v>0</v>
      </c>
      <c r="T249" s="181">
        <f t="shared" si="148"/>
        <v>0</v>
      </c>
      <c r="U249" s="181">
        <f t="shared" si="149"/>
        <v>0</v>
      </c>
      <c r="V249" s="181">
        <f t="shared" si="150"/>
        <v>0</v>
      </c>
      <c r="W249" s="181">
        <f t="shared" si="151"/>
        <v>0</v>
      </c>
      <c r="X249" s="181">
        <f t="shared" si="152"/>
        <v>0</v>
      </c>
    </row>
    <row r="250" spans="1:24" s="16" customFormat="1" x14ac:dyDescent="0.2">
      <c r="A250" s="174" t="str">
        <f t="shared" si="153"/>
        <v>Objekt 22</v>
      </c>
      <c r="B250" s="191"/>
      <c r="C250" s="620" t="str">
        <f t="shared" si="141"/>
        <v/>
      </c>
      <c r="D250" s="177"/>
      <c r="E250" s="519"/>
      <c r="F250" s="520"/>
      <c r="G250" s="177"/>
      <c r="H250" s="177"/>
      <c r="I250" s="177"/>
      <c r="J250" s="177"/>
      <c r="K250" s="185"/>
      <c r="L250" s="541"/>
      <c r="P250" s="626">
        <f t="shared" si="142"/>
        <v>33</v>
      </c>
      <c r="Q250" s="626">
        <f t="shared" si="145"/>
        <v>0</v>
      </c>
      <c r="R250" s="181">
        <f t="shared" si="146"/>
        <v>0</v>
      </c>
      <c r="S250" s="623">
        <f t="shared" si="147"/>
        <v>0</v>
      </c>
      <c r="T250" s="181">
        <f t="shared" si="148"/>
        <v>0</v>
      </c>
      <c r="U250" s="181">
        <f t="shared" si="149"/>
        <v>0</v>
      </c>
      <c r="V250" s="181">
        <f t="shared" si="150"/>
        <v>0</v>
      </c>
      <c r="W250" s="181">
        <f t="shared" si="151"/>
        <v>0</v>
      </c>
      <c r="X250" s="181">
        <f t="shared" si="152"/>
        <v>0</v>
      </c>
    </row>
    <row r="251" spans="1:24" s="16" customFormat="1" x14ac:dyDescent="0.2">
      <c r="A251" s="174" t="str">
        <f t="shared" si="153"/>
        <v>Objekt 23</v>
      </c>
      <c r="B251" s="191"/>
      <c r="C251" s="620" t="str">
        <f t="shared" si="141"/>
        <v/>
      </c>
      <c r="D251" s="177"/>
      <c r="E251" s="519"/>
      <c r="F251" s="520"/>
      <c r="G251" s="177"/>
      <c r="H251" s="177"/>
      <c r="I251" s="177"/>
      <c r="J251" s="177"/>
      <c r="K251" s="185"/>
      <c r="L251" s="541"/>
      <c r="P251" s="626">
        <f t="shared" si="142"/>
        <v>33</v>
      </c>
      <c r="Q251" s="626">
        <f t="shared" si="145"/>
        <v>0</v>
      </c>
      <c r="R251" s="181">
        <f t="shared" si="146"/>
        <v>0</v>
      </c>
      <c r="S251" s="623">
        <f t="shared" si="147"/>
        <v>0</v>
      </c>
      <c r="T251" s="181">
        <f t="shared" si="148"/>
        <v>0</v>
      </c>
      <c r="U251" s="181">
        <f t="shared" si="149"/>
        <v>0</v>
      </c>
      <c r="V251" s="181">
        <f t="shared" si="150"/>
        <v>0</v>
      </c>
      <c r="W251" s="181">
        <f t="shared" si="151"/>
        <v>0</v>
      </c>
      <c r="X251" s="181">
        <f t="shared" si="152"/>
        <v>0</v>
      </c>
    </row>
    <row r="252" spans="1:24" s="16" customFormat="1" x14ac:dyDescent="0.2">
      <c r="A252" s="174" t="str">
        <f t="shared" si="153"/>
        <v>Objekt 24</v>
      </c>
      <c r="B252" s="191"/>
      <c r="C252" s="620" t="str">
        <f t="shared" si="141"/>
        <v/>
      </c>
      <c r="D252" s="177"/>
      <c r="E252" s="519"/>
      <c r="F252" s="520"/>
      <c r="G252" s="177"/>
      <c r="H252" s="177"/>
      <c r="I252" s="177"/>
      <c r="J252" s="177"/>
      <c r="K252" s="185"/>
      <c r="L252" s="541"/>
      <c r="P252" s="626">
        <f t="shared" si="142"/>
        <v>33</v>
      </c>
      <c r="Q252" s="626">
        <f t="shared" si="145"/>
        <v>0</v>
      </c>
      <c r="R252" s="181">
        <f t="shared" si="146"/>
        <v>0</v>
      </c>
      <c r="S252" s="623">
        <f t="shared" si="147"/>
        <v>0</v>
      </c>
      <c r="T252" s="181">
        <f t="shared" si="148"/>
        <v>0</v>
      </c>
      <c r="U252" s="181">
        <f t="shared" si="149"/>
        <v>0</v>
      </c>
      <c r="V252" s="181">
        <f t="shared" si="150"/>
        <v>0</v>
      </c>
      <c r="W252" s="181">
        <f t="shared" si="151"/>
        <v>0</v>
      </c>
      <c r="X252" s="181">
        <f t="shared" si="152"/>
        <v>0</v>
      </c>
    </row>
    <row r="253" spans="1:24" s="16" customFormat="1" x14ac:dyDescent="0.2">
      <c r="A253" s="174" t="str">
        <f t="shared" si="153"/>
        <v>Objekt 25</v>
      </c>
      <c r="B253" s="191"/>
      <c r="C253" s="620" t="str">
        <f t="shared" si="141"/>
        <v/>
      </c>
      <c r="D253" s="177"/>
      <c r="E253" s="519"/>
      <c r="F253" s="520"/>
      <c r="G253" s="177"/>
      <c r="H253" s="177"/>
      <c r="I253" s="177"/>
      <c r="J253" s="177"/>
      <c r="K253" s="185"/>
      <c r="L253" s="541"/>
      <c r="P253" s="626">
        <f t="shared" si="142"/>
        <v>33</v>
      </c>
      <c r="Q253" s="626">
        <f t="shared" si="145"/>
        <v>0</v>
      </c>
      <c r="R253" s="181">
        <f t="shared" si="146"/>
        <v>0</v>
      </c>
      <c r="S253" s="623">
        <f t="shared" si="147"/>
        <v>0</v>
      </c>
      <c r="T253" s="181">
        <f t="shared" si="148"/>
        <v>0</v>
      </c>
      <c r="U253" s="181">
        <f t="shared" si="149"/>
        <v>0</v>
      </c>
      <c r="V253" s="181">
        <f t="shared" si="150"/>
        <v>0</v>
      </c>
      <c r="W253" s="181">
        <f t="shared" si="151"/>
        <v>0</v>
      </c>
      <c r="X253" s="181">
        <f t="shared" si="152"/>
        <v>0</v>
      </c>
    </row>
    <row r="254" spans="1:24" s="16" customFormat="1" x14ac:dyDescent="0.2">
      <c r="A254" s="174" t="str">
        <f t="shared" si="153"/>
        <v>Objekt 26</v>
      </c>
      <c r="B254" s="191"/>
      <c r="C254" s="620" t="str">
        <f t="shared" si="141"/>
        <v/>
      </c>
      <c r="D254" s="177"/>
      <c r="E254" s="519"/>
      <c r="F254" s="520"/>
      <c r="G254" s="177"/>
      <c r="H254" s="177"/>
      <c r="I254" s="177"/>
      <c r="J254" s="177"/>
      <c r="K254" s="185"/>
      <c r="L254" s="541"/>
      <c r="P254" s="626">
        <f t="shared" si="142"/>
        <v>33</v>
      </c>
      <c r="Q254" s="626">
        <f t="shared" si="145"/>
        <v>0</v>
      </c>
      <c r="R254" s="181">
        <f t="shared" si="146"/>
        <v>0</v>
      </c>
      <c r="S254" s="623">
        <f t="shared" si="147"/>
        <v>0</v>
      </c>
      <c r="T254" s="181">
        <f t="shared" si="148"/>
        <v>0</v>
      </c>
      <c r="U254" s="181">
        <f t="shared" si="149"/>
        <v>0</v>
      </c>
      <c r="V254" s="181">
        <f t="shared" si="150"/>
        <v>0</v>
      </c>
      <c r="W254" s="181">
        <f t="shared" si="151"/>
        <v>0</v>
      </c>
      <c r="X254" s="181">
        <f t="shared" si="152"/>
        <v>0</v>
      </c>
    </row>
    <row r="255" spans="1:24" s="16" customFormat="1" x14ac:dyDescent="0.2">
      <c r="A255" s="174" t="str">
        <f t="shared" si="153"/>
        <v>Objekt 27</v>
      </c>
      <c r="B255" s="191"/>
      <c r="C255" s="620" t="str">
        <f t="shared" si="141"/>
        <v/>
      </c>
      <c r="D255" s="177"/>
      <c r="E255" s="519"/>
      <c r="F255" s="520"/>
      <c r="G255" s="177"/>
      <c r="H255" s="177"/>
      <c r="I255" s="177"/>
      <c r="J255" s="177"/>
      <c r="K255" s="185"/>
      <c r="L255" s="541"/>
      <c r="P255" s="626">
        <f t="shared" si="142"/>
        <v>33</v>
      </c>
      <c r="Q255" s="626">
        <f t="shared" si="145"/>
        <v>0</v>
      </c>
      <c r="R255" s="181">
        <f t="shared" si="146"/>
        <v>0</v>
      </c>
      <c r="S255" s="623">
        <f t="shared" si="147"/>
        <v>0</v>
      </c>
      <c r="T255" s="181">
        <f t="shared" si="148"/>
        <v>0</v>
      </c>
      <c r="U255" s="181">
        <f t="shared" si="149"/>
        <v>0</v>
      </c>
      <c r="V255" s="181">
        <f t="shared" si="150"/>
        <v>0</v>
      </c>
      <c r="W255" s="181">
        <f t="shared" si="151"/>
        <v>0</v>
      </c>
      <c r="X255" s="181">
        <f t="shared" si="152"/>
        <v>0</v>
      </c>
    </row>
    <row r="256" spans="1:24" s="16" customFormat="1" x14ac:dyDescent="0.2">
      <c r="A256" s="174" t="str">
        <f t="shared" si="153"/>
        <v>Objekt 28</v>
      </c>
      <c r="B256" s="191"/>
      <c r="C256" s="620" t="str">
        <f t="shared" si="141"/>
        <v/>
      </c>
      <c r="D256" s="177"/>
      <c r="E256" s="519"/>
      <c r="F256" s="520"/>
      <c r="G256" s="177"/>
      <c r="H256" s="177"/>
      <c r="I256" s="177"/>
      <c r="J256" s="177"/>
      <c r="K256" s="185"/>
      <c r="L256" s="541"/>
      <c r="P256" s="626">
        <f t="shared" si="142"/>
        <v>33</v>
      </c>
      <c r="Q256" s="626">
        <f t="shared" si="145"/>
        <v>0</v>
      </c>
      <c r="R256" s="181">
        <f t="shared" si="146"/>
        <v>0</v>
      </c>
      <c r="S256" s="623">
        <f t="shared" si="147"/>
        <v>0</v>
      </c>
      <c r="T256" s="181">
        <f t="shared" si="148"/>
        <v>0</v>
      </c>
      <c r="U256" s="181">
        <f t="shared" si="149"/>
        <v>0</v>
      </c>
      <c r="V256" s="181">
        <f t="shared" si="150"/>
        <v>0</v>
      </c>
      <c r="W256" s="181">
        <f t="shared" si="151"/>
        <v>0</v>
      </c>
      <c r="X256" s="181">
        <f t="shared" si="152"/>
        <v>0</v>
      </c>
    </row>
    <row r="257" spans="1:24" s="16" customFormat="1" x14ac:dyDescent="0.2">
      <c r="A257" s="174" t="str">
        <f t="shared" si="153"/>
        <v>Objekt 29</v>
      </c>
      <c r="B257" s="191"/>
      <c r="C257" s="620" t="str">
        <f t="shared" si="141"/>
        <v/>
      </c>
      <c r="D257" s="177"/>
      <c r="E257" s="519"/>
      <c r="F257" s="520"/>
      <c r="G257" s="177"/>
      <c r="H257" s="177"/>
      <c r="I257" s="177"/>
      <c r="J257" s="177"/>
      <c r="K257" s="185"/>
      <c r="L257" s="541"/>
      <c r="P257" s="626">
        <f t="shared" si="142"/>
        <v>33</v>
      </c>
      <c r="Q257" s="626">
        <f t="shared" si="145"/>
        <v>0</v>
      </c>
      <c r="R257" s="181">
        <f t="shared" si="146"/>
        <v>0</v>
      </c>
      <c r="S257" s="623">
        <f t="shared" si="147"/>
        <v>0</v>
      </c>
      <c r="T257" s="181">
        <f t="shared" si="148"/>
        <v>0</v>
      </c>
      <c r="U257" s="181">
        <f t="shared" si="149"/>
        <v>0</v>
      </c>
      <c r="V257" s="181">
        <f t="shared" si="150"/>
        <v>0</v>
      </c>
      <c r="W257" s="181">
        <f t="shared" si="151"/>
        <v>0</v>
      </c>
      <c r="X257" s="181">
        <f t="shared" si="152"/>
        <v>0</v>
      </c>
    </row>
    <row r="258" spans="1:24" s="16" customFormat="1" x14ac:dyDescent="0.2">
      <c r="A258" s="174" t="str">
        <f t="shared" si="153"/>
        <v>Objekt 30</v>
      </c>
      <c r="B258" s="191"/>
      <c r="C258" s="620" t="str">
        <f t="shared" si="141"/>
        <v/>
      </c>
      <c r="D258" s="177"/>
      <c r="E258" s="519"/>
      <c r="F258" s="520"/>
      <c r="G258" s="177"/>
      <c r="H258" s="177"/>
      <c r="I258" s="177"/>
      <c r="J258" s="177"/>
      <c r="K258" s="185"/>
      <c r="L258" s="541"/>
      <c r="P258" s="626">
        <f t="shared" si="142"/>
        <v>33</v>
      </c>
      <c r="Q258" s="626">
        <f t="shared" si="145"/>
        <v>0</v>
      </c>
      <c r="R258" s="181">
        <f t="shared" si="146"/>
        <v>0</v>
      </c>
      <c r="S258" s="623">
        <f t="shared" si="147"/>
        <v>0</v>
      </c>
      <c r="T258" s="181">
        <f t="shared" si="148"/>
        <v>0</v>
      </c>
      <c r="U258" s="181">
        <f t="shared" si="149"/>
        <v>0</v>
      </c>
      <c r="V258" s="181">
        <f t="shared" si="150"/>
        <v>0</v>
      </c>
      <c r="W258" s="181">
        <f t="shared" si="151"/>
        <v>0</v>
      </c>
      <c r="X258" s="181">
        <f t="shared" si="152"/>
        <v>0</v>
      </c>
    </row>
    <row r="259" spans="1:24" s="16" customFormat="1" ht="6.6" customHeight="1" x14ac:dyDescent="0.2">
      <c r="A259" s="174" t="str">
        <f t="shared" si="153"/>
        <v>Objekt 31</v>
      </c>
      <c r="B259" s="191"/>
      <c r="C259" s="620" t="str">
        <f t="shared" si="141"/>
        <v/>
      </c>
      <c r="D259" s="177"/>
      <c r="E259" s="519"/>
      <c r="F259" s="520"/>
      <c r="G259" s="177"/>
      <c r="H259" s="177"/>
      <c r="I259" s="177"/>
      <c r="J259" s="177"/>
      <c r="K259" s="185"/>
      <c r="L259" s="541"/>
      <c r="P259" s="626">
        <f t="shared" si="142"/>
        <v>33</v>
      </c>
      <c r="Q259" s="626">
        <f t="shared" si="145"/>
        <v>0</v>
      </c>
      <c r="R259" s="181">
        <f t="shared" si="146"/>
        <v>0</v>
      </c>
      <c r="S259" s="623">
        <f t="shared" si="147"/>
        <v>0</v>
      </c>
      <c r="T259" s="181">
        <f t="shared" si="148"/>
        <v>0</v>
      </c>
      <c r="U259" s="181">
        <f t="shared" si="149"/>
        <v>0</v>
      </c>
      <c r="V259" s="181">
        <f t="shared" si="150"/>
        <v>0</v>
      </c>
      <c r="W259" s="181">
        <f t="shared" si="151"/>
        <v>0</v>
      </c>
      <c r="X259" s="181">
        <f t="shared" si="152"/>
        <v>0</v>
      </c>
    </row>
    <row r="260" spans="1:24" s="16" customFormat="1" ht="6.6" customHeight="1" x14ac:dyDescent="0.2">
      <c r="A260" s="174" t="str">
        <f t="shared" si="153"/>
        <v>Objekt 32</v>
      </c>
      <c r="B260" s="191"/>
      <c r="C260" s="620" t="str">
        <f t="shared" si="141"/>
        <v/>
      </c>
      <c r="D260" s="177"/>
      <c r="E260" s="519"/>
      <c r="F260" s="520"/>
      <c r="G260" s="177"/>
      <c r="H260" s="177"/>
      <c r="I260" s="177"/>
      <c r="J260" s="177"/>
      <c r="K260" s="185"/>
      <c r="L260" s="541"/>
      <c r="P260" s="626">
        <f t="shared" si="142"/>
        <v>33</v>
      </c>
      <c r="Q260" s="626">
        <f t="shared" si="145"/>
        <v>0</v>
      </c>
      <c r="R260" s="181">
        <f t="shared" si="146"/>
        <v>0</v>
      </c>
      <c r="S260" s="623">
        <f t="shared" si="147"/>
        <v>0</v>
      </c>
      <c r="T260" s="181">
        <f t="shared" si="148"/>
        <v>0</v>
      </c>
      <c r="U260" s="181">
        <f t="shared" si="149"/>
        <v>0</v>
      </c>
      <c r="V260" s="181">
        <f t="shared" si="150"/>
        <v>0</v>
      </c>
      <c r="W260" s="181">
        <f t="shared" si="151"/>
        <v>0</v>
      </c>
      <c r="X260" s="181">
        <f t="shared" si="152"/>
        <v>0</v>
      </c>
    </row>
    <row r="261" spans="1:24" s="16" customFormat="1" ht="6.6" customHeight="1" x14ac:dyDescent="0.2">
      <c r="A261" s="174" t="str">
        <f t="shared" si="153"/>
        <v>Objekt 33</v>
      </c>
      <c r="B261" s="191"/>
      <c r="C261" s="620" t="str">
        <f t="shared" ref="C261:C278" si="154">IF(C69="","",C69)</f>
        <v/>
      </c>
      <c r="D261" s="177"/>
      <c r="E261" s="519"/>
      <c r="F261" s="520"/>
      <c r="G261" s="177"/>
      <c r="H261" s="177"/>
      <c r="I261" s="177"/>
      <c r="J261" s="177"/>
      <c r="K261" s="185"/>
      <c r="L261" s="541"/>
      <c r="P261" s="626">
        <f t="shared" ref="P261:P278" si="155">P69</f>
        <v>33</v>
      </c>
      <c r="Q261" s="626">
        <f t="shared" si="145"/>
        <v>0</v>
      </c>
      <c r="R261" s="181">
        <f t="shared" si="146"/>
        <v>0</v>
      </c>
      <c r="S261" s="623">
        <f t="shared" si="147"/>
        <v>0</v>
      </c>
      <c r="T261" s="181">
        <f t="shared" si="148"/>
        <v>0</v>
      </c>
      <c r="U261" s="181">
        <f t="shared" si="149"/>
        <v>0</v>
      </c>
      <c r="V261" s="181">
        <f t="shared" si="150"/>
        <v>0</v>
      </c>
      <c r="W261" s="181">
        <f t="shared" si="151"/>
        <v>0</v>
      </c>
      <c r="X261" s="181">
        <f t="shared" si="152"/>
        <v>0</v>
      </c>
    </row>
    <row r="262" spans="1:24" s="16" customFormat="1" ht="6.6" customHeight="1" x14ac:dyDescent="0.2">
      <c r="A262" s="174" t="str">
        <f t="shared" si="153"/>
        <v>Objekt 34</v>
      </c>
      <c r="B262" s="191"/>
      <c r="C262" s="620" t="str">
        <f t="shared" si="154"/>
        <v/>
      </c>
      <c r="D262" s="177"/>
      <c r="E262" s="519"/>
      <c r="F262" s="520"/>
      <c r="G262" s="177"/>
      <c r="H262" s="177"/>
      <c r="I262" s="177"/>
      <c r="J262" s="177"/>
      <c r="K262" s="185"/>
      <c r="L262" s="541"/>
      <c r="P262" s="626">
        <f t="shared" si="155"/>
        <v>33</v>
      </c>
      <c r="Q262" s="626">
        <f t="shared" si="145"/>
        <v>0</v>
      </c>
      <c r="R262" s="181">
        <f t="shared" si="146"/>
        <v>0</v>
      </c>
      <c r="S262" s="623">
        <f t="shared" si="147"/>
        <v>0</v>
      </c>
      <c r="T262" s="181">
        <f t="shared" si="148"/>
        <v>0</v>
      </c>
      <c r="U262" s="181">
        <f t="shared" si="149"/>
        <v>0</v>
      </c>
      <c r="V262" s="181">
        <f t="shared" si="150"/>
        <v>0</v>
      </c>
      <c r="W262" s="181">
        <f t="shared" si="151"/>
        <v>0</v>
      </c>
      <c r="X262" s="181">
        <f t="shared" si="152"/>
        <v>0</v>
      </c>
    </row>
    <row r="263" spans="1:24" s="16" customFormat="1" ht="6.6" customHeight="1" x14ac:dyDescent="0.2">
      <c r="A263" s="174" t="str">
        <f t="shared" si="153"/>
        <v>Objekt 35</v>
      </c>
      <c r="B263" s="191"/>
      <c r="C263" s="620" t="str">
        <f t="shared" si="154"/>
        <v/>
      </c>
      <c r="D263" s="177"/>
      <c r="E263" s="519"/>
      <c r="F263" s="520"/>
      <c r="G263" s="177"/>
      <c r="H263" s="177"/>
      <c r="I263" s="177"/>
      <c r="J263" s="177"/>
      <c r="K263" s="185"/>
      <c r="L263" s="541"/>
      <c r="P263" s="626">
        <f t="shared" si="155"/>
        <v>33</v>
      </c>
      <c r="Q263" s="626">
        <f t="shared" si="145"/>
        <v>0</v>
      </c>
      <c r="R263" s="181">
        <f t="shared" si="146"/>
        <v>0</v>
      </c>
      <c r="S263" s="623">
        <f t="shared" si="147"/>
        <v>0</v>
      </c>
      <c r="T263" s="181">
        <f t="shared" si="148"/>
        <v>0</v>
      </c>
      <c r="U263" s="181">
        <f t="shared" si="149"/>
        <v>0</v>
      </c>
      <c r="V263" s="181">
        <f t="shared" si="150"/>
        <v>0</v>
      </c>
      <c r="W263" s="181">
        <f t="shared" si="151"/>
        <v>0</v>
      </c>
      <c r="X263" s="181">
        <f t="shared" si="152"/>
        <v>0</v>
      </c>
    </row>
    <row r="264" spans="1:24" s="16" customFormat="1" ht="6.6" customHeight="1" x14ac:dyDescent="0.2">
      <c r="A264" s="174" t="str">
        <f t="shared" si="153"/>
        <v>Objekt 36</v>
      </c>
      <c r="B264" s="191"/>
      <c r="C264" s="620" t="str">
        <f t="shared" si="154"/>
        <v/>
      </c>
      <c r="D264" s="177"/>
      <c r="E264" s="519"/>
      <c r="F264" s="520"/>
      <c r="G264" s="177"/>
      <c r="H264" s="177"/>
      <c r="I264" s="177"/>
      <c r="J264" s="177"/>
      <c r="K264" s="185"/>
      <c r="L264" s="541"/>
      <c r="P264" s="626">
        <f t="shared" si="155"/>
        <v>33</v>
      </c>
      <c r="Q264" s="626">
        <f t="shared" si="145"/>
        <v>0</v>
      </c>
      <c r="R264" s="181">
        <f t="shared" si="146"/>
        <v>0</v>
      </c>
      <c r="S264" s="623">
        <f t="shared" si="147"/>
        <v>0</v>
      </c>
      <c r="T264" s="181">
        <f t="shared" si="148"/>
        <v>0</v>
      </c>
      <c r="U264" s="181">
        <f t="shared" si="149"/>
        <v>0</v>
      </c>
      <c r="V264" s="181">
        <f t="shared" si="150"/>
        <v>0</v>
      </c>
      <c r="W264" s="181">
        <f t="shared" si="151"/>
        <v>0</v>
      </c>
      <c r="X264" s="181">
        <f t="shared" si="152"/>
        <v>0</v>
      </c>
    </row>
    <row r="265" spans="1:24" s="16" customFormat="1" ht="6.6" customHeight="1" x14ac:dyDescent="0.2">
      <c r="A265" s="174" t="str">
        <f t="shared" si="153"/>
        <v>Objekt 37</v>
      </c>
      <c r="B265" s="191"/>
      <c r="C265" s="620" t="str">
        <f t="shared" si="154"/>
        <v/>
      </c>
      <c r="D265" s="177"/>
      <c r="E265" s="519"/>
      <c r="F265" s="520"/>
      <c r="G265" s="177"/>
      <c r="H265" s="177"/>
      <c r="I265" s="177"/>
      <c r="J265" s="177"/>
      <c r="K265" s="185"/>
      <c r="L265" s="541"/>
      <c r="P265" s="626">
        <f t="shared" si="155"/>
        <v>33</v>
      </c>
      <c r="Q265" s="626">
        <f t="shared" si="145"/>
        <v>0</v>
      </c>
      <c r="R265" s="181">
        <f t="shared" si="146"/>
        <v>0</v>
      </c>
      <c r="S265" s="623">
        <f t="shared" si="147"/>
        <v>0</v>
      </c>
      <c r="T265" s="181">
        <f t="shared" si="148"/>
        <v>0</v>
      </c>
      <c r="U265" s="181">
        <f t="shared" si="149"/>
        <v>0</v>
      </c>
      <c r="V265" s="181">
        <f t="shared" si="150"/>
        <v>0</v>
      </c>
      <c r="W265" s="181">
        <f t="shared" si="151"/>
        <v>0</v>
      </c>
      <c r="X265" s="181">
        <f t="shared" si="152"/>
        <v>0</v>
      </c>
    </row>
    <row r="266" spans="1:24" s="16" customFormat="1" ht="6.6" customHeight="1" x14ac:dyDescent="0.2">
      <c r="A266" s="174" t="str">
        <f t="shared" si="153"/>
        <v>Objekt 38</v>
      </c>
      <c r="B266" s="191"/>
      <c r="C266" s="620" t="str">
        <f t="shared" si="154"/>
        <v/>
      </c>
      <c r="D266" s="177"/>
      <c r="E266" s="519"/>
      <c r="F266" s="520"/>
      <c r="G266" s="177"/>
      <c r="H266" s="177"/>
      <c r="I266" s="177"/>
      <c r="J266" s="177"/>
      <c r="K266" s="185"/>
      <c r="L266" s="541"/>
      <c r="P266" s="626">
        <f t="shared" si="155"/>
        <v>33</v>
      </c>
      <c r="Q266" s="626">
        <f t="shared" si="145"/>
        <v>0</v>
      </c>
      <c r="R266" s="181">
        <f t="shared" si="146"/>
        <v>0</v>
      </c>
      <c r="S266" s="623">
        <f t="shared" si="147"/>
        <v>0</v>
      </c>
      <c r="T266" s="181">
        <f t="shared" si="148"/>
        <v>0</v>
      </c>
      <c r="U266" s="181">
        <f t="shared" si="149"/>
        <v>0</v>
      </c>
      <c r="V266" s="181">
        <f t="shared" si="150"/>
        <v>0</v>
      </c>
      <c r="W266" s="181">
        <f t="shared" si="151"/>
        <v>0</v>
      </c>
      <c r="X266" s="181">
        <f t="shared" si="152"/>
        <v>0</v>
      </c>
    </row>
    <row r="267" spans="1:24" s="16" customFormat="1" ht="6.6" customHeight="1" x14ac:dyDescent="0.2">
      <c r="A267" s="174" t="str">
        <f t="shared" si="153"/>
        <v>Objekt 39</v>
      </c>
      <c r="B267" s="191"/>
      <c r="C267" s="620" t="str">
        <f t="shared" si="154"/>
        <v/>
      </c>
      <c r="D267" s="177"/>
      <c r="E267" s="519"/>
      <c r="F267" s="520"/>
      <c r="G267" s="177"/>
      <c r="H267" s="177"/>
      <c r="I267" s="177"/>
      <c r="J267" s="177"/>
      <c r="K267" s="185"/>
      <c r="L267" s="541"/>
      <c r="P267" s="626">
        <f t="shared" si="155"/>
        <v>33</v>
      </c>
      <c r="Q267" s="626">
        <f t="shared" si="145"/>
        <v>0</v>
      </c>
      <c r="R267" s="181">
        <f t="shared" si="146"/>
        <v>0</v>
      </c>
      <c r="S267" s="623">
        <f t="shared" si="147"/>
        <v>0</v>
      </c>
      <c r="T267" s="181">
        <f t="shared" si="148"/>
        <v>0</v>
      </c>
      <c r="U267" s="181">
        <f t="shared" si="149"/>
        <v>0</v>
      </c>
      <c r="V267" s="181">
        <f t="shared" si="150"/>
        <v>0</v>
      </c>
      <c r="W267" s="181">
        <f t="shared" si="151"/>
        <v>0</v>
      </c>
      <c r="X267" s="181">
        <f t="shared" si="152"/>
        <v>0</v>
      </c>
    </row>
    <row r="268" spans="1:24" s="16" customFormat="1" ht="6.6" customHeight="1" x14ac:dyDescent="0.2">
      <c r="A268" s="174" t="str">
        <f t="shared" si="153"/>
        <v>Objekt 40</v>
      </c>
      <c r="B268" s="191"/>
      <c r="C268" s="620" t="str">
        <f t="shared" si="154"/>
        <v/>
      </c>
      <c r="D268" s="177"/>
      <c r="E268" s="519"/>
      <c r="F268" s="520"/>
      <c r="G268" s="177"/>
      <c r="H268" s="177"/>
      <c r="I268" s="177"/>
      <c r="J268" s="177"/>
      <c r="K268" s="185"/>
      <c r="L268" s="541"/>
      <c r="P268" s="626">
        <f t="shared" si="155"/>
        <v>33</v>
      </c>
      <c r="Q268" s="626">
        <f t="shared" si="145"/>
        <v>0</v>
      </c>
      <c r="R268" s="181">
        <f t="shared" si="146"/>
        <v>0</v>
      </c>
      <c r="S268" s="623">
        <f t="shared" si="147"/>
        <v>0</v>
      </c>
      <c r="T268" s="181">
        <f t="shared" si="148"/>
        <v>0</v>
      </c>
      <c r="U268" s="181">
        <f t="shared" si="149"/>
        <v>0</v>
      </c>
      <c r="V268" s="181">
        <f t="shared" si="150"/>
        <v>0</v>
      </c>
      <c r="W268" s="181">
        <f t="shared" si="151"/>
        <v>0</v>
      </c>
      <c r="X268" s="181">
        <f t="shared" si="152"/>
        <v>0</v>
      </c>
    </row>
    <row r="269" spans="1:24" s="16" customFormat="1" ht="6.6" customHeight="1" x14ac:dyDescent="0.2">
      <c r="A269" s="174" t="str">
        <f t="shared" si="153"/>
        <v>Objekt 41</v>
      </c>
      <c r="B269" s="191"/>
      <c r="C269" s="620" t="str">
        <f t="shared" si="154"/>
        <v/>
      </c>
      <c r="D269" s="177"/>
      <c r="E269" s="519"/>
      <c r="F269" s="520"/>
      <c r="G269" s="177"/>
      <c r="H269" s="177"/>
      <c r="I269" s="177"/>
      <c r="J269" s="177"/>
      <c r="K269" s="185"/>
      <c r="L269" s="541"/>
      <c r="P269" s="626">
        <f t="shared" si="155"/>
        <v>33</v>
      </c>
      <c r="Q269" s="626">
        <f t="shared" si="145"/>
        <v>0</v>
      </c>
      <c r="R269" s="181">
        <f t="shared" si="146"/>
        <v>0</v>
      </c>
      <c r="S269" s="623">
        <f t="shared" si="147"/>
        <v>0</v>
      </c>
      <c r="T269" s="181">
        <f t="shared" si="148"/>
        <v>0</v>
      </c>
      <c r="U269" s="181">
        <f t="shared" si="149"/>
        <v>0</v>
      </c>
      <c r="V269" s="181">
        <f t="shared" si="150"/>
        <v>0</v>
      </c>
      <c r="W269" s="181">
        <f t="shared" si="151"/>
        <v>0</v>
      </c>
      <c r="X269" s="181">
        <f t="shared" si="152"/>
        <v>0</v>
      </c>
    </row>
    <row r="270" spans="1:24" s="16" customFormat="1" ht="6.6" customHeight="1" x14ac:dyDescent="0.2">
      <c r="A270" s="174" t="str">
        <f t="shared" si="153"/>
        <v>Objekt 42</v>
      </c>
      <c r="B270" s="191"/>
      <c r="C270" s="620" t="str">
        <f t="shared" si="154"/>
        <v/>
      </c>
      <c r="D270" s="177"/>
      <c r="E270" s="519"/>
      <c r="F270" s="520"/>
      <c r="G270" s="177"/>
      <c r="H270" s="177"/>
      <c r="I270" s="177"/>
      <c r="J270" s="177"/>
      <c r="K270" s="185"/>
      <c r="L270" s="541"/>
      <c r="P270" s="626">
        <f t="shared" si="155"/>
        <v>33</v>
      </c>
      <c r="Q270" s="626">
        <f t="shared" si="145"/>
        <v>0</v>
      </c>
      <c r="R270" s="181">
        <f t="shared" si="146"/>
        <v>0</v>
      </c>
      <c r="S270" s="623">
        <f t="shared" si="147"/>
        <v>0</v>
      </c>
      <c r="T270" s="181">
        <f t="shared" si="148"/>
        <v>0</v>
      </c>
      <c r="U270" s="181">
        <f t="shared" si="149"/>
        <v>0</v>
      </c>
      <c r="V270" s="181">
        <f t="shared" si="150"/>
        <v>0</v>
      </c>
      <c r="W270" s="181">
        <f t="shared" si="151"/>
        <v>0</v>
      </c>
      <c r="X270" s="181">
        <f t="shared" si="152"/>
        <v>0</v>
      </c>
    </row>
    <row r="271" spans="1:24" s="16" customFormat="1" ht="6.6" customHeight="1" x14ac:dyDescent="0.2">
      <c r="A271" s="174" t="str">
        <f t="shared" si="153"/>
        <v>Objekt 43</v>
      </c>
      <c r="B271" s="191"/>
      <c r="C271" s="620" t="str">
        <f t="shared" si="154"/>
        <v/>
      </c>
      <c r="D271" s="177"/>
      <c r="E271" s="519"/>
      <c r="F271" s="520"/>
      <c r="G271" s="177"/>
      <c r="H271" s="177"/>
      <c r="I271" s="177"/>
      <c r="J271" s="177"/>
      <c r="K271" s="185"/>
      <c r="L271" s="541"/>
      <c r="P271" s="626">
        <f t="shared" si="155"/>
        <v>33</v>
      </c>
      <c r="Q271" s="626">
        <f t="shared" si="145"/>
        <v>0</v>
      </c>
      <c r="R271" s="181">
        <f t="shared" si="146"/>
        <v>0</v>
      </c>
      <c r="S271" s="623">
        <f t="shared" si="147"/>
        <v>0</v>
      </c>
      <c r="T271" s="181">
        <f t="shared" si="148"/>
        <v>0</v>
      </c>
      <c r="U271" s="181">
        <f t="shared" si="149"/>
        <v>0</v>
      </c>
      <c r="V271" s="181">
        <f t="shared" si="150"/>
        <v>0</v>
      </c>
      <c r="W271" s="181">
        <f t="shared" si="151"/>
        <v>0</v>
      </c>
      <c r="X271" s="181">
        <f t="shared" si="152"/>
        <v>0</v>
      </c>
    </row>
    <row r="272" spans="1:24" s="16" customFormat="1" ht="6.6" customHeight="1" x14ac:dyDescent="0.2">
      <c r="A272" s="174" t="str">
        <f t="shared" si="153"/>
        <v>Objekt 44</v>
      </c>
      <c r="B272" s="191"/>
      <c r="C272" s="620" t="str">
        <f t="shared" si="154"/>
        <v/>
      </c>
      <c r="D272" s="177"/>
      <c r="E272" s="519"/>
      <c r="F272" s="520"/>
      <c r="G272" s="177"/>
      <c r="H272" s="177"/>
      <c r="I272" s="177"/>
      <c r="J272" s="177"/>
      <c r="K272" s="185"/>
      <c r="L272" s="541"/>
      <c r="P272" s="626">
        <f t="shared" si="155"/>
        <v>33</v>
      </c>
      <c r="Q272" s="626">
        <f t="shared" si="145"/>
        <v>0</v>
      </c>
      <c r="R272" s="181">
        <f t="shared" si="146"/>
        <v>0</v>
      </c>
      <c r="S272" s="623">
        <f t="shared" si="147"/>
        <v>0</v>
      </c>
      <c r="T272" s="181">
        <f t="shared" si="148"/>
        <v>0</v>
      </c>
      <c r="U272" s="181">
        <f t="shared" si="149"/>
        <v>0</v>
      </c>
      <c r="V272" s="181">
        <f t="shared" si="150"/>
        <v>0</v>
      </c>
      <c r="W272" s="181">
        <f t="shared" si="151"/>
        <v>0</v>
      </c>
      <c r="X272" s="181">
        <f t="shared" si="152"/>
        <v>0</v>
      </c>
    </row>
    <row r="273" spans="1:24" s="16" customFormat="1" ht="6.6" customHeight="1" x14ac:dyDescent="0.2">
      <c r="A273" s="174" t="str">
        <f t="shared" si="153"/>
        <v>Objekt 45</v>
      </c>
      <c r="B273" s="191"/>
      <c r="C273" s="620" t="str">
        <f t="shared" si="154"/>
        <v/>
      </c>
      <c r="D273" s="177"/>
      <c r="E273" s="519"/>
      <c r="F273" s="520"/>
      <c r="G273" s="177"/>
      <c r="H273" s="177"/>
      <c r="I273" s="177"/>
      <c r="J273" s="177"/>
      <c r="K273" s="185"/>
      <c r="L273" s="541"/>
      <c r="P273" s="626">
        <f t="shared" si="155"/>
        <v>33</v>
      </c>
      <c r="Q273" s="626">
        <f t="shared" si="145"/>
        <v>0</v>
      </c>
      <c r="R273" s="181">
        <f t="shared" si="146"/>
        <v>0</v>
      </c>
      <c r="S273" s="623">
        <f t="shared" si="147"/>
        <v>0</v>
      </c>
      <c r="T273" s="181">
        <f t="shared" si="148"/>
        <v>0</v>
      </c>
      <c r="U273" s="181">
        <f t="shared" si="149"/>
        <v>0</v>
      </c>
      <c r="V273" s="181">
        <f t="shared" si="150"/>
        <v>0</v>
      </c>
      <c r="W273" s="181">
        <f t="shared" si="151"/>
        <v>0</v>
      </c>
      <c r="X273" s="181">
        <f t="shared" si="152"/>
        <v>0</v>
      </c>
    </row>
    <row r="274" spans="1:24" s="16" customFormat="1" ht="6.6" customHeight="1" x14ac:dyDescent="0.2">
      <c r="A274" s="174" t="str">
        <f t="shared" si="153"/>
        <v>Objekt 46</v>
      </c>
      <c r="B274" s="191"/>
      <c r="C274" s="620" t="str">
        <f t="shared" si="154"/>
        <v/>
      </c>
      <c r="D274" s="177"/>
      <c r="E274" s="519"/>
      <c r="F274" s="520"/>
      <c r="G274" s="177"/>
      <c r="H274" s="177"/>
      <c r="I274" s="177"/>
      <c r="J274" s="177"/>
      <c r="K274" s="185"/>
      <c r="L274" s="541"/>
      <c r="P274" s="626">
        <f t="shared" si="155"/>
        <v>33</v>
      </c>
      <c r="Q274" s="626">
        <f t="shared" si="145"/>
        <v>0</v>
      </c>
      <c r="R274" s="181">
        <f t="shared" si="146"/>
        <v>0</v>
      </c>
      <c r="S274" s="623">
        <f t="shared" si="147"/>
        <v>0</v>
      </c>
      <c r="T274" s="181">
        <f t="shared" si="148"/>
        <v>0</v>
      </c>
      <c r="U274" s="181">
        <f t="shared" si="149"/>
        <v>0</v>
      </c>
      <c r="V274" s="181">
        <f t="shared" si="150"/>
        <v>0</v>
      </c>
      <c r="W274" s="181">
        <f t="shared" si="151"/>
        <v>0</v>
      </c>
      <c r="X274" s="181">
        <f t="shared" si="152"/>
        <v>0</v>
      </c>
    </row>
    <row r="275" spans="1:24" s="16" customFormat="1" ht="6.6" customHeight="1" x14ac:dyDescent="0.2">
      <c r="A275" s="174" t="str">
        <f t="shared" si="153"/>
        <v>Objekt 47</v>
      </c>
      <c r="B275" s="191"/>
      <c r="C275" s="620" t="str">
        <f t="shared" si="154"/>
        <v/>
      </c>
      <c r="D275" s="177"/>
      <c r="E275" s="519"/>
      <c r="F275" s="520"/>
      <c r="G275" s="177"/>
      <c r="H275" s="177"/>
      <c r="I275" s="177"/>
      <c r="J275" s="177"/>
      <c r="K275" s="185"/>
      <c r="L275" s="541"/>
      <c r="P275" s="626">
        <f t="shared" si="155"/>
        <v>33</v>
      </c>
      <c r="Q275" s="626">
        <f t="shared" si="145"/>
        <v>0</v>
      </c>
      <c r="R275" s="181">
        <f t="shared" si="146"/>
        <v>0</v>
      </c>
      <c r="S275" s="623">
        <f t="shared" si="147"/>
        <v>0</v>
      </c>
      <c r="T275" s="181">
        <f t="shared" si="148"/>
        <v>0</v>
      </c>
      <c r="U275" s="181">
        <f t="shared" si="149"/>
        <v>0</v>
      </c>
      <c r="V275" s="181">
        <f t="shared" si="150"/>
        <v>0</v>
      </c>
      <c r="W275" s="181">
        <f t="shared" si="151"/>
        <v>0</v>
      </c>
      <c r="X275" s="181">
        <f t="shared" si="152"/>
        <v>0</v>
      </c>
    </row>
    <row r="276" spans="1:24" s="16" customFormat="1" ht="6.6" customHeight="1" x14ac:dyDescent="0.2">
      <c r="A276" s="174" t="str">
        <f t="shared" si="153"/>
        <v>Objekt 48</v>
      </c>
      <c r="B276" s="191"/>
      <c r="C276" s="620" t="str">
        <f t="shared" si="154"/>
        <v/>
      </c>
      <c r="D276" s="177"/>
      <c r="E276" s="519"/>
      <c r="F276" s="520"/>
      <c r="G276" s="177"/>
      <c r="H276" s="177"/>
      <c r="I276" s="177"/>
      <c r="J276" s="177"/>
      <c r="K276" s="185"/>
      <c r="L276" s="541"/>
      <c r="P276" s="626">
        <f t="shared" si="155"/>
        <v>33</v>
      </c>
      <c r="Q276" s="626">
        <f t="shared" si="145"/>
        <v>0</v>
      </c>
      <c r="R276" s="181">
        <f t="shared" si="146"/>
        <v>0</v>
      </c>
      <c r="S276" s="623">
        <f t="shared" si="147"/>
        <v>0</v>
      </c>
      <c r="T276" s="181">
        <f t="shared" si="148"/>
        <v>0</v>
      </c>
      <c r="U276" s="181">
        <f t="shared" si="149"/>
        <v>0</v>
      </c>
      <c r="V276" s="181">
        <f t="shared" si="150"/>
        <v>0</v>
      </c>
      <c r="W276" s="181">
        <f t="shared" si="151"/>
        <v>0</v>
      </c>
      <c r="X276" s="181">
        <f t="shared" si="152"/>
        <v>0</v>
      </c>
    </row>
    <row r="277" spans="1:24" s="16" customFormat="1" ht="6.6" customHeight="1" x14ac:dyDescent="0.2">
      <c r="A277" s="174" t="str">
        <f t="shared" si="153"/>
        <v>Objekt 49</v>
      </c>
      <c r="B277" s="191"/>
      <c r="C277" s="620" t="str">
        <f t="shared" si="154"/>
        <v/>
      </c>
      <c r="D277" s="177"/>
      <c r="E277" s="519"/>
      <c r="F277" s="520"/>
      <c r="G277" s="177"/>
      <c r="H277" s="177"/>
      <c r="I277" s="177"/>
      <c r="J277" s="177"/>
      <c r="K277" s="185"/>
      <c r="L277" s="541"/>
      <c r="P277" s="626">
        <f t="shared" si="155"/>
        <v>33</v>
      </c>
      <c r="Q277" s="626">
        <f t="shared" si="145"/>
        <v>0</v>
      </c>
      <c r="R277" s="181">
        <f t="shared" si="146"/>
        <v>0</v>
      </c>
      <c r="S277" s="623">
        <f t="shared" si="147"/>
        <v>0</v>
      </c>
      <c r="T277" s="181">
        <f t="shared" si="148"/>
        <v>0</v>
      </c>
      <c r="U277" s="181">
        <f t="shared" si="149"/>
        <v>0</v>
      </c>
      <c r="V277" s="181">
        <f t="shared" si="150"/>
        <v>0</v>
      </c>
      <c r="W277" s="181">
        <f t="shared" si="151"/>
        <v>0</v>
      </c>
      <c r="X277" s="181">
        <f t="shared" si="152"/>
        <v>0</v>
      </c>
    </row>
    <row r="278" spans="1:24" s="16" customFormat="1" ht="6.6" customHeight="1" x14ac:dyDescent="0.2">
      <c r="A278" s="174" t="str">
        <f t="shared" si="153"/>
        <v>Objekt 50</v>
      </c>
      <c r="B278" s="191"/>
      <c r="C278" s="620" t="str">
        <f t="shared" si="154"/>
        <v/>
      </c>
      <c r="D278" s="177"/>
      <c r="E278" s="519"/>
      <c r="F278" s="520"/>
      <c r="G278" s="177"/>
      <c r="H278" s="177"/>
      <c r="I278" s="177"/>
      <c r="J278" s="177"/>
      <c r="K278" s="185"/>
      <c r="L278" s="541"/>
      <c r="P278" s="626">
        <f t="shared" si="155"/>
        <v>33</v>
      </c>
      <c r="Q278" s="626">
        <f t="shared" si="145"/>
        <v>0</v>
      </c>
      <c r="R278" s="181">
        <f t="shared" si="146"/>
        <v>0</v>
      </c>
      <c r="S278" s="623">
        <f t="shared" si="147"/>
        <v>0</v>
      </c>
      <c r="T278" s="181">
        <f t="shared" si="148"/>
        <v>0</v>
      </c>
      <c r="U278" s="181">
        <f t="shared" si="149"/>
        <v>0</v>
      </c>
      <c r="V278" s="181">
        <f t="shared" si="150"/>
        <v>0</v>
      </c>
      <c r="W278" s="181">
        <f t="shared" si="151"/>
        <v>0</v>
      </c>
      <c r="X278" s="181">
        <f t="shared" si="152"/>
        <v>0</v>
      </c>
    </row>
    <row r="279" spans="1:24" s="16" customFormat="1" ht="18" customHeight="1" x14ac:dyDescent="0.2">
      <c r="A279" s="173" t="str">
        <f t="shared" si="153"/>
        <v>Technische Gebäudeeinrichtungen (15 J.)</v>
      </c>
      <c r="B279" s="109"/>
      <c r="C279" s="618"/>
      <c r="D279" s="183">
        <f>SUM(D280:D309)</f>
        <v>0</v>
      </c>
      <c r="E279" s="215">
        <f t="shared" ref="E279:K279" si="156">SUM(E280:E309)</f>
        <v>0</v>
      </c>
      <c r="F279" s="201">
        <f t="shared" si="156"/>
        <v>0</v>
      </c>
      <c r="G279" s="183">
        <f t="shared" si="156"/>
        <v>0</v>
      </c>
      <c r="H279" s="183">
        <f t="shared" si="156"/>
        <v>0</v>
      </c>
      <c r="I279" s="183">
        <f t="shared" si="156"/>
        <v>0</v>
      </c>
      <c r="J279" s="183">
        <f t="shared" si="156"/>
        <v>0</v>
      </c>
      <c r="K279" s="187">
        <f t="shared" si="156"/>
        <v>0</v>
      </c>
      <c r="L279" s="531"/>
      <c r="P279" s="618"/>
      <c r="Q279" s="618"/>
      <c r="R279" s="630">
        <f>SUM(R280:R309)</f>
        <v>0</v>
      </c>
      <c r="S279" s="630">
        <f t="shared" ref="S279:X279" si="157">SUM(S280:S309)</f>
        <v>0</v>
      </c>
      <c r="T279" s="630">
        <f t="shared" si="157"/>
        <v>0</v>
      </c>
      <c r="U279" s="630">
        <f t="shared" si="157"/>
        <v>0</v>
      </c>
      <c r="V279" s="630">
        <f t="shared" si="157"/>
        <v>0</v>
      </c>
      <c r="W279" s="630">
        <f t="shared" si="157"/>
        <v>0</v>
      </c>
      <c r="X279" s="630">
        <f t="shared" si="157"/>
        <v>0</v>
      </c>
    </row>
    <row r="280" spans="1:24" s="16" customFormat="1" x14ac:dyDescent="0.2">
      <c r="A280" s="174" t="str">
        <f t="shared" si="153"/>
        <v>Objekt 1</v>
      </c>
      <c r="B280" s="191"/>
      <c r="C280" s="620" t="str">
        <f t="shared" ref="C280:C309" si="158">IF(C88="","",C88)</f>
        <v/>
      </c>
      <c r="D280" s="177"/>
      <c r="E280" s="519"/>
      <c r="F280" s="520"/>
      <c r="G280" s="177"/>
      <c r="H280" s="177"/>
      <c r="I280" s="177"/>
      <c r="J280" s="177"/>
      <c r="K280" s="185"/>
      <c r="L280" s="541"/>
      <c r="P280" s="626">
        <f t="shared" ref="P280:P309" si="159">P88</f>
        <v>15</v>
      </c>
      <c r="Q280" s="626">
        <f t="shared" ref="Q280:Q309" si="160">IF((C280=""),0,P280-($R$215-C280))</f>
        <v>0</v>
      </c>
      <c r="R280" s="181">
        <f t="shared" ref="R280:R309" si="161">IF(OR(C280="",$R$215-P280&gt;=C280,C280&gt;$R$215),0,D280/(P280-($R$215-C280)))</f>
        <v>0</v>
      </c>
      <c r="S280" s="623">
        <f>IF(OR(C280="",$S$215-P280&gt;=C280,C280&gt;$S$215),0,(SUM(D280:E280)-SUM(R280:R280))/(P280-($S$215-C280)))</f>
        <v>0</v>
      </c>
      <c r="T280" s="181">
        <f>IF(OR(C280="",$T$215-P280&gt;=C280,C280&gt;$T$215),0,(SUM(D280:F280)-SUM(R280:S280))/(P280-($T$215-C280)))</f>
        <v>0</v>
      </c>
      <c r="U280" s="181">
        <f>IF(OR(C280="",$U$215-P280&gt;=C280,C280&gt;$U$215),0,(SUM(D280:G280)-SUM(R280:T280))/(P280-($U$215-C280)))</f>
        <v>0</v>
      </c>
      <c r="V280" s="181">
        <f>IF(OR(C280="",$V$215-P280&gt;=C280,C280&gt;$V$215),0,(SUM(D280:H280)-SUM(R280:U280))/(P280-($V$215-C280)))</f>
        <v>0</v>
      </c>
      <c r="W280" s="181">
        <f>IF(OR(C280="",$W$215-P280&gt;=C280,C280&gt;$W$215),0,(SUM(D280:I280)-SUM(R280:V280))/(P280-($W$215-C280)))</f>
        <v>0</v>
      </c>
      <c r="X280" s="181">
        <f>IF(OR(C280="",$X$215-P280&gt;=C280,C280&gt;$X$215),0,(SUM(D280:J280)-SUM(R280:W280))/(P280-($X$215-C280)))</f>
        <v>0</v>
      </c>
    </row>
    <row r="281" spans="1:24" s="16" customFormat="1" x14ac:dyDescent="0.2">
      <c r="A281" s="174" t="str">
        <f t="shared" ref="A281:A312" si="162">A89</f>
        <v>Objekt 2</v>
      </c>
      <c r="B281" s="191"/>
      <c r="C281" s="620" t="str">
        <f t="shared" si="158"/>
        <v/>
      </c>
      <c r="D281" s="177"/>
      <c r="E281" s="519"/>
      <c r="F281" s="520"/>
      <c r="G281" s="177"/>
      <c r="H281" s="177"/>
      <c r="I281" s="177"/>
      <c r="J281" s="177"/>
      <c r="K281" s="185"/>
      <c r="L281" s="541"/>
      <c r="P281" s="626">
        <f t="shared" si="159"/>
        <v>15</v>
      </c>
      <c r="Q281" s="626">
        <f t="shared" si="160"/>
        <v>0</v>
      </c>
      <c r="R281" s="181">
        <f t="shared" si="161"/>
        <v>0</v>
      </c>
      <c r="S281" s="623">
        <f t="shared" ref="S281:S309" si="163">IF(OR(C281="",$S$215-P281&gt;=C281,C281&gt;$S$215),0,(SUM(D281:E281)-SUM(R281:R281))/(P281-($S$215-C281)))</f>
        <v>0</v>
      </c>
      <c r="T281" s="181">
        <f t="shared" ref="T281:T309" si="164">IF(OR(C281="",$T$215-P281&gt;=C281,C281&gt;$T$215),0,(SUM(D281:F281)-SUM(R281:S281))/(P281-($T$215-C281)))</f>
        <v>0</v>
      </c>
      <c r="U281" s="181">
        <f t="shared" ref="U281:U309" si="165">IF(OR(C281="",$U$215-P281&gt;=C281,C281&gt;$U$215),0,(SUM(D281:G281)-SUM(R281:T281))/(P281-($U$215-C281)))</f>
        <v>0</v>
      </c>
      <c r="V281" s="181">
        <f t="shared" ref="V281:V309" si="166">IF(OR(C281="",$V$215-P281&gt;=C281,C281&gt;$V$215),0,(SUM(D281:H281)-SUM(R281:U281))/(P281-($V$215-C281)))</f>
        <v>0</v>
      </c>
      <c r="W281" s="181">
        <f t="shared" ref="W281:W309" si="167">IF(OR(C281="",$W$215-P281&gt;=C281,C281&gt;$W$215),0,(SUM(D281:I281)-SUM(R281:V281))/(P281-($W$215-C281)))</f>
        <v>0</v>
      </c>
      <c r="X281" s="181">
        <f t="shared" ref="X281:X309" si="168">IF(OR(C281="",$X$215-P281&gt;=C281,C281&gt;$X$215),0,(SUM(D281:J281)-SUM(R281:W281))/(P281-($X$215-C281)))</f>
        <v>0</v>
      </c>
    </row>
    <row r="282" spans="1:24" s="16" customFormat="1" x14ac:dyDescent="0.2">
      <c r="A282" s="174" t="str">
        <f t="shared" si="162"/>
        <v>Objekt 3</v>
      </c>
      <c r="B282" s="191"/>
      <c r="C282" s="620" t="str">
        <f t="shared" si="158"/>
        <v/>
      </c>
      <c r="D282" s="177"/>
      <c r="E282" s="519"/>
      <c r="F282" s="520"/>
      <c r="G282" s="177"/>
      <c r="H282" s="177"/>
      <c r="I282" s="177"/>
      <c r="J282" s="177"/>
      <c r="K282" s="185"/>
      <c r="L282" s="541"/>
      <c r="P282" s="626">
        <f t="shared" si="159"/>
        <v>15</v>
      </c>
      <c r="Q282" s="626">
        <f t="shared" si="160"/>
        <v>0</v>
      </c>
      <c r="R282" s="181">
        <f t="shared" si="161"/>
        <v>0</v>
      </c>
      <c r="S282" s="623">
        <f t="shared" si="163"/>
        <v>0</v>
      </c>
      <c r="T282" s="181">
        <f t="shared" si="164"/>
        <v>0</v>
      </c>
      <c r="U282" s="181">
        <f t="shared" si="165"/>
        <v>0</v>
      </c>
      <c r="V282" s="181">
        <f t="shared" si="166"/>
        <v>0</v>
      </c>
      <c r="W282" s="181">
        <f t="shared" si="167"/>
        <v>0</v>
      </c>
      <c r="X282" s="181">
        <f t="shared" si="168"/>
        <v>0</v>
      </c>
    </row>
    <row r="283" spans="1:24" s="16" customFormat="1" x14ac:dyDescent="0.2">
      <c r="A283" s="174" t="str">
        <f t="shared" si="162"/>
        <v>Objekt 4</v>
      </c>
      <c r="B283" s="191"/>
      <c r="C283" s="620" t="str">
        <f t="shared" si="158"/>
        <v/>
      </c>
      <c r="D283" s="177"/>
      <c r="E283" s="519"/>
      <c r="F283" s="520"/>
      <c r="G283" s="177"/>
      <c r="H283" s="177"/>
      <c r="I283" s="177"/>
      <c r="J283" s="177"/>
      <c r="K283" s="185"/>
      <c r="L283" s="541"/>
      <c r="P283" s="626">
        <f t="shared" si="159"/>
        <v>15</v>
      </c>
      <c r="Q283" s="626">
        <f t="shared" si="160"/>
        <v>0</v>
      </c>
      <c r="R283" s="181">
        <f t="shared" si="161"/>
        <v>0</v>
      </c>
      <c r="S283" s="623">
        <f t="shared" si="163"/>
        <v>0</v>
      </c>
      <c r="T283" s="181">
        <f t="shared" si="164"/>
        <v>0</v>
      </c>
      <c r="U283" s="181">
        <f t="shared" si="165"/>
        <v>0</v>
      </c>
      <c r="V283" s="181">
        <f t="shared" si="166"/>
        <v>0</v>
      </c>
      <c r="W283" s="181">
        <f t="shared" si="167"/>
        <v>0</v>
      </c>
      <c r="X283" s="181">
        <f t="shared" si="168"/>
        <v>0</v>
      </c>
    </row>
    <row r="284" spans="1:24" s="16" customFormat="1" x14ac:dyDescent="0.2">
      <c r="A284" s="174" t="str">
        <f t="shared" si="162"/>
        <v>Objekt 5</v>
      </c>
      <c r="B284" s="191"/>
      <c r="C284" s="620" t="str">
        <f t="shared" si="158"/>
        <v/>
      </c>
      <c r="D284" s="177"/>
      <c r="E284" s="519"/>
      <c r="F284" s="520"/>
      <c r="G284" s="177"/>
      <c r="H284" s="177"/>
      <c r="I284" s="177"/>
      <c r="J284" s="177"/>
      <c r="K284" s="185"/>
      <c r="L284" s="541"/>
      <c r="P284" s="626">
        <f t="shared" si="159"/>
        <v>15</v>
      </c>
      <c r="Q284" s="626">
        <f t="shared" si="160"/>
        <v>0</v>
      </c>
      <c r="R284" s="181">
        <f t="shared" si="161"/>
        <v>0</v>
      </c>
      <c r="S284" s="623">
        <f t="shared" si="163"/>
        <v>0</v>
      </c>
      <c r="T284" s="181">
        <f t="shared" si="164"/>
        <v>0</v>
      </c>
      <c r="U284" s="181">
        <f t="shared" si="165"/>
        <v>0</v>
      </c>
      <c r="V284" s="181">
        <f t="shared" si="166"/>
        <v>0</v>
      </c>
      <c r="W284" s="181">
        <f t="shared" si="167"/>
        <v>0</v>
      </c>
      <c r="X284" s="181">
        <f t="shared" si="168"/>
        <v>0</v>
      </c>
    </row>
    <row r="285" spans="1:24" s="16" customFormat="1" x14ac:dyDescent="0.2">
      <c r="A285" s="174" t="str">
        <f t="shared" si="162"/>
        <v>Objekt 6</v>
      </c>
      <c r="B285" s="191"/>
      <c r="C285" s="620" t="str">
        <f t="shared" si="158"/>
        <v/>
      </c>
      <c r="D285" s="177"/>
      <c r="E285" s="519"/>
      <c r="F285" s="520"/>
      <c r="G285" s="177"/>
      <c r="H285" s="177"/>
      <c r="I285" s="177"/>
      <c r="J285" s="177"/>
      <c r="K285" s="185"/>
      <c r="L285" s="541"/>
      <c r="P285" s="626">
        <f t="shared" si="159"/>
        <v>15</v>
      </c>
      <c r="Q285" s="626">
        <f t="shared" si="160"/>
        <v>0</v>
      </c>
      <c r="R285" s="181">
        <f t="shared" si="161"/>
        <v>0</v>
      </c>
      <c r="S285" s="623">
        <f t="shared" si="163"/>
        <v>0</v>
      </c>
      <c r="T285" s="181">
        <f t="shared" si="164"/>
        <v>0</v>
      </c>
      <c r="U285" s="181">
        <f t="shared" si="165"/>
        <v>0</v>
      </c>
      <c r="V285" s="181">
        <f t="shared" si="166"/>
        <v>0</v>
      </c>
      <c r="W285" s="181">
        <f t="shared" si="167"/>
        <v>0</v>
      </c>
      <c r="X285" s="181">
        <f t="shared" si="168"/>
        <v>0</v>
      </c>
    </row>
    <row r="286" spans="1:24" s="16" customFormat="1" x14ac:dyDescent="0.2">
      <c r="A286" s="174" t="str">
        <f t="shared" si="162"/>
        <v>Objekt 7</v>
      </c>
      <c r="B286" s="191"/>
      <c r="C286" s="620" t="str">
        <f t="shared" si="158"/>
        <v/>
      </c>
      <c r="D286" s="177"/>
      <c r="E286" s="519"/>
      <c r="F286" s="520"/>
      <c r="G286" s="177"/>
      <c r="H286" s="177"/>
      <c r="I286" s="177"/>
      <c r="J286" s="177"/>
      <c r="K286" s="185"/>
      <c r="L286" s="541"/>
      <c r="P286" s="626">
        <f t="shared" si="159"/>
        <v>15</v>
      </c>
      <c r="Q286" s="626">
        <f t="shared" si="160"/>
        <v>0</v>
      </c>
      <c r="R286" s="181">
        <f t="shared" si="161"/>
        <v>0</v>
      </c>
      <c r="S286" s="623">
        <f t="shared" si="163"/>
        <v>0</v>
      </c>
      <c r="T286" s="181">
        <f t="shared" si="164"/>
        <v>0</v>
      </c>
      <c r="U286" s="181">
        <f t="shared" si="165"/>
        <v>0</v>
      </c>
      <c r="V286" s="181">
        <f t="shared" si="166"/>
        <v>0</v>
      </c>
      <c r="W286" s="181">
        <f t="shared" si="167"/>
        <v>0</v>
      </c>
      <c r="X286" s="181">
        <f t="shared" si="168"/>
        <v>0</v>
      </c>
    </row>
    <row r="287" spans="1:24" s="16" customFormat="1" x14ac:dyDescent="0.2">
      <c r="A287" s="174" t="str">
        <f t="shared" si="162"/>
        <v>Objekt 8</v>
      </c>
      <c r="B287" s="191"/>
      <c r="C287" s="620" t="str">
        <f t="shared" si="158"/>
        <v/>
      </c>
      <c r="D287" s="177"/>
      <c r="E287" s="519"/>
      <c r="F287" s="520"/>
      <c r="G287" s="177"/>
      <c r="H287" s="177"/>
      <c r="I287" s="177"/>
      <c r="J287" s="177"/>
      <c r="K287" s="185"/>
      <c r="L287" s="541"/>
      <c r="P287" s="626">
        <f t="shared" si="159"/>
        <v>15</v>
      </c>
      <c r="Q287" s="626">
        <f t="shared" si="160"/>
        <v>0</v>
      </c>
      <c r="R287" s="181">
        <f t="shared" si="161"/>
        <v>0</v>
      </c>
      <c r="S287" s="623">
        <f t="shared" si="163"/>
        <v>0</v>
      </c>
      <c r="T287" s="181">
        <f t="shared" si="164"/>
        <v>0</v>
      </c>
      <c r="U287" s="181">
        <f t="shared" si="165"/>
        <v>0</v>
      </c>
      <c r="V287" s="181">
        <f t="shared" si="166"/>
        <v>0</v>
      </c>
      <c r="W287" s="181">
        <f t="shared" si="167"/>
        <v>0</v>
      </c>
      <c r="X287" s="181">
        <f t="shared" si="168"/>
        <v>0</v>
      </c>
    </row>
    <row r="288" spans="1:24" s="16" customFormat="1" x14ac:dyDescent="0.2">
      <c r="A288" s="174" t="str">
        <f t="shared" si="162"/>
        <v>Objekt 9</v>
      </c>
      <c r="B288" s="191"/>
      <c r="C288" s="620" t="str">
        <f t="shared" si="158"/>
        <v/>
      </c>
      <c r="D288" s="177"/>
      <c r="E288" s="519"/>
      <c r="F288" s="520"/>
      <c r="G288" s="177"/>
      <c r="H288" s="177"/>
      <c r="I288" s="177"/>
      <c r="J288" s="177"/>
      <c r="K288" s="185"/>
      <c r="L288" s="541"/>
      <c r="P288" s="626">
        <f t="shared" si="159"/>
        <v>15</v>
      </c>
      <c r="Q288" s="626">
        <f t="shared" si="160"/>
        <v>0</v>
      </c>
      <c r="R288" s="181">
        <f t="shared" si="161"/>
        <v>0</v>
      </c>
      <c r="S288" s="623">
        <f t="shared" si="163"/>
        <v>0</v>
      </c>
      <c r="T288" s="181">
        <f t="shared" si="164"/>
        <v>0</v>
      </c>
      <c r="U288" s="181">
        <f t="shared" si="165"/>
        <v>0</v>
      </c>
      <c r="V288" s="181">
        <f t="shared" si="166"/>
        <v>0</v>
      </c>
      <c r="W288" s="181">
        <f t="shared" si="167"/>
        <v>0</v>
      </c>
      <c r="X288" s="181">
        <f t="shared" si="168"/>
        <v>0</v>
      </c>
    </row>
    <row r="289" spans="1:24" s="16" customFormat="1" x14ac:dyDescent="0.2">
      <c r="A289" s="174" t="str">
        <f t="shared" si="162"/>
        <v>Objekt 10</v>
      </c>
      <c r="B289" s="191"/>
      <c r="C289" s="620" t="str">
        <f t="shared" si="158"/>
        <v/>
      </c>
      <c r="D289" s="177"/>
      <c r="E289" s="519"/>
      <c r="F289" s="520"/>
      <c r="G289" s="177"/>
      <c r="H289" s="177"/>
      <c r="I289" s="177"/>
      <c r="J289" s="177"/>
      <c r="K289" s="185"/>
      <c r="L289" s="541"/>
      <c r="P289" s="626">
        <f t="shared" si="159"/>
        <v>15</v>
      </c>
      <c r="Q289" s="626">
        <f t="shared" si="160"/>
        <v>0</v>
      </c>
      <c r="R289" s="181">
        <f t="shared" si="161"/>
        <v>0</v>
      </c>
      <c r="S289" s="623">
        <f t="shared" si="163"/>
        <v>0</v>
      </c>
      <c r="T289" s="181">
        <f t="shared" si="164"/>
        <v>0</v>
      </c>
      <c r="U289" s="181">
        <f t="shared" si="165"/>
        <v>0</v>
      </c>
      <c r="V289" s="181">
        <f t="shared" si="166"/>
        <v>0</v>
      </c>
      <c r="W289" s="181">
        <f t="shared" si="167"/>
        <v>0</v>
      </c>
      <c r="X289" s="181">
        <f t="shared" si="168"/>
        <v>0</v>
      </c>
    </row>
    <row r="290" spans="1:24" s="16" customFormat="1" ht="6" customHeight="1" x14ac:dyDescent="0.2">
      <c r="A290" s="174" t="str">
        <f t="shared" si="162"/>
        <v>Objekt 11</v>
      </c>
      <c r="B290" s="191"/>
      <c r="C290" s="620" t="str">
        <f t="shared" si="158"/>
        <v/>
      </c>
      <c r="D290" s="177"/>
      <c r="E290" s="519"/>
      <c r="F290" s="520"/>
      <c r="G290" s="177"/>
      <c r="H290" s="177"/>
      <c r="I290" s="177"/>
      <c r="J290" s="177"/>
      <c r="K290" s="185"/>
      <c r="L290" s="541"/>
      <c r="P290" s="626">
        <f t="shared" si="159"/>
        <v>15</v>
      </c>
      <c r="Q290" s="626">
        <f t="shared" si="160"/>
        <v>0</v>
      </c>
      <c r="R290" s="181">
        <f t="shared" si="161"/>
        <v>0</v>
      </c>
      <c r="S290" s="623">
        <f t="shared" si="163"/>
        <v>0</v>
      </c>
      <c r="T290" s="181">
        <f t="shared" si="164"/>
        <v>0</v>
      </c>
      <c r="U290" s="181">
        <f t="shared" si="165"/>
        <v>0</v>
      </c>
      <c r="V290" s="181">
        <f t="shared" si="166"/>
        <v>0</v>
      </c>
      <c r="W290" s="181">
        <f t="shared" si="167"/>
        <v>0</v>
      </c>
      <c r="X290" s="181">
        <f t="shared" si="168"/>
        <v>0</v>
      </c>
    </row>
    <row r="291" spans="1:24" s="16" customFormat="1" ht="6" customHeight="1" x14ac:dyDescent="0.2">
      <c r="A291" s="174" t="str">
        <f t="shared" si="162"/>
        <v>Objekt 12</v>
      </c>
      <c r="B291" s="191"/>
      <c r="C291" s="620" t="str">
        <f t="shared" si="158"/>
        <v/>
      </c>
      <c r="D291" s="177"/>
      <c r="E291" s="519"/>
      <c r="F291" s="520"/>
      <c r="G291" s="177"/>
      <c r="H291" s="177"/>
      <c r="I291" s="177"/>
      <c r="J291" s="177"/>
      <c r="K291" s="185"/>
      <c r="L291" s="541"/>
      <c r="P291" s="626">
        <f t="shared" si="159"/>
        <v>15</v>
      </c>
      <c r="Q291" s="626">
        <f t="shared" si="160"/>
        <v>0</v>
      </c>
      <c r="R291" s="181">
        <f t="shared" si="161"/>
        <v>0</v>
      </c>
      <c r="S291" s="623">
        <f t="shared" si="163"/>
        <v>0</v>
      </c>
      <c r="T291" s="181">
        <f t="shared" si="164"/>
        <v>0</v>
      </c>
      <c r="U291" s="181">
        <f t="shared" si="165"/>
        <v>0</v>
      </c>
      <c r="V291" s="181">
        <f t="shared" si="166"/>
        <v>0</v>
      </c>
      <c r="W291" s="181">
        <f t="shared" si="167"/>
        <v>0</v>
      </c>
      <c r="X291" s="181">
        <f t="shared" si="168"/>
        <v>0</v>
      </c>
    </row>
    <row r="292" spans="1:24" s="16" customFormat="1" ht="6" customHeight="1" x14ac:dyDescent="0.2">
      <c r="A292" s="174" t="str">
        <f t="shared" si="162"/>
        <v>Objekt 13</v>
      </c>
      <c r="B292" s="191"/>
      <c r="C292" s="620" t="str">
        <f t="shared" si="158"/>
        <v/>
      </c>
      <c r="D292" s="177"/>
      <c r="E292" s="519"/>
      <c r="F292" s="520"/>
      <c r="G292" s="177"/>
      <c r="H292" s="177"/>
      <c r="I292" s="177"/>
      <c r="J292" s="177"/>
      <c r="K292" s="185"/>
      <c r="L292" s="541"/>
      <c r="P292" s="626">
        <f t="shared" si="159"/>
        <v>15</v>
      </c>
      <c r="Q292" s="626">
        <f t="shared" si="160"/>
        <v>0</v>
      </c>
      <c r="R292" s="181">
        <f t="shared" si="161"/>
        <v>0</v>
      </c>
      <c r="S292" s="623">
        <f t="shared" si="163"/>
        <v>0</v>
      </c>
      <c r="T292" s="181">
        <f t="shared" si="164"/>
        <v>0</v>
      </c>
      <c r="U292" s="181">
        <f t="shared" si="165"/>
        <v>0</v>
      </c>
      <c r="V292" s="181">
        <f t="shared" si="166"/>
        <v>0</v>
      </c>
      <c r="W292" s="181">
        <f t="shared" si="167"/>
        <v>0</v>
      </c>
      <c r="X292" s="181">
        <f t="shared" si="168"/>
        <v>0</v>
      </c>
    </row>
    <row r="293" spans="1:24" s="16" customFormat="1" ht="6" customHeight="1" x14ac:dyDescent="0.2">
      <c r="A293" s="174" t="str">
        <f t="shared" si="162"/>
        <v>Objekt 14</v>
      </c>
      <c r="B293" s="191"/>
      <c r="C293" s="620" t="str">
        <f t="shared" si="158"/>
        <v/>
      </c>
      <c r="D293" s="177"/>
      <c r="E293" s="519"/>
      <c r="F293" s="520"/>
      <c r="G293" s="177"/>
      <c r="H293" s="177"/>
      <c r="I293" s="177"/>
      <c r="J293" s="177"/>
      <c r="K293" s="185"/>
      <c r="L293" s="541"/>
      <c r="P293" s="626">
        <f t="shared" si="159"/>
        <v>15</v>
      </c>
      <c r="Q293" s="626">
        <f t="shared" si="160"/>
        <v>0</v>
      </c>
      <c r="R293" s="181">
        <f t="shared" si="161"/>
        <v>0</v>
      </c>
      <c r="S293" s="623">
        <f t="shared" si="163"/>
        <v>0</v>
      </c>
      <c r="T293" s="181">
        <f t="shared" si="164"/>
        <v>0</v>
      </c>
      <c r="U293" s="181">
        <f t="shared" si="165"/>
        <v>0</v>
      </c>
      <c r="V293" s="181">
        <f t="shared" si="166"/>
        <v>0</v>
      </c>
      <c r="W293" s="181">
        <f t="shared" si="167"/>
        <v>0</v>
      </c>
      <c r="X293" s="181">
        <f t="shared" si="168"/>
        <v>0</v>
      </c>
    </row>
    <row r="294" spans="1:24" s="16" customFormat="1" ht="6" customHeight="1" x14ac:dyDescent="0.2">
      <c r="A294" s="174" t="str">
        <f t="shared" si="162"/>
        <v>Objekt 15</v>
      </c>
      <c r="B294" s="191"/>
      <c r="C294" s="620" t="str">
        <f t="shared" si="158"/>
        <v/>
      </c>
      <c r="D294" s="177"/>
      <c r="E294" s="519"/>
      <c r="F294" s="520"/>
      <c r="G294" s="177"/>
      <c r="H294" s="177"/>
      <c r="I294" s="177"/>
      <c r="J294" s="177"/>
      <c r="K294" s="185"/>
      <c r="L294" s="541"/>
      <c r="P294" s="626">
        <f t="shared" si="159"/>
        <v>15</v>
      </c>
      <c r="Q294" s="626">
        <f t="shared" si="160"/>
        <v>0</v>
      </c>
      <c r="R294" s="181">
        <f t="shared" si="161"/>
        <v>0</v>
      </c>
      <c r="S294" s="623">
        <f t="shared" si="163"/>
        <v>0</v>
      </c>
      <c r="T294" s="181">
        <f t="shared" si="164"/>
        <v>0</v>
      </c>
      <c r="U294" s="181">
        <f t="shared" si="165"/>
        <v>0</v>
      </c>
      <c r="V294" s="181">
        <f t="shared" si="166"/>
        <v>0</v>
      </c>
      <c r="W294" s="181">
        <f t="shared" si="167"/>
        <v>0</v>
      </c>
      <c r="X294" s="181">
        <f t="shared" si="168"/>
        <v>0</v>
      </c>
    </row>
    <row r="295" spans="1:24" s="16" customFormat="1" ht="6" customHeight="1" x14ac:dyDescent="0.2">
      <c r="A295" s="174" t="str">
        <f t="shared" si="162"/>
        <v>Objekt 16</v>
      </c>
      <c r="B295" s="191"/>
      <c r="C295" s="620" t="str">
        <f t="shared" si="158"/>
        <v/>
      </c>
      <c r="D295" s="177"/>
      <c r="E295" s="519"/>
      <c r="F295" s="520"/>
      <c r="G295" s="177"/>
      <c r="H295" s="177"/>
      <c r="I295" s="177"/>
      <c r="J295" s="177"/>
      <c r="K295" s="185"/>
      <c r="L295" s="541"/>
      <c r="P295" s="626">
        <f t="shared" si="159"/>
        <v>15</v>
      </c>
      <c r="Q295" s="626">
        <f t="shared" si="160"/>
        <v>0</v>
      </c>
      <c r="R295" s="181">
        <f t="shared" si="161"/>
        <v>0</v>
      </c>
      <c r="S295" s="623">
        <f t="shared" si="163"/>
        <v>0</v>
      </c>
      <c r="T295" s="181">
        <f t="shared" si="164"/>
        <v>0</v>
      </c>
      <c r="U295" s="181">
        <f t="shared" si="165"/>
        <v>0</v>
      </c>
      <c r="V295" s="181">
        <f t="shared" si="166"/>
        <v>0</v>
      </c>
      <c r="W295" s="181">
        <f t="shared" si="167"/>
        <v>0</v>
      </c>
      <c r="X295" s="181">
        <f t="shared" si="168"/>
        <v>0</v>
      </c>
    </row>
    <row r="296" spans="1:24" s="16" customFormat="1" ht="6" customHeight="1" x14ac:dyDescent="0.2">
      <c r="A296" s="174" t="str">
        <f t="shared" si="162"/>
        <v>Objekt 17</v>
      </c>
      <c r="B296" s="191"/>
      <c r="C296" s="620" t="str">
        <f t="shared" si="158"/>
        <v/>
      </c>
      <c r="D296" s="177"/>
      <c r="E296" s="519"/>
      <c r="F296" s="520"/>
      <c r="G296" s="177"/>
      <c r="H296" s="177"/>
      <c r="I296" s="177"/>
      <c r="J296" s="177"/>
      <c r="K296" s="185"/>
      <c r="L296" s="541"/>
      <c r="P296" s="626">
        <f t="shared" si="159"/>
        <v>15</v>
      </c>
      <c r="Q296" s="626">
        <f t="shared" si="160"/>
        <v>0</v>
      </c>
      <c r="R296" s="181">
        <f t="shared" si="161"/>
        <v>0</v>
      </c>
      <c r="S296" s="623">
        <f t="shared" si="163"/>
        <v>0</v>
      </c>
      <c r="T296" s="181">
        <f t="shared" si="164"/>
        <v>0</v>
      </c>
      <c r="U296" s="181">
        <f t="shared" si="165"/>
        <v>0</v>
      </c>
      <c r="V296" s="181">
        <f t="shared" si="166"/>
        <v>0</v>
      </c>
      <c r="W296" s="181">
        <f t="shared" si="167"/>
        <v>0</v>
      </c>
      <c r="X296" s="181">
        <f t="shared" si="168"/>
        <v>0</v>
      </c>
    </row>
    <row r="297" spans="1:24" s="16" customFormat="1" ht="6" customHeight="1" x14ac:dyDescent="0.2">
      <c r="A297" s="174" t="str">
        <f t="shared" si="162"/>
        <v>Objekt 18</v>
      </c>
      <c r="B297" s="191"/>
      <c r="C297" s="620" t="str">
        <f t="shared" si="158"/>
        <v/>
      </c>
      <c r="D297" s="177"/>
      <c r="E297" s="519"/>
      <c r="F297" s="520"/>
      <c r="G297" s="177"/>
      <c r="H297" s="177"/>
      <c r="I297" s="177"/>
      <c r="J297" s="177"/>
      <c r="K297" s="185"/>
      <c r="L297" s="541"/>
      <c r="P297" s="626">
        <f t="shared" si="159"/>
        <v>15</v>
      </c>
      <c r="Q297" s="626">
        <f t="shared" si="160"/>
        <v>0</v>
      </c>
      <c r="R297" s="181">
        <f t="shared" si="161"/>
        <v>0</v>
      </c>
      <c r="S297" s="623">
        <f t="shared" si="163"/>
        <v>0</v>
      </c>
      <c r="T297" s="181">
        <f t="shared" si="164"/>
        <v>0</v>
      </c>
      <c r="U297" s="181">
        <f t="shared" si="165"/>
        <v>0</v>
      </c>
      <c r="V297" s="181">
        <f t="shared" si="166"/>
        <v>0</v>
      </c>
      <c r="W297" s="181">
        <f t="shared" si="167"/>
        <v>0</v>
      </c>
      <c r="X297" s="181">
        <f t="shared" si="168"/>
        <v>0</v>
      </c>
    </row>
    <row r="298" spans="1:24" s="16" customFormat="1" ht="6" customHeight="1" x14ac:dyDescent="0.2">
      <c r="A298" s="174" t="str">
        <f t="shared" si="162"/>
        <v>Objekt 19</v>
      </c>
      <c r="B298" s="191"/>
      <c r="C298" s="620" t="str">
        <f t="shared" si="158"/>
        <v/>
      </c>
      <c r="D298" s="177"/>
      <c r="E298" s="519"/>
      <c r="F298" s="520"/>
      <c r="G298" s="177"/>
      <c r="H298" s="177"/>
      <c r="I298" s="177"/>
      <c r="J298" s="177"/>
      <c r="K298" s="185"/>
      <c r="L298" s="541"/>
      <c r="P298" s="626">
        <f t="shared" si="159"/>
        <v>15</v>
      </c>
      <c r="Q298" s="626">
        <f t="shared" si="160"/>
        <v>0</v>
      </c>
      <c r="R298" s="181">
        <f t="shared" si="161"/>
        <v>0</v>
      </c>
      <c r="S298" s="623">
        <f t="shared" si="163"/>
        <v>0</v>
      </c>
      <c r="T298" s="181">
        <f t="shared" si="164"/>
        <v>0</v>
      </c>
      <c r="U298" s="181">
        <f t="shared" si="165"/>
        <v>0</v>
      </c>
      <c r="V298" s="181">
        <f t="shared" si="166"/>
        <v>0</v>
      </c>
      <c r="W298" s="181">
        <f t="shared" si="167"/>
        <v>0</v>
      </c>
      <c r="X298" s="181">
        <f t="shared" si="168"/>
        <v>0</v>
      </c>
    </row>
    <row r="299" spans="1:24" s="16" customFormat="1" ht="6" customHeight="1" x14ac:dyDescent="0.2">
      <c r="A299" s="174" t="str">
        <f t="shared" si="162"/>
        <v>Objekt 20</v>
      </c>
      <c r="B299" s="191"/>
      <c r="C299" s="620" t="str">
        <f t="shared" si="158"/>
        <v/>
      </c>
      <c r="D299" s="177"/>
      <c r="E299" s="519"/>
      <c r="F299" s="520"/>
      <c r="G299" s="177"/>
      <c r="H299" s="177"/>
      <c r="I299" s="177"/>
      <c r="J299" s="177"/>
      <c r="K299" s="185"/>
      <c r="L299" s="541"/>
      <c r="P299" s="626">
        <f t="shared" si="159"/>
        <v>15</v>
      </c>
      <c r="Q299" s="626">
        <f t="shared" si="160"/>
        <v>0</v>
      </c>
      <c r="R299" s="181">
        <f t="shared" si="161"/>
        <v>0</v>
      </c>
      <c r="S299" s="623">
        <f t="shared" si="163"/>
        <v>0</v>
      </c>
      <c r="T299" s="181">
        <f t="shared" si="164"/>
        <v>0</v>
      </c>
      <c r="U299" s="181">
        <f t="shared" si="165"/>
        <v>0</v>
      </c>
      <c r="V299" s="181">
        <f t="shared" si="166"/>
        <v>0</v>
      </c>
      <c r="W299" s="181">
        <f t="shared" si="167"/>
        <v>0</v>
      </c>
      <c r="X299" s="181">
        <f t="shared" si="168"/>
        <v>0</v>
      </c>
    </row>
    <row r="300" spans="1:24" s="16" customFormat="1" ht="6.6" customHeight="1" x14ac:dyDescent="0.2">
      <c r="A300" s="174" t="str">
        <f t="shared" si="162"/>
        <v>Objekt 21</v>
      </c>
      <c r="B300" s="191"/>
      <c r="C300" s="620" t="str">
        <f t="shared" si="158"/>
        <v/>
      </c>
      <c r="D300" s="177"/>
      <c r="E300" s="519"/>
      <c r="F300" s="520"/>
      <c r="G300" s="177"/>
      <c r="H300" s="177"/>
      <c r="I300" s="177"/>
      <c r="J300" s="177"/>
      <c r="K300" s="185"/>
      <c r="L300" s="541"/>
      <c r="P300" s="626">
        <f t="shared" si="159"/>
        <v>15</v>
      </c>
      <c r="Q300" s="626">
        <f t="shared" si="160"/>
        <v>0</v>
      </c>
      <c r="R300" s="181">
        <f t="shared" si="161"/>
        <v>0</v>
      </c>
      <c r="S300" s="623">
        <f t="shared" si="163"/>
        <v>0</v>
      </c>
      <c r="T300" s="181">
        <f t="shared" si="164"/>
        <v>0</v>
      </c>
      <c r="U300" s="181">
        <f t="shared" si="165"/>
        <v>0</v>
      </c>
      <c r="V300" s="181">
        <f t="shared" si="166"/>
        <v>0</v>
      </c>
      <c r="W300" s="181">
        <f t="shared" si="167"/>
        <v>0</v>
      </c>
      <c r="X300" s="181">
        <f t="shared" si="168"/>
        <v>0</v>
      </c>
    </row>
    <row r="301" spans="1:24" s="16" customFormat="1" ht="6.6" customHeight="1" x14ac:dyDescent="0.2">
      <c r="A301" s="174" t="str">
        <f t="shared" si="162"/>
        <v>Objekt 22</v>
      </c>
      <c r="B301" s="191"/>
      <c r="C301" s="620" t="str">
        <f t="shared" si="158"/>
        <v/>
      </c>
      <c r="D301" s="177"/>
      <c r="E301" s="519"/>
      <c r="F301" s="520"/>
      <c r="G301" s="177"/>
      <c r="H301" s="177"/>
      <c r="I301" s="177"/>
      <c r="J301" s="177"/>
      <c r="K301" s="185"/>
      <c r="L301" s="541"/>
      <c r="P301" s="626">
        <f t="shared" si="159"/>
        <v>15</v>
      </c>
      <c r="Q301" s="626">
        <f t="shared" si="160"/>
        <v>0</v>
      </c>
      <c r="R301" s="181">
        <f t="shared" si="161"/>
        <v>0</v>
      </c>
      <c r="S301" s="623">
        <f t="shared" si="163"/>
        <v>0</v>
      </c>
      <c r="T301" s="181">
        <f t="shared" si="164"/>
        <v>0</v>
      </c>
      <c r="U301" s="181">
        <f t="shared" si="165"/>
        <v>0</v>
      </c>
      <c r="V301" s="181">
        <f t="shared" si="166"/>
        <v>0</v>
      </c>
      <c r="W301" s="181">
        <f t="shared" si="167"/>
        <v>0</v>
      </c>
      <c r="X301" s="181">
        <f t="shared" si="168"/>
        <v>0</v>
      </c>
    </row>
    <row r="302" spans="1:24" s="16" customFormat="1" ht="6.6" customHeight="1" x14ac:dyDescent="0.2">
      <c r="A302" s="174" t="str">
        <f t="shared" si="162"/>
        <v>Objekt 23</v>
      </c>
      <c r="B302" s="191"/>
      <c r="C302" s="620" t="str">
        <f t="shared" si="158"/>
        <v/>
      </c>
      <c r="D302" s="177"/>
      <c r="E302" s="519"/>
      <c r="F302" s="520"/>
      <c r="G302" s="177"/>
      <c r="H302" s="177"/>
      <c r="I302" s="177"/>
      <c r="J302" s="177"/>
      <c r="K302" s="185"/>
      <c r="L302" s="541"/>
      <c r="P302" s="626">
        <f t="shared" si="159"/>
        <v>15</v>
      </c>
      <c r="Q302" s="626">
        <f t="shared" si="160"/>
        <v>0</v>
      </c>
      <c r="R302" s="181">
        <f t="shared" si="161"/>
        <v>0</v>
      </c>
      <c r="S302" s="623">
        <f t="shared" si="163"/>
        <v>0</v>
      </c>
      <c r="T302" s="181">
        <f t="shared" si="164"/>
        <v>0</v>
      </c>
      <c r="U302" s="181">
        <f t="shared" si="165"/>
        <v>0</v>
      </c>
      <c r="V302" s="181">
        <f t="shared" si="166"/>
        <v>0</v>
      </c>
      <c r="W302" s="181">
        <f t="shared" si="167"/>
        <v>0</v>
      </c>
      <c r="X302" s="181">
        <f t="shared" si="168"/>
        <v>0</v>
      </c>
    </row>
    <row r="303" spans="1:24" s="16" customFormat="1" ht="6.6" customHeight="1" x14ac:dyDescent="0.2">
      <c r="A303" s="174" t="str">
        <f t="shared" si="162"/>
        <v>Objekt 24</v>
      </c>
      <c r="B303" s="191"/>
      <c r="C303" s="620" t="str">
        <f t="shared" si="158"/>
        <v/>
      </c>
      <c r="D303" s="177"/>
      <c r="E303" s="519"/>
      <c r="F303" s="520"/>
      <c r="G303" s="177"/>
      <c r="H303" s="177"/>
      <c r="I303" s="177"/>
      <c r="J303" s="177"/>
      <c r="K303" s="185"/>
      <c r="L303" s="541"/>
      <c r="P303" s="626">
        <f t="shared" si="159"/>
        <v>15</v>
      </c>
      <c r="Q303" s="626">
        <f t="shared" si="160"/>
        <v>0</v>
      </c>
      <c r="R303" s="181">
        <f t="shared" si="161"/>
        <v>0</v>
      </c>
      <c r="S303" s="623">
        <f t="shared" si="163"/>
        <v>0</v>
      </c>
      <c r="T303" s="181">
        <f t="shared" si="164"/>
        <v>0</v>
      </c>
      <c r="U303" s="181">
        <f t="shared" si="165"/>
        <v>0</v>
      </c>
      <c r="V303" s="181">
        <f t="shared" si="166"/>
        <v>0</v>
      </c>
      <c r="W303" s="181">
        <f t="shared" si="167"/>
        <v>0</v>
      </c>
      <c r="X303" s="181">
        <f t="shared" si="168"/>
        <v>0</v>
      </c>
    </row>
    <row r="304" spans="1:24" s="16" customFormat="1" ht="6.6" customHeight="1" x14ac:dyDescent="0.2">
      <c r="A304" s="174" t="str">
        <f t="shared" si="162"/>
        <v>Objekt 25</v>
      </c>
      <c r="B304" s="191"/>
      <c r="C304" s="620" t="str">
        <f t="shared" si="158"/>
        <v/>
      </c>
      <c r="D304" s="177"/>
      <c r="E304" s="519"/>
      <c r="F304" s="520"/>
      <c r="G304" s="177"/>
      <c r="H304" s="177"/>
      <c r="I304" s="177"/>
      <c r="J304" s="177"/>
      <c r="K304" s="185"/>
      <c r="L304" s="541"/>
      <c r="P304" s="626">
        <f t="shared" si="159"/>
        <v>15</v>
      </c>
      <c r="Q304" s="626">
        <f t="shared" si="160"/>
        <v>0</v>
      </c>
      <c r="R304" s="181">
        <f t="shared" si="161"/>
        <v>0</v>
      </c>
      <c r="S304" s="623">
        <f t="shared" si="163"/>
        <v>0</v>
      </c>
      <c r="T304" s="181">
        <f t="shared" si="164"/>
        <v>0</v>
      </c>
      <c r="U304" s="181">
        <f t="shared" si="165"/>
        <v>0</v>
      </c>
      <c r="V304" s="181">
        <f t="shared" si="166"/>
        <v>0</v>
      </c>
      <c r="W304" s="181">
        <f t="shared" si="167"/>
        <v>0</v>
      </c>
      <c r="X304" s="181">
        <f t="shared" si="168"/>
        <v>0</v>
      </c>
    </row>
    <row r="305" spans="1:24" s="16" customFormat="1" ht="6.6" customHeight="1" x14ac:dyDescent="0.2">
      <c r="A305" s="174" t="str">
        <f t="shared" si="162"/>
        <v>Objekt 26</v>
      </c>
      <c r="B305" s="191"/>
      <c r="C305" s="620" t="str">
        <f t="shared" si="158"/>
        <v/>
      </c>
      <c r="D305" s="177"/>
      <c r="E305" s="519"/>
      <c r="F305" s="520"/>
      <c r="G305" s="177"/>
      <c r="H305" s="177"/>
      <c r="I305" s="177"/>
      <c r="J305" s="177"/>
      <c r="K305" s="185"/>
      <c r="L305" s="541"/>
      <c r="P305" s="626">
        <f t="shared" si="159"/>
        <v>15</v>
      </c>
      <c r="Q305" s="626">
        <f t="shared" si="160"/>
        <v>0</v>
      </c>
      <c r="R305" s="181">
        <f t="shared" si="161"/>
        <v>0</v>
      </c>
      <c r="S305" s="623">
        <f t="shared" si="163"/>
        <v>0</v>
      </c>
      <c r="T305" s="181">
        <f t="shared" si="164"/>
        <v>0</v>
      </c>
      <c r="U305" s="181">
        <f t="shared" si="165"/>
        <v>0</v>
      </c>
      <c r="V305" s="181">
        <f t="shared" si="166"/>
        <v>0</v>
      </c>
      <c r="W305" s="181">
        <f t="shared" si="167"/>
        <v>0</v>
      </c>
      <c r="X305" s="181">
        <f t="shared" si="168"/>
        <v>0</v>
      </c>
    </row>
    <row r="306" spans="1:24" s="16" customFormat="1" ht="6.6" customHeight="1" x14ac:dyDescent="0.2">
      <c r="A306" s="174" t="str">
        <f t="shared" si="162"/>
        <v>Objekt 27</v>
      </c>
      <c r="B306" s="191"/>
      <c r="C306" s="620" t="str">
        <f t="shared" si="158"/>
        <v/>
      </c>
      <c r="D306" s="177"/>
      <c r="E306" s="519"/>
      <c r="F306" s="520"/>
      <c r="G306" s="177"/>
      <c r="H306" s="177"/>
      <c r="I306" s="177"/>
      <c r="J306" s="177"/>
      <c r="K306" s="185"/>
      <c r="L306" s="541"/>
      <c r="P306" s="626">
        <f t="shared" si="159"/>
        <v>15</v>
      </c>
      <c r="Q306" s="626">
        <f t="shared" si="160"/>
        <v>0</v>
      </c>
      <c r="R306" s="181">
        <f t="shared" si="161"/>
        <v>0</v>
      </c>
      <c r="S306" s="623">
        <f t="shared" si="163"/>
        <v>0</v>
      </c>
      <c r="T306" s="181">
        <f t="shared" si="164"/>
        <v>0</v>
      </c>
      <c r="U306" s="181">
        <f t="shared" si="165"/>
        <v>0</v>
      </c>
      <c r="V306" s="181">
        <f t="shared" si="166"/>
        <v>0</v>
      </c>
      <c r="W306" s="181">
        <f t="shared" si="167"/>
        <v>0</v>
      </c>
      <c r="X306" s="181">
        <f t="shared" si="168"/>
        <v>0</v>
      </c>
    </row>
    <row r="307" spans="1:24" s="16" customFormat="1" ht="6.6" customHeight="1" x14ac:dyDescent="0.2">
      <c r="A307" s="174" t="str">
        <f t="shared" si="162"/>
        <v>Objekt 28</v>
      </c>
      <c r="B307" s="191"/>
      <c r="C307" s="620" t="str">
        <f t="shared" si="158"/>
        <v/>
      </c>
      <c r="D307" s="177"/>
      <c r="E307" s="519"/>
      <c r="F307" s="520"/>
      <c r="G307" s="177"/>
      <c r="H307" s="177"/>
      <c r="I307" s="177"/>
      <c r="J307" s="177"/>
      <c r="K307" s="185"/>
      <c r="L307" s="541"/>
      <c r="P307" s="626">
        <f t="shared" si="159"/>
        <v>15</v>
      </c>
      <c r="Q307" s="626">
        <f t="shared" si="160"/>
        <v>0</v>
      </c>
      <c r="R307" s="181">
        <f t="shared" si="161"/>
        <v>0</v>
      </c>
      <c r="S307" s="623">
        <f t="shared" si="163"/>
        <v>0</v>
      </c>
      <c r="T307" s="181">
        <f t="shared" si="164"/>
        <v>0</v>
      </c>
      <c r="U307" s="181">
        <f t="shared" si="165"/>
        <v>0</v>
      </c>
      <c r="V307" s="181">
        <f t="shared" si="166"/>
        <v>0</v>
      </c>
      <c r="W307" s="181">
        <f t="shared" si="167"/>
        <v>0</v>
      </c>
      <c r="X307" s="181">
        <f t="shared" si="168"/>
        <v>0</v>
      </c>
    </row>
    <row r="308" spans="1:24" s="16" customFormat="1" ht="6.6" customHeight="1" x14ac:dyDescent="0.2">
      <c r="A308" s="174" t="str">
        <f t="shared" si="162"/>
        <v>Objekt 29</v>
      </c>
      <c r="B308" s="191"/>
      <c r="C308" s="620" t="str">
        <f t="shared" si="158"/>
        <v/>
      </c>
      <c r="D308" s="177"/>
      <c r="E308" s="519"/>
      <c r="F308" s="520"/>
      <c r="G308" s="177"/>
      <c r="H308" s="177"/>
      <c r="I308" s="177"/>
      <c r="J308" s="177"/>
      <c r="K308" s="185"/>
      <c r="L308" s="541"/>
      <c r="P308" s="626">
        <f t="shared" si="159"/>
        <v>15</v>
      </c>
      <c r="Q308" s="626">
        <f t="shared" si="160"/>
        <v>0</v>
      </c>
      <c r="R308" s="181">
        <f t="shared" si="161"/>
        <v>0</v>
      </c>
      <c r="S308" s="623">
        <f t="shared" si="163"/>
        <v>0</v>
      </c>
      <c r="T308" s="181">
        <f t="shared" si="164"/>
        <v>0</v>
      </c>
      <c r="U308" s="181">
        <f t="shared" si="165"/>
        <v>0</v>
      </c>
      <c r="V308" s="181">
        <f t="shared" si="166"/>
        <v>0</v>
      </c>
      <c r="W308" s="181">
        <f t="shared" si="167"/>
        <v>0</v>
      </c>
      <c r="X308" s="181">
        <f t="shared" si="168"/>
        <v>0</v>
      </c>
    </row>
    <row r="309" spans="1:24" s="16" customFormat="1" ht="6.6" customHeight="1" x14ac:dyDescent="0.2">
      <c r="A309" s="174" t="str">
        <f t="shared" si="162"/>
        <v>Objekt 30</v>
      </c>
      <c r="B309" s="191"/>
      <c r="C309" s="620" t="str">
        <f t="shared" si="158"/>
        <v/>
      </c>
      <c r="D309" s="177"/>
      <c r="E309" s="519"/>
      <c r="F309" s="520"/>
      <c r="G309" s="177"/>
      <c r="H309" s="177"/>
      <c r="I309" s="177"/>
      <c r="J309" s="177"/>
      <c r="K309" s="185"/>
      <c r="L309" s="541"/>
      <c r="P309" s="626">
        <f t="shared" si="159"/>
        <v>15</v>
      </c>
      <c r="Q309" s="626">
        <f t="shared" si="160"/>
        <v>0</v>
      </c>
      <c r="R309" s="181">
        <f t="shared" si="161"/>
        <v>0</v>
      </c>
      <c r="S309" s="623">
        <f t="shared" si="163"/>
        <v>0</v>
      </c>
      <c r="T309" s="181">
        <f t="shared" si="164"/>
        <v>0</v>
      </c>
      <c r="U309" s="181">
        <f t="shared" si="165"/>
        <v>0</v>
      </c>
      <c r="V309" s="181">
        <f t="shared" si="166"/>
        <v>0</v>
      </c>
      <c r="W309" s="181">
        <f t="shared" si="167"/>
        <v>0</v>
      </c>
      <c r="X309" s="181">
        <f t="shared" si="168"/>
        <v>0</v>
      </c>
    </row>
    <row r="310" spans="1:24" s="16" customFormat="1" ht="18" customHeight="1" x14ac:dyDescent="0.2">
      <c r="A310" s="173" t="str">
        <f t="shared" si="162"/>
        <v>Mobilien, Fahrzeuge, Haustechnik (8 J.)</v>
      </c>
      <c r="B310" s="109"/>
      <c r="C310" s="618"/>
      <c r="D310" s="183">
        <f>SUM(D311:D340)</f>
        <v>0</v>
      </c>
      <c r="E310" s="215">
        <f t="shared" ref="E310:K310" si="169">SUM(E311:E340)</f>
        <v>0</v>
      </c>
      <c r="F310" s="201">
        <f t="shared" si="169"/>
        <v>0</v>
      </c>
      <c r="G310" s="183">
        <f t="shared" si="169"/>
        <v>0</v>
      </c>
      <c r="H310" s="183">
        <f t="shared" si="169"/>
        <v>0</v>
      </c>
      <c r="I310" s="183">
        <f t="shared" si="169"/>
        <v>0</v>
      </c>
      <c r="J310" s="183">
        <f t="shared" si="169"/>
        <v>0</v>
      </c>
      <c r="K310" s="187">
        <f t="shared" si="169"/>
        <v>0</v>
      </c>
      <c r="L310" s="531"/>
      <c r="P310" s="618"/>
      <c r="Q310" s="618"/>
      <c r="R310" s="630">
        <f>SUM(R311:R340)</f>
        <v>0</v>
      </c>
      <c r="S310" s="630">
        <f t="shared" ref="S310:X310" si="170">SUM(S311:S340)</f>
        <v>0</v>
      </c>
      <c r="T310" s="630">
        <f t="shared" si="170"/>
        <v>0</v>
      </c>
      <c r="U310" s="630">
        <f t="shared" si="170"/>
        <v>0</v>
      </c>
      <c r="V310" s="630">
        <f t="shared" si="170"/>
        <v>0</v>
      </c>
      <c r="W310" s="630">
        <f t="shared" si="170"/>
        <v>0</v>
      </c>
      <c r="X310" s="630">
        <f t="shared" si="170"/>
        <v>0</v>
      </c>
    </row>
    <row r="311" spans="1:24" s="16" customFormat="1" x14ac:dyDescent="0.2">
      <c r="A311" s="174" t="str">
        <f t="shared" si="162"/>
        <v>Objekt 1</v>
      </c>
      <c r="B311" s="191"/>
      <c r="C311" s="620" t="str">
        <f t="shared" ref="C311:C340" si="171">IF(C119="","",C119)</f>
        <v/>
      </c>
      <c r="D311" s="177"/>
      <c r="E311" s="519"/>
      <c r="F311" s="520"/>
      <c r="G311" s="177"/>
      <c r="H311" s="177"/>
      <c r="I311" s="177"/>
      <c r="J311" s="177"/>
      <c r="K311" s="185"/>
      <c r="L311" s="541"/>
      <c r="P311" s="626">
        <f t="shared" ref="P311:P340" si="172">P119</f>
        <v>8</v>
      </c>
      <c r="Q311" s="626">
        <f t="shared" ref="Q311" si="173">IF((C311=""),0,P311-($R$215-C311))</f>
        <v>0</v>
      </c>
      <c r="R311" s="181">
        <f t="shared" ref="R311" si="174">IF(OR(C311="",$R$215-P311&gt;=C311,C311&gt;$R$215),0,D311/(P311-($R$215-C311)))</f>
        <v>0</v>
      </c>
      <c r="S311" s="623">
        <f>IF(OR(C311="",$S$215-P311&gt;=C311,C311&gt;$S$215),0,(SUM(D311:E311)-SUM(R311:R311))/(P311-($S$215-C311)))</f>
        <v>0</v>
      </c>
      <c r="T311" s="181">
        <f>IF(OR(C311="",$T$215-P311&gt;=C311,C311&gt;$T$215),0,(SUM(D311:F311)-SUM(R311:S311))/(P311-($T$215-C311)))</f>
        <v>0</v>
      </c>
      <c r="U311" s="181">
        <f>IF(OR(C311="",$U$215-P311&gt;=C311,C311&gt;$U$215),0,(SUM(D311:G311)-SUM(R311:T311))/(P311-($U$215-C311)))</f>
        <v>0</v>
      </c>
      <c r="V311" s="181">
        <f>IF(OR(C311="",$V$215-P311&gt;=C311,C311&gt;$V$215),0,(SUM(D311:H311)-SUM(R311:U311))/(P311-($V$215-C311)))</f>
        <v>0</v>
      </c>
      <c r="W311" s="181">
        <f>IF(OR(C311="",$W$215-P311&gt;=C311,C311&gt;$W$215),0,(SUM(D311:I311)-SUM(R311:V311))/(P311-($W$215-C311)))</f>
        <v>0</v>
      </c>
      <c r="X311" s="181">
        <f>IF(OR(C311="",$X$215-P311&gt;=C311,C311&gt;$X$215),0,(SUM(D311:J311)-SUM(R311:W311))/(P311-($X$215-C311)))</f>
        <v>0</v>
      </c>
    </row>
    <row r="312" spans="1:24" s="16" customFormat="1" x14ac:dyDescent="0.2">
      <c r="A312" s="174" t="str">
        <f t="shared" si="162"/>
        <v>Objekt 2</v>
      </c>
      <c r="B312" s="191"/>
      <c r="C312" s="620" t="str">
        <f t="shared" si="171"/>
        <v/>
      </c>
      <c r="D312" s="177"/>
      <c r="E312" s="519"/>
      <c r="F312" s="520"/>
      <c r="G312" s="177"/>
      <c r="H312" s="177"/>
      <c r="I312" s="177"/>
      <c r="J312" s="177"/>
      <c r="K312" s="185"/>
      <c r="L312" s="541"/>
      <c r="P312" s="626">
        <f t="shared" si="172"/>
        <v>8</v>
      </c>
      <c r="Q312" s="626">
        <f t="shared" ref="Q312:Q340" si="175">IF((C312=""),0,P312-($R$215-C312))</f>
        <v>0</v>
      </c>
      <c r="R312" s="181">
        <f t="shared" ref="R312:R340" si="176">IF(OR(C312="",$R$215-P312&gt;=C312,C312&gt;$R$215),0,D312/(P312-($R$215-C312)))</f>
        <v>0</v>
      </c>
      <c r="S312" s="623">
        <f t="shared" ref="S312:S340" si="177">IF(OR(C312="",$S$215-P312&gt;=C312,C312&gt;$S$215),0,(SUM(D312:E312)-SUM(R312:R312))/(P312-($S$215-C312)))</f>
        <v>0</v>
      </c>
      <c r="T312" s="181">
        <f t="shared" ref="T312:T340" si="178">IF(OR(C312="",$T$215-P312&gt;=C312,C312&gt;$T$215),0,(SUM(D312:F312)-SUM(R312:S312))/(P312-($T$215-C312)))</f>
        <v>0</v>
      </c>
      <c r="U312" s="181">
        <f t="shared" ref="U312:U340" si="179">IF(OR(C312="",$U$215-P312&gt;=C312,C312&gt;$U$215),0,(SUM(D312:G312)-SUM(R312:T312))/(P312-($U$215-C312)))</f>
        <v>0</v>
      </c>
      <c r="V312" s="181">
        <f t="shared" ref="V312:V340" si="180">IF(OR(C312="",$V$215-P312&gt;=C312,C312&gt;$V$215),0,(SUM(D312:H312)-SUM(R312:U312))/(P312-($V$215-C312)))</f>
        <v>0</v>
      </c>
      <c r="W312" s="181">
        <f t="shared" ref="W312:W340" si="181">IF(OR(C312="",$W$215-P312&gt;=C312,C312&gt;$W$215),0,(SUM(D312:I312)-SUM(R312:V312))/(P312-($W$215-C312)))</f>
        <v>0</v>
      </c>
      <c r="X312" s="181">
        <f t="shared" ref="X312:X340" si="182">IF(OR(C312="",$X$215-P312&gt;=C312,C312&gt;$X$215),0,(SUM(D312:J312)-SUM(R312:W312))/(P312-($X$215-C312)))</f>
        <v>0</v>
      </c>
    </row>
    <row r="313" spans="1:24" s="16" customFormat="1" x14ac:dyDescent="0.2">
      <c r="A313" s="174" t="str">
        <f t="shared" ref="A313:A344" si="183">A121</f>
        <v>Objekt 3</v>
      </c>
      <c r="B313" s="191"/>
      <c r="C313" s="620" t="str">
        <f t="shared" si="171"/>
        <v/>
      </c>
      <c r="D313" s="177"/>
      <c r="E313" s="519"/>
      <c r="F313" s="520"/>
      <c r="G313" s="177"/>
      <c r="H313" s="177"/>
      <c r="I313" s="177"/>
      <c r="J313" s="177"/>
      <c r="K313" s="185"/>
      <c r="L313" s="541"/>
      <c r="P313" s="626">
        <f t="shared" si="172"/>
        <v>8</v>
      </c>
      <c r="Q313" s="626">
        <f t="shared" si="175"/>
        <v>0</v>
      </c>
      <c r="R313" s="181">
        <f t="shared" si="176"/>
        <v>0</v>
      </c>
      <c r="S313" s="623">
        <f t="shared" si="177"/>
        <v>0</v>
      </c>
      <c r="T313" s="181">
        <f t="shared" si="178"/>
        <v>0</v>
      </c>
      <c r="U313" s="181">
        <f t="shared" si="179"/>
        <v>0</v>
      </c>
      <c r="V313" s="181">
        <f t="shared" si="180"/>
        <v>0</v>
      </c>
      <c r="W313" s="181">
        <f t="shared" si="181"/>
        <v>0</v>
      </c>
      <c r="X313" s="181">
        <f t="shared" si="182"/>
        <v>0</v>
      </c>
    </row>
    <row r="314" spans="1:24" s="16" customFormat="1" x14ac:dyDescent="0.2">
      <c r="A314" s="174" t="str">
        <f t="shared" si="183"/>
        <v>Objekt 4</v>
      </c>
      <c r="B314" s="191"/>
      <c r="C314" s="620" t="str">
        <f t="shared" si="171"/>
        <v/>
      </c>
      <c r="D314" s="177"/>
      <c r="E314" s="519"/>
      <c r="F314" s="520"/>
      <c r="G314" s="177"/>
      <c r="H314" s="177"/>
      <c r="I314" s="177"/>
      <c r="J314" s="177"/>
      <c r="K314" s="185"/>
      <c r="L314" s="541"/>
      <c r="P314" s="626">
        <f t="shared" si="172"/>
        <v>8</v>
      </c>
      <c r="Q314" s="626">
        <f t="shared" si="175"/>
        <v>0</v>
      </c>
      <c r="R314" s="181">
        <f t="shared" si="176"/>
        <v>0</v>
      </c>
      <c r="S314" s="623">
        <f t="shared" si="177"/>
        <v>0</v>
      </c>
      <c r="T314" s="181">
        <f t="shared" si="178"/>
        <v>0</v>
      </c>
      <c r="U314" s="181">
        <f t="shared" si="179"/>
        <v>0</v>
      </c>
      <c r="V314" s="181">
        <f t="shared" si="180"/>
        <v>0</v>
      </c>
      <c r="W314" s="181">
        <f t="shared" si="181"/>
        <v>0</v>
      </c>
      <c r="X314" s="181">
        <f t="shared" si="182"/>
        <v>0</v>
      </c>
    </row>
    <row r="315" spans="1:24" s="16" customFormat="1" x14ac:dyDescent="0.2">
      <c r="A315" s="174" t="str">
        <f t="shared" si="183"/>
        <v>Objekt 5</v>
      </c>
      <c r="B315" s="191"/>
      <c r="C315" s="620" t="str">
        <f t="shared" si="171"/>
        <v/>
      </c>
      <c r="D315" s="177"/>
      <c r="E315" s="519"/>
      <c r="F315" s="520"/>
      <c r="G315" s="177"/>
      <c r="H315" s="177"/>
      <c r="I315" s="177"/>
      <c r="J315" s="177"/>
      <c r="K315" s="185"/>
      <c r="L315" s="541"/>
      <c r="P315" s="626">
        <f t="shared" si="172"/>
        <v>8</v>
      </c>
      <c r="Q315" s="626">
        <f t="shared" si="175"/>
        <v>0</v>
      </c>
      <c r="R315" s="181">
        <f t="shared" si="176"/>
        <v>0</v>
      </c>
      <c r="S315" s="623">
        <f t="shared" si="177"/>
        <v>0</v>
      </c>
      <c r="T315" s="181">
        <f t="shared" si="178"/>
        <v>0</v>
      </c>
      <c r="U315" s="181">
        <f t="shared" si="179"/>
        <v>0</v>
      </c>
      <c r="V315" s="181">
        <f t="shared" si="180"/>
        <v>0</v>
      </c>
      <c r="W315" s="181">
        <f t="shared" si="181"/>
        <v>0</v>
      </c>
      <c r="X315" s="181">
        <f t="shared" si="182"/>
        <v>0</v>
      </c>
    </row>
    <row r="316" spans="1:24" s="16" customFormat="1" x14ac:dyDescent="0.2">
      <c r="A316" s="174" t="str">
        <f t="shared" si="183"/>
        <v>Objekt 6</v>
      </c>
      <c r="B316" s="191"/>
      <c r="C316" s="620" t="str">
        <f t="shared" si="171"/>
        <v/>
      </c>
      <c r="D316" s="177"/>
      <c r="E316" s="519"/>
      <c r="F316" s="520"/>
      <c r="G316" s="177"/>
      <c r="H316" s="177"/>
      <c r="I316" s="177"/>
      <c r="J316" s="177"/>
      <c r="K316" s="185"/>
      <c r="L316" s="541"/>
      <c r="P316" s="626">
        <f t="shared" si="172"/>
        <v>8</v>
      </c>
      <c r="Q316" s="626">
        <f t="shared" si="175"/>
        <v>0</v>
      </c>
      <c r="R316" s="181">
        <f t="shared" si="176"/>
        <v>0</v>
      </c>
      <c r="S316" s="623">
        <f t="shared" si="177"/>
        <v>0</v>
      </c>
      <c r="T316" s="181">
        <f t="shared" si="178"/>
        <v>0</v>
      </c>
      <c r="U316" s="181">
        <f t="shared" si="179"/>
        <v>0</v>
      </c>
      <c r="V316" s="181">
        <f t="shared" si="180"/>
        <v>0</v>
      </c>
      <c r="W316" s="181">
        <f t="shared" si="181"/>
        <v>0</v>
      </c>
      <c r="X316" s="181">
        <f t="shared" si="182"/>
        <v>0</v>
      </c>
    </row>
    <row r="317" spans="1:24" s="16" customFormat="1" x14ac:dyDescent="0.2">
      <c r="A317" s="174" t="str">
        <f t="shared" si="183"/>
        <v>Objekt 7</v>
      </c>
      <c r="B317" s="191"/>
      <c r="C317" s="620" t="str">
        <f t="shared" si="171"/>
        <v/>
      </c>
      <c r="D317" s="177"/>
      <c r="E317" s="519"/>
      <c r="F317" s="520"/>
      <c r="G317" s="177"/>
      <c r="H317" s="177"/>
      <c r="I317" s="177"/>
      <c r="J317" s="177"/>
      <c r="K317" s="185"/>
      <c r="L317" s="541"/>
      <c r="P317" s="626">
        <f t="shared" si="172"/>
        <v>8</v>
      </c>
      <c r="Q317" s="626">
        <f t="shared" si="175"/>
        <v>0</v>
      </c>
      <c r="R317" s="181">
        <f t="shared" si="176"/>
        <v>0</v>
      </c>
      <c r="S317" s="623">
        <f t="shared" si="177"/>
        <v>0</v>
      </c>
      <c r="T317" s="181">
        <f t="shared" si="178"/>
        <v>0</v>
      </c>
      <c r="U317" s="181">
        <f t="shared" si="179"/>
        <v>0</v>
      </c>
      <c r="V317" s="181">
        <f t="shared" si="180"/>
        <v>0</v>
      </c>
      <c r="W317" s="181">
        <f t="shared" si="181"/>
        <v>0</v>
      </c>
      <c r="X317" s="181">
        <f t="shared" si="182"/>
        <v>0</v>
      </c>
    </row>
    <row r="318" spans="1:24" s="16" customFormat="1" x14ac:dyDescent="0.2">
      <c r="A318" s="174" t="str">
        <f t="shared" si="183"/>
        <v>Objekt 8</v>
      </c>
      <c r="B318" s="191"/>
      <c r="C318" s="620" t="str">
        <f t="shared" si="171"/>
        <v/>
      </c>
      <c r="D318" s="177"/>
      <c r="E318" s="519"/>
      <c r="F318" s="520"/>
      <c r="G318" s="177"/>
      <c r="H318" s="177"/>
      <c r="I318" s="177"/>
      <c r="J318" s="177"/>
      <c r="K318" s="185"/>
      <c r="L318" s="541"/>
      <c r="P318" s="626">
        <f t="shared" si="172"/>
        <v>8</v>
      </c>
      <c r="Q318" s="626">
        <f t="shared" si="175"/>
        <v>0</v>
      </c>
      <c r="R318" s="181">
        <f t="shared" si="176"/>
        <v>0</v>
      </c>
      <c r="S318" s="623">
        <f t="shared" si="177"/>
        <v>0</v>
      </c>
      <c r="T318" s="181">
        <f t="shared" si="178"/>
        <v>0</v>
      </c>
      <c r="U318" s="181">
        <f t="shared" si="179"/>
        <v>0</v>
      </c>
      <c r="V318" s="181">
        <f t="shared" si="180"/>
        <v>0</v>
      </c>
      <c r="W318" s="181">
        <f t="shared" si="181"/>
        <v>0</v>
      </c>
      <c r="X318" s="181">
        <f t="shared" si="182"/>
        <v>0</v>
      </c>
    </row>
    <row r="319" spans="1:24" s="16" customFormat="1" x14ac:dyDescent="0.2">
      <c r="A319" s="174" t="str">
        <f t="shared" si="183"/>
        <v>Objekt 9</v>
      </c>
      <c r="B319" s="191"/>
      <c r="C319" s="620" t="str">
        <f t="shared" si="171"/>
        <v/>
      </c>
      <c r="D319" s="177"/>
      <c r="E319" s="519"/>
      <c r="F319" s="520"/>
      <c r="G319" s="177"/>
      <c r="H319" s="177"/>
      <c r="I319" s="177"/>
      <c r="J319" s="177"/>
      <c r="K319" s="185"/>
      <c r="L319" s="541"/>
      <c r="P319" s="626">
        <f t="shared" si="172"/>
        <v>8</v>
      </c>
      <c r="Q319" s="626">
        <f t="shared" si="175"/>
        <v>0</v>
      </c>
      <c r="R319" s="181">
        <f t="shared" si="176"/>
        <v>0</v>
      </c>
      <c r="S319" s="623">
        <f t="shared" si="177"/>
        <v>0</v>
      </c>
      <c r="T319" s="181">
        <f t="shared" si="178"/>
        <v>0</v>
      </c>
      <c r="U319" s="181">
        <f t="shared" si="179"/>
        <v>0</v>
      </c>
      <c r="V319" s="181">
        <f t="shared" si="180"/>
        <v>0</v>
      </c>
      <c r="W319" s="181">
        <f t="shared" si="181"/>
        <v>0</v>
      </c>
      <c r="X319" s="181">
        <f t="shared" si="182"/>
        <v>0</v>
      </c>
    </row>
    <row r="320" spans="1:24" s="16" customFormat="1" x14ac:dyDescent="0.2">
      <c r="A320" s="174" t="str">
        <f t="shared" si="183"/>
        <v>Objekt 10</v>
      </c>
      <c r="B320" s="191"/>
      <c r="C320" s="620" t="str">
        <f t="shared" si="171"/>
        <v/>
      </c>
      <c r="D320" s="177"/>
      <c r="E320" s="519"/>
      <c r="F320" s="520"/>
      <c r="G320" s="177"/>
      <c r="H320" s="177"/>
      <c r="I320" s="177"/>
      <c r="J320" s="177"/>
      <c r="K320" s="185"/>
      <c r="L320" s="541"/>
      <c r="P320" s="626">
        <f t="shared" si="172"/>
        <v>8</v>
      </c>
      <c r="Q320" s="626">
        <f t="shared" si="175"/>
        <v>0</v>
      </c>
      <c r="R320" s="181">
        <f t="shared" si="176"/>
        <v>0</v>
      </c>
      <c r="S320" s="623">
        <f t="shared" si="177"/>
        <v>0</v>
      </c>
      <c r="T320" s="181">
        <f t="shared" si="178"/>
        <v>0</v>
      </c>
      <c r="U320" s="181">
        <f t="shared" si="179"/>
        <v>0</v>
      </c>
      <c r="V320" s="181">
        <f t="shared" si="180"/>
        <v>0</v>
      </c>
      <c r="W320" s="181">
        <f t="shared" si="181"/>
        <v>0</v>
      </c>
      <c r="X320" s="181">
        <f t="shared" si="182"/>
        <v>0</v>
      </c>
    </row>
    <row r="321" spans="1:24" s="16" customFormat="1" x14ac:dyDescent="0.2">
      <c r="A321" s="174" t="str">
        <f t="shared" si="183"/>
        <v>Objekt 11</v>
      </c>
      <c r="B321" s="191"/>
      <c r="C321" s="620" t="str">
        <f t="shared" si="171"/>
        <v/>
      </c>
      <c r="D321" s="177"/>
      <c r="E321" s="519"/>
      <c r="F321" s="520"/>
      <c r="G321" s="177"/>
      <c r="H321" s="177"/>
      <c r="I321" s="177"/>
      <c r="J321" s="177"/>
      <c r="K321" s="185"/>
      <c r="L321" s="541"/>
      <c r="P321" s="626">
        <f t="shared" si="172"/>
        <v>8</v>
      </c>
      <c r="Q321" s="626">
        <f t="shared" si="175"/>
        <v>0</v>
      </c>
      <c r="R321" s="181">
        <f t="shared" si="176"/>
        <v>0</v>
      </c>
      <c r="S321" s="623">
        <f t="shared" si="177"/>
        <v>0</v>
      </c>
      <c r="T321" s="181">
        <f t="shared" si="178"/>
        <v>0</v>
      </c>
      <c r="U321" s="181">
        <f t="shared" si="179"/>
        <v>0</v>
      </c>
      <c r="V321" s="181">
        <f t="shared" si="180"/>
        <v>0</v>
      </c>
      <c r="W321" s="181">
        <f t="shared" si="181"/>
        <v>0</v>
      </c>
      <c r="X321" s="181">
        <f t="shared" si="182"/>
        <v>0</v>
      </c>
    </row>
    <row r="322" spans="1:24" s="16" customFormat="1" x14ac:dyDescent="0.2">
      <c r="A322" s="174" t="str">
        <f t="shared" si="183"/>
        <v>Objekt 12</v>
      </c>
      <c r="B322" s="191"/>
      <c r="C322" s="620" t="str">
        <f t="shared" si="171"/>
        <v/>
      </c>
      <c r="D322" s="177"/>
      <c r="E322" s="519"/>
      <c r="F322" s="520"/>
      <c r="G322" s="177"/>
      <c r="H322" s="177"/>
      <c r="I322" s="177"/>
      <c r="J322" s="177"/>
      <c r="K322" s="185"/>
      <c r="L322" s="541"/>
      <c r="P322" s="626">
        <f t="shared" si="172"/>
        <v>8</v>
      </c>
      <c r="Q322" s="626">
        <f t="shared" si="175"/>
        <v>0</v>
      </c>
      <c r="R322" s="181">
        <f t="shared" si="176"/>
        <v>0</v>
      </c>
      <c r="S322" s="623">
        <f t="shared" si="177"/>
        <v>0</v>
      </c>
      <c r="T322" s="181">
        <f t="shared" si="178"/>
        <v>0</v>
      </c>
      <c r="U322" s="181">
        <f t="shared" si="179"/>
        <v>0</v>
      </c>
      <c r="V322" s="181">
        <f t="shared" si="180"/>
        <v>0</v>
      </c>
      <c r="W322" s="181">
        <f t="shared" si="181"/>
        <v>0</v>
      </c>
      <c r="X322" s="181">
        <f t="shared" si="182"/>
        <v>0</v>
      </c>
    </row>
    <row r="323" spans="1:24" s="16" customFormat="1" x14ac:dyDescent="0.2">
      <c r="A323" s="174" t="str">
        <f t="shared" si="183"/>
        <v>Objekt 13</v>
      </c>
      <c r="B323" s="191"/>
      <c r="C323" s="620" t="str">
        <f t="shared" si="171"/>
        <v/>
      </c>
      <c r="D323" s="177"/>
      <c r="E323" s="519"/>
      <c r="F323" s="520"/>
      <c r="G323" s="177"/>
      <c r="H323" s="177"/>
      <c r="I323" s="177"/>
      <c r="J323" s="177"/>
      <c r="K323" s="185"/>
      <c r="L323" s="541"/>
      <c r="P323" s="626">
        <f t="shared" si="172"/>
        <v>8</v>
      </c>
      <c r="Q323" s="626">
        <f t="shared" si="175"/>
        <v>0</v>
      </c>
      <c r="R323" s="181">
        <f t="shared" si="176"/>
        <v>0</v>
      </c>
      <c r="S323" s="623">
        <f t="shared" si="177"/>
        <v>0</v>
      </c>
      <c r="T323" s="181">
        <f t="shared" si="178"/>
        <v>0</v>
      </c>
      <c r="U323" s="181">
        <f t="shared" si="179"/>
        <v>0</v>
      </c>
      <c r="V323" s="181">
        <f t="shared" si="180"/>
        <v>0</v>
      </c>
      <c r="W323" s="181">
        <f t="shared" si="181"/>
        <v>0</v>
      </c>
      <c r="X323" s="181">
        <f t="shared" si="182"/>
        <v>0</v>
      </c>
    </row>
    <row r="324" spans="1:24" s="16" customFormat="1" x14ac:dyDescent="0.2">
      <c r="A324" s="174" t="str">
        <f t="shared" si="183"/>
        <v>Objekt 14</v>
      </c>
      <c r="B324" s="191"/>
      <c r="C324" s="620" t="str">
        <f t="shared" si="171"/>
        <v/>
      </c>
      <c r="D324" s="177"/>
      <c r="E324" s="519"/>
      <c r="F324" s="520"/>
      <c r="G324" s="177"/>
      <c r="H324" s="177"/>
      <c r="I324" s="177"/>
      <c r="J324" s="177"/>
      <c r="K324" s="185"/>
      <c r="L324" s="541"/>
      <c r="P324" s="626">
        <f t="shared" si="172"/>
        <v>8</v>
      </c>
      <c r="Q324" s="626">
        <f t="shared" si="175"/>
        <v>0</v>
      </c>
      <c r="R324" s="181">
        <f t="shared" si="176"/>
        <v>0</v>
      </c>
      <c r="S324" s="623">
        <f t="shared" si="177"/>
        <v>0</v>
      </c>
      <c r="T324" s="181">
        <f t="shared" si="178"/>
        <v>0</v>
      </c>
      <c r="U324" s="181">
        <f t="shared" si="179"/>
        <v>0</v>
      </c>
      <c r="V324" s="181">
        <f t="shared" si="180"/>
        <v>0</v>
      </c>
      <c r="W324" s="181">
        <f t="shared" si="181"/>
        <v>0</v>
      </c>
      <c r="X324" s="181">
        <f t="shared" si="182"/>
        <v>0</v>
      </c>
    </row>
    <row r="325" spans="1:24" s="16" customFormat="1" x14ac:dyDescent="0.2">
      <c r="A325" s="174" t="str">
        <f t="shared" si="183"/>
        <v>Objekt 15</v>
      </c>
      <c r="B325" s="191"/>
      <c r="C325" s="620" t="str">
        <f t="shared" si="171"/>
        <v/>
      </c>
      <c r="D325" s="177"/>
      <c r="E325" s="519"/>
      <c r="F325" s="520"/>
      <c r="G325" s="177"/>
      <c r="H325" s="177"/>
      <c r="I325" s="177"/>
      <c r="J325" s="177"/>
      <c r="K325" s="185"/>
      <c r="L325" s="541"/>
      <c r="P325" s="626">
        <f t="shared" si="172"/>
        <v>8</v>
      </c>
      <c r="Q325" s="626">
        <f t="shared" si="175"/>
        <v>0</v>
      </c>
      <c r="R325" s="181">
        <f t="shared" si="176"/>
        <v>0</v>
      </c>
      <c r="S325" s="623">
        <f t="shared" si="177"/>
        <v>0</v>
      </c>
      <c r="T325" s="181">
        <f t="shared" si="178"/>
        <v>0</v>
      </c>
      <c r="U325" s="181">
        <f t="shared" si="179"/>
        <v>0</v>
      </c>
      <c r="V325" s="181">
        <f t="shared" si="180"/>
        <v>0</v>
      </c>
      <c r="W325" s="181">
        <f t="shared" si="181"/>
        <v>0</v>
      </c>
      <c r="X325" s="181">
        <f t="shared" si="182"/>
        <v>0</v>
      </c>
    </row>
    <row r="326" spans="1:24" s="16" customFormat="1" x14ac:dyDescent="0.2">
      <c r="A326" s="174" t="str">
        <f t="shared" si="183"/>
        <v>Objekt 16</v>
      </c>
      <c r="B326" s="191"/>
      <c r="C326" s="620" t="str">
        <f t="shared" si="171"/>
        <v/>
      </c>
      <c r="D326" s="177"/>
      <c r="E326" s="519"/>
      <c r="F326" s="520"/>
      <c r="G326" s="177"/>
      <c r="H326" s="177"/>
      <c r="I326" s="177"/>
      <c r="J326" s="177"/>
      <c r="K326" s="185"/>
      <c r="L326" s="541"/>
      <c r="P326" s="626">
        <f t="shared" si="172"/>
        <v>8</v>
      </c>
      <c r="Q326" s="626">
        <f t="shared" si="175"/>
        <v>0</v>
      </c>
      <c r="R326" s="181">
        <f t="shared" si="176"/>
        <v>0</v>
      </c>
      <c r="S326" s="623">
        <f t="shared" si="177"/>
        <v>0</v>
      </c>
      <c r="T326" s="181">
        <f t="shared" si="178"/>
        <v>0</v>
      </c>
      <c r="U326" s="181">
        <f t="shared" si="179"/>
        <v>0</v>
      </c>
      <c r="V326" s="181">
        <f t="shared" si="180"/>
        <v>0</v>
      </c>
      <c r="W326" s="181">
        <f t="shared" si="181"/>
        <v>0</v>
      </c>
      <c r="X326" s="181">
        <f t="shared" si="182"/>
        <v>0</v>
      </c>
    </row>
    <row r="327" spans="1:24" s="16" customFormat="1" x14ac:dyDescent="0.2">
      <c r="A327" s="174" t="str">
        <f t="shared" si="183"/>
        <v>Objekt 17</v>
      </c>
      <c r="B327" s="191"/>
      <c r="C327" s="620" t="str">
        <f t="shared" si="171"/>
        <v/>
      </c>
      <c r="D327" s="177"/>
      <c r="E327" s="519"/>
      <c r="F327" s="520"/>
      <c r="G327" s="177"/>
      <c r="H327" s="177"/>
      <c r="I327" s="177"/>
      <c r="J327" s="177"/>
      <c r="K327" s="185"/>
      <c r="L327" s="541"/>
      <c r="P327" s="626">
        <f t="shared" si="172"/>
        <v>8</v>
      </c>
      <c r="Q327" s="626">
        <f t="shared" si="175"/>
        <v>0</v>
      </c>
      <c r="R327" s="181">
        <f t="shared" si="176"/>
        <v>0</v>
      </c>
      <c r="S327" s="623">
        <f t="shared" si="177"/>
        <v>0</v>
      </c>
      <c r="T327" s="181">
        <f t="shared" si="178"/>
        <v>0</v>
      </c>
      <c r="U327" s="181">
        <f t="shared" si="179"/>
        <v>0</v>
      </c>
      <c r="V327" s="181">
        <f t="shared" si="180"/>
        <v>0</v>
      </c>
      <c r="W327" s="181">
        <f t="shared" si="181"/>
        <v>0</v>
      </c>
      <c r="X327" s="181">
        <f t="shared" si="182"/>
        <v>0</v>
      </c>
    </row>
    <row r="328" spans="1:24" s="16" customFormat="1" x14ac:dyDescent="0.2">
      <c r="A328" s="174" t="str">
        <f t="shared" si="183"/>
        <v>Objekt 18</v>
      </c>
      <c r="B328" s="191"/>
      <c r="C328" s="620" t="str">
        <f t="shared" si="171"/>
        <v/>
      </c>
      <c r="D328" s="177"/>
      <c r="E328" s="519"/>
      <c r="F328" s="520"/>
      <c r="G328" s="177"/>
      <c r="H328" s="177"/>
      <c r="I328" s="177"/>
      <c r="J328" s="177"/>
      <c r="K328" s="185"/>
      <c r="L328" s="541"/>
      <c r="P328" s="626">
        <f t="shared" si="172"/>
        <v>8</v>
      </c>
      <c r="Q328" s="626">
        <f t="shared" si="175"/>
        <v>0</v>
      </c>
      <c r="R328" s="181">
        <f t="shared" si="176"/>
        <v>0</v>
      </c>
      <c r="S328" s="623">
        <f t="shared" si="177"/>
        <v>0</v>
      </c>
      <c r="T328" s="181">
        <f t="shared" si="178"/>
        <v>0</v>
      </c>
      <c r="U328" s="181">
        <f t="shared" si="179"/>
        <v>0</v>
      </c>
      <c r="V328" s="181">
        <f t="shared" si="180"/>
        <v>0</v>
      </c>
      <c r="W328" s="181">
        <f t="shared" si="181"/>
        <v>0</v>
      </c>
      <c r="X328" s="181">
        <f t="shared" si="182"/>
        <v>0</v>
      </c>
    </row>
    <row r="329" spans="1:24" s="16" customFormat="1" x14ac:dyDescent="0.2">
      <c r="A329" s="174" t="str">
        <f t="shared" si="183"/>
        <v>Objekt 19</v>
      </c>
      <c r="B329" s="191"/>
      <c r="C329" s="620" t="str">
        <f t="shared" si="171"/>
        <v/>
      </c>
      <c r="D329" s="177"/>
      <c r="E329" s="519"/>
      <c r="F329" s="520"/>
      <c r="G329" s="177"/>
      <c r="H329" s="177"/>
      <c r="I329" s="177"/>
      <c r="J329" s="177"/>
      <c r="K329" s="185"/>
      <c r="L329" s="541"/>
      <c r="P329" s="626">
        <f t="shared" si="172"/>
        <v>8</v>
      </c>
      <c r="Q329" s="626">
        <f t="shared" si="175"/>
        <v>0</v>
      </c>
      <c r="R329" s="181">
        <f t="shared" si="176"/>
        <v>0</v>
      </c>
      <c r="S329" s="623">
        <f t="shared" si="177"/>
        <v>0</v>
      </c>
      <c r="T329" s="181">
        <f t="shared" si="178"/>
        <v>0</v>
      </c>
      <c r="U329" s="181">
        <f t="shared" si="179"/>
        <v>0</v>
      </c>
      <c r="V329" s="181">
        <f t="shared" si="180"/>
        <v>0</v>
      </c>
      <c r="W329" s="181">
        <f t="shared" si="181"/>
        <v>0</v>
      </c>
      <c r="X329" s="181">
        <f t="shared" si="182"/>
        <v>0</v>
      </c>
    </row>
    <row r="330" spans="1:24" s="16" customFormat="1" x14ac:dyDescent="0.2">
      <c r="A330" s="174" t="str">
        <f t="shared" si="183"/>
        <v>Objekt 20</v>
      </c>
      <c r="B330" s="191"/>
      <c r="C330" s="620" t="str">
        <f t="shared" si="171"/>
        <v/>
      </c>
      <c r="D330" s="177"/>
      <c r="E330" s="519"/>
      <c r="F330" s="520"/>
      <c r="G330" s="177"/>
      <c r="H330" s="177"/>
      <c r="I330" s="177"/>
      <c r="J330" s="177"/>
      <c r="K330" s="185"/>
      <c r="L330" s="541"/>
      <c r="P330" s="626">
        <f t="shared" si="172"/>
        <v>8</v>
      </c>
      <c r="Q330" s="626">
        <f t="shared" si="175"/>
        <v>0</v>
      </c>
      <c r="R330" s="181">
        <f t="shared" si="176"/>
        <v>0</v>
      </c>
      <c r="S330" s="623">
        <f t="shared" si="177"/>
        <v>0</v>
      </c>
      <c r="T330" s="181">
        <f t="shared" si="178"/>
        <v>0</v>
      </c>
      <c r="U330" s="181">
        <f t="shared" si="179"/>
        <v>0</v>
      </c>
      <c r="V330" s="181">
        <f t="shared" si="180"/>
        <v>0</v>
      </c>
      <c r="W330" s="181">
        <f t="shared" si="181"/>
        <v>0</v>
      </c>
      <c r="X330" s="181">
        <f t="shared" si="182"/>
        <v>0</v>
      </c>
    </row>
    <row r="331" spans="1:24" s="16" customFormat="1" ht="6.6" customHeight="1" x14ac:dyDescent="0.2">
      <c r="A331" s="174" t="str">
        <f t="shared" si="183"/>
        <v>Objekt 21</v>
      </c>
      <c r="B331" s="191"/>
      <c r="C331" s="620" t="str">
        <f t="shared" si="171"/>
        <v/>
      </c>
      <c r="D331" s="177"/>
      <c r="E331" s="519"/>
      <c r="F331" s="520"/>
      <c r="G331" s="177"/>
      <c r="H331" s="177"/>
      <c r="I331" s="177"/>
      <c r="J331" s="177"/>
      <c r="K331" s="185"/>
      <c r="L331" s="541"/>
      <c r="P331" s="626">
        <f t="shared" si="172"/>
        <v>8</v>
      </c>
      <c r="Q331" s="626">
        <f t="shared" si="175"/>
        <v>0</v>
      </c>
      <c r="R331" s="181">
        <f t="shared" si="176"/>
        <v>0</v>
      </c>
      <c r="S331" s="623">
        <f t="shared" si="177"/>
        <v>0</v>
      </c>
      <c r="T331" s="181">
        <f t="shared" si="178"/>
        <v>0</v>
      </c>
      <c r="U331" s="181">
        <f t="shared" si="179"/>
        <v>0</v>
      </c>
      <c r="V331" s="181">
        <f t="shared" si="180"/>
        <v>0</v>
      </c>
      <c r="W331" s="181">
        <f t="shared" si="181"/>
        <v>0</v>
      </c>
      <c r="X331" s="181">
        <f t="shared" si="182"/>
        <v>0</v>
      </c>
    </row>
    <row r="332" spans="1:24" s="16" customFormat="1" ht="6.6" customHeight="1" x14ac:dyDescent="0.2">
      <c r="A332" s="174" t="str">
        <f t="shared" si="183"/>
        <v>Objekt 22</v>
      </c>
      <c r="B332" s="191"/>
      <c r="C332" s="620" t="str">
        <f t="shared" si="171"/>
        <v/>
      </c>
      <c r="D332" s="177"/>
      <c r="E332" s="519"/>
      <c r="F332" s="520"/>
      <c r="G332" s="177"/>
      <c r="H332" s="177"/>
      <c r="I332" s="177"/>
      <c r="J332" s="177"/>
      <c r="K332" s="185"/>
      <c r="L332" s="541"/>
      <c r="P332" s="626">
        <f t="shared" si="172"/>
        <v>8</v>
      </c>
      <c r="Q332" s="626">
        <f t="shared" si="175"/>
        <v>0</v>
      </c>
      <c r="R332" s="181">
        <f t="shared" si="176"/>
        <v>0</v>
      </c>
      <c r="S332" s="623">
        <f t="shared" si="177"/>
        <v>0</v>
      </c>
      <c r="T332" s="181">
        <f t="shared" si="178"/>
        <v>0</v>
      </c>
      <c r="U332" s="181">
        <f t="shared" si="179"/>
        <v>0</v>
      </c>
      <c r="V332" s="181">
        <f t="shared" si="180"/>
        <v>0</v>
      </c>
      <c r="W332" s="181">
        <f t="shared" si="181"/>
        <v>0</v>
      </c>
      <c r="X332" s="181">
        <f t="shared" si="182"/>
        <v>0</v>
      </c>
    </row>
    <row r="333" spans="1:24" s="16" customFormat="1" ht="6.6" customHeight="1" x14ac:dyDescent="0.2">
      <c r="A333" s="174" t="str">
        <f t="shared" si="183"/>
        <v>Objekt 23</v>
      </c>
      <c r="B333" s="191"/>
      <c r="C333" s="620" t="str">
        <f t="shared" si="171"/>
        <v/>
      </c>
      <c r="D333" s="177"/>
      <c r="E333" s="519"/>
      <c r="F333" s="520"/>
      <c r="G333" s="177"/>
      <c r="H333" s="177"/>
      <c r="I333" s="177"/>
      <c r="J333" s="177"/>
      <c r="K333" s="185"/>
      <c r="L333" s="541"/>
      <c r="P333" s="626">
        <f t="shared" si="172"/>
        <v>8</v>
      </c>
      <c r="Q333" s="626">
        <f t="shared" si="175"/>
        <v>0</v>
      </c>
      <c r="R333" s="181">
        <f t="shared" si="176"/>
        <v>0</v>
      </c>
      <c r="S333" s="623">
        <f t="shared" si="177"/>
        <v>0</v>
      </c>
      <c r="T333" s="181">
        <f t="shared" si="178"/>
        <v>0</v>
      </c>
      <c r="U333" s="181">
        <f t="shared" si="179"/>
        <v>0</v>
      </c>
      <c r="V333" s="181">
        <f t="shared" si="180"/>
        <v>0</v>
      </c>
      <c r="W333" s="181">
        <f t="shared" si="181"/>
        <v>0</v>
      </c>
      <c r="X333" s="181">
        <f t="shared" si="182"/>
        <v>0</v>
      </c>
    </row>
    <row r="334" spans="1:24" s="16" customFormat="1" ht="6.6" customHeight="1" x14ac:dyDescent="0.2">
      <c r="A334" s="174" t="str">
        <f t="shared" si="183"/>
        <v>Objekt 24</v>
      </c>
      <c r="B334" s="191"/>
      <c r="C334" s="620" t="str">
        <f t="shared" si="171"/>
        <v/>
      </c>
      <c r="D334" s="177"/>
      <c r="E334" s="519"/>
      <c r="F334" s="520"/>
      <c r="G334" s="177"/>
      <c r="H334" s="177"/>
      <c r="I334" s="177"/>
      <c r="J334" s="177"/>
      <c r="K334" s="185"/>
      <c r="L334" s="541"/>
      <c r="P334" s="626">
        <f t="shared" si="172"/>
        <v>8</v>
      </c>
      <c r="Q334" s="626">
        <f t="shared" si="175"/>
        <v>0</v>
      </c>
      <c r="R334" s="181">
        <f t="shared" si="176"/>
        <v>0</v>
      </c>
      <c r="S334" s="623">
        <f t="shared" si="177"/>
        <v>0</v>
      </c>
      <c r="T334" s="181">
        <f t="shared" si="178"/>
        <v>0</v>
      </c>
      <c r="U334" s="181">
        <f t="shared" si="179"/>
        <v>0</v>
      </c>
      <c r="V334" s="181">
        <f t="shared" si="180"/>
        <v>0</v>
      </c>
      <c r="W334" s="181">
        <f t="shared" si="181"/>
        <v>0</v>
      </c>
      <c r="X334" s="181">
        <f t="shared" si="182"/>
        <v>0</v>
      </c>
    </row>
    <row r="335" spans="1:24" s="16" customFormat="1" ht="6.6" customHeight="1" x14ac:dyDescent="0.2">
      <c r="A335" s="174" t="str">
        <f t="shared" si="183"/>
        <v>Objekt 25</v>
      </c>
      <c r="B335" s="191"/>
      <c r="C335" s="620" t="str">
        <f t="shared" si="171"/>
        <v/>
      </c>
      <c r="D335" s="177"/>
      <c r="E335" s="519"/>
      <c r="F335" s="520"/>
      <c r="G335" s="177"/>
      <c r="H335" s="177"/>
      <c r="I335" s="177"/>
      <c r="J335" s="177"/>
      <c r="K335" s="185"/>
      <c r="L335" s="541"/>
      <c r="P335" s="626">
        <f t="shared" si="172"/>
        <v>8</v>
      </c>
      <c r="Q335" s="626">
        <f t="shared" si="175"/>
        <v>0</v>
      </c>
      <c r="R335" s="181">
        <f t="shared" si="176"/>
        <v>0</v>
      </c>
      <c r="S335" s="623">
        <f t="shared" si="177"/>
        <v>0</v>
      </c>
      <c r="T335" s="181">
        <f t="shared" si="178"/>
        <v>0</v>
      </c>
      <c r="U335" s="181">
        <f t="shared" si="179"/>
        <v>0</v>
      </c>
      <c r="V335" s="181">
        <f t="shared" si="180"/>
        <v>0</v>
      </c>
      <c r="W335" s="181">
        <f t="shared" si="181"/>
        <v>0</v>
      </c>
      <c r="X335" s="181">
        <f t="shared" si="182"/>
        <v>0</v>
      </c>
    </row>
    <row r="336" spans="1:24" s="16" customFormat="1" ht="6.6" customHeight="1" x14ac:dyDescent="0.2">
      <c r="A336" s="174" t="str">
        <f t="shared" si="183"/>
        <v>Objekt 26</v>
      </c>
      <c r="B336" s="191"/>
      <c r="C336" s="620" t="str">
        <f t="shared" si="171"/>
        <v/>
      </c>
      <c r="D336" s="177"/>
      <c r="E336" s="519"/>
      <c r="F336" s="520"/>
      <c r="G336" s="177"/>
      <c r="H336" s="177"/>
      <c r="I336" s="177"/>
      <c r="J336" s="177"/>
      <c r="K336" s="185"/>
      <c r="L336" s="541"/>
      <c r="P336" s="626">
        <f t="shared" si="172"/>
        <v>8</v>
      </c>
      <c r="Q336" s="626">
        <f t="shared" si="175"/>
        <v>0</v>
      </c>
      <c r="R336" s="181">
        <f t="shared" si="176"/>
        <v>0</v>
      </c>
      <c r="S336" s="623">
        <f t="shared" si="177"/>
        <v>0</v>
      </c>
      <c r="T336" s="181">
        <f t="shared" si="178"/>
        <v>0</v>
      </c>
      <c r="U336" s="181">
        <f t="shared" si="179"/>
        <v>0</v>
      </c>
      <c r="V336" s="181">
        <f t="shared" si="180"/>
        <v>0</v>
      </c>
      <c r="W336" s="181">
        <f t="shared" si="181"/>
        <v>0</v>
      </c>
      <c r="X336" s="181">
        <f t="shared" si="182"/>
        <v>0</v>
      </c>
    </row>
    <row r="337" spans="1:24" s="16" customFormat="1" ht="6.6" customHeight="1" x14ac:dyDescent="0.2">
      <c r="A337" s="174" t="str">
        <f t="shared" si="183"/>
        <v>Objekt 27</v>
      </c>
      <c r="B337" s="191"/>
      <c r="C337" s="620" t="str">
        <f t="shared" si="171"/>
        <v/>
      </c>
      <c r="D337" s="177"/>
      <c r="E337" s="519"/>
      <c r="F337" s="520"/>
      <c r="G337" s="177"/>
      <c r="H337" s="177"/>
      <c r="I337" s="177"/>
      <c r="J337" s="177"/>
      <c r="K337" s="185"/>
      <c r="L337" s="541"/>
      <c r="P337" s="626">
        <f t="shared" si="172"/>
        <v>8</v>
      </c>
      <c r="Q337" s="626">
        <f t="shared" si="175"/>
        <v>0</v>
      </c>
      <c r="R337" s="181">
        <f t="shared" si="176"/>
        <v>0</v>
      </c>
      <c r="S337" s="623">
        <f t="shared" si="177"/>
        <v>0</v>
      </c>
      <c r="T337" s="181">
        <f t="shared" si="178"/>
        <v>0</v>
      </c>
      <c r="U337" s="181">
        <f t="shared" si="179"/>
        <v>0</v>
      </c>
      <c r="V337" s="181">
        <f t="shared" si="180"/>
        <v>0</v>
      </c>
      <c r="W337" s="181">
        <f t="shared" si="181"/>
        <v>0</v>
      </c>
      <c r="X337" s="181">
        <f t="shared" si="182"/>
        <v>0</v>
      </c>
    </row>
    <row r="338" spans="1:24" s="16" customFormat="1" ht="6.6" customHeight="1" x14ac:dyDescent="0.2">
      <c r="A338" s="174" t="str">
        <f t="shared" si="183"/>
        <v>Objekt 28</v>
      </c>
      <c r="B338" s="191"/>
      <c r="C338" s="620" t="str">
        <f t="shared" si="171"/>
        <v/>
      </c>
      <c r="D338" s="177"/>
      <c r="E338" s="519"/>
      <c r="F338" s="520"/>
      <c r="G338" s="177"/>
      <c r="H338" s="177"/>
      <c r="I338" s="177"/>
      <c r="J338" s="177"/>
      <c r="K338" s="185"/>
      <c r="L338" s="541"/>
      <c r="P338" s="626">
        <f t="shared" si="172"/>
        <v>8</v>
      </c>
      <c r="Q338" s="626">
        <f t="shared" si="175"/>
        <v>0</v>
      </c>
      <c r="R338" s="181">
        <f t="shared" si="176"/>
        <v>0</v>
      </c>
      <c r="S338" s="623">
        <f t="shared" si="177"/>
        <v>0</v>
      </c>
      <c r="T338" s="181">
        <f t="shared" si="178"/>
        <v>0</v>
      </c>
      <c r="U338" s="181">
        <f t="shared" si="179"/>
        <v>0</v>
      </c>
      <c r="V338" s="181">
        <f t="shared" si="180"/>
        <v>0</v>
      </c>
      <c r="W338" s="181">
        <f t="shared" si="181"/>
        <v>0</v>
      </c>
      <c r="X338" s="181">
        <f t="shared" si="182"/>
        <v>0</v>
      </c>
    </row>
    <row r="339" spans="1:24" s="16" customFormat="1" ht="6.6" customHeight="1" x14ac:dyDescent="0.2">
      <c r="A339" s="174" t="str">
        <f t="shared" si="183"/>
        <v>Objekt 29</v>
      </c>
      <c r="B339" s="191"/>
      <c r="C339" s="620" t="str">
        <f t="shared" si="171"/>
        <v/>
      </c>
      <c r="D339" s="177"/>
      <c r="E339" s="519"/>
      <c r="F339" s="520"/>
      <c r="G339" s="177"/>
      <c r="H339" s="177"/>
      <c r="I339" s="177"/>
      <c r="J339" s="177"/>
      <c r="K339" s="185"/>
      <c r="L339" s="541"/>
      <c r="P339" s="626">
        <f t="shared" si="172"/>
        <v>8</v>
      </c>
      <c r="Q339" s="626">
        <f t="shared" si="175"/>
        <v>0</v>
      </c>
      <c r="R339" s="181">
        <f t="shared" si="176"/>
        <v>0</v>
      </c>
      <c r="S339" s="623">
        <f t="shared" si="177"/>
        <v>0</v>
      </c>
      <c r="T339" s="181">
        <f t="shared" si="178"/>
        <v>0</v>
      </c>
      <c r="U339" s="181">
        <f t="shared" si="179"/>
        <v>0</v>
      </c>
      <c r="V339" s="181">
        <f t="shared" si="180"/>
        <v>0</v>
      </c>
      <c r="W339" s="181">
        <f t="shared" si="181"/>
        <v>0</v>
      </c>
      <c r="X339" s="181">
        <f t="shared" si="182"/>
        <v>0</v>
      </c>
    </row>
    <row r="340" spans="1:24" s="16" customFormat="1" ht="6.6" customHeight="1" x14ac:dyDescent="0.2">
      <c r="A340" s="174" t="str">
        <f t="shared" si="183"/>
        <v>Objekt 30</v>
      </c>
      <c r="B340" s="191"/>
      <c r="C340" s="620" t="str">
        <f t="shared" si="171"/>
        <v/>
      </c>
      <c r="D340" s="177"/>
      <c r="E340" s="519"/>
      <c r="F340" s="520"/>
      <c r="G340" s="177"/>
      <c r="H340" s="177"/>
      <c r="I340" s="177"/>
      <c r="J340" s="177"/>
      <c r="K340" s="185"/>
      <c r="L340" s="541"/>
      <c r="P340" s="626">
        <f t="shared" si="172"/>
        <v>8</v>
      </c>
      <c r="Q340" s="626">
        <f t="shared" si="175"/>
        <v>0</v>
      </c>
      <c r="R340" s="181">
        <f t="shared" si="176"/>
        <v>0</v>
      </c>
      <c r="S340" s="623">
        <f t="shared" si="177"/>
        <v>0</v>
      </c>
      <c r="T340" s="181">
        <f t="shared" si="178"/>
        <v>0</v>
      </c>
      <c r="U340" s="181">
        <f t="shared" si="179"/>
        <v>0</v>
      </c>
      <c r="V340" s="181">
        <f t="shared" si="180"/>
        <v>0</v>
      </c>
      <c r="W340" s="181">
        <f t="shared" si="181"/>
        <v>0</v>
      </c>
      <c r="X340" s="181">
        <f t="shared" si="182"/>
        <v>0</v>
      </c>
    </row>
    <row r="341" spans="1:24" s="16" customFormat="1" ht="18" customHeight="1" x14ac:dyDescent="0.2">
      <c r="A341" s="173" t="str">
        <f t="shared" si="183"/>
        <v>Immaterielle Anlagen (5 J.)</v>
      </c>
      <c r="B341" s="109"/>
      <c r="C341" s="618"/>
      <c r="D341" s="183">
        <f t="shared" ref="D341:K341" si="184">SUM(D342:D351)</f>
        <v>0</v>
      </c>
      <c r="E341" s="215">
        <f t="shared" si="184"/>
        <v>0</v>
      </c>
      <c r="F341" s="201">
        <f t="shared" si="184"/>
        <v>0</v>
      </c>
      <c r="G341" s="183">
        <f t="shared" si="184"/>
        <v>0</v>
      </c>
      <c r="H341" s="183">
        <f t="shared" si="184"/>
        <v>0</v>
      </c>
      <c r="I341" s="183">
        <f t="shared" si="184"/>
        <v>0</v>
      </c>
      <c r="J341" s="183">
        <f t="shared" si="184"/>
        <v>0</v>
      </c>
      <c r="K341" s="187">
        <f t="shared" si="184"/>
        <v>0</v>
      </c>
      <c r="L341" s="531"/>
      <c r="P341" s="618"/>
      <c r="Q341" s="618"/>
      <c r="R341" s="630">
        <f t="shared" ref="R341:X341" si="185">SUM(R342:R351)</f>
        <v>0</v>
      </c>
      <c r="S341" s="630">
        <f t="shared" si="185"/>
        <v>0</v>
      </c>
      <c r="T341" s="630">
        <f t="shared" si="185"/>
        <v>0</v>
      </c>
      <c r="U341" s="630">
        <f t="shared" si="185"/>
        <v>0</v>
      </c>
      <c r="V341" s="630">
        <f t="shared" si="185"/>
        <v>0</v>
      </c>
      <c r="W341" s="630">
        <f t="shared" si="185"/>
        <v>0</v>
      </c>
      <c r="X341" s="630">
        <f t="shared" si="185"/>
        <v>0</v>
      </c>
    </row>
    <row r="342" spans="1:24" s="16" customFormat="1" x14ac:dyDescent="0.2">
      <c r="A342" s="174" t="str">
        <f t="shared" si="183"/>
        <v>Objekt 1</v>
      </c>
      <c r="B342" s="191"/>
      <c r="C342" s="620" t="str">
        <f t="shared" ref="C342:C351" si="186">IF(C150="","",C150)</f>
        <v/>
      </c>
      <c r="D342" s="177"/>
      <c r="E342" s="519"/>
      <c r="F342" s="520"/>
      <c r="G342" s="177"/>
      <c r="H342" s="177"/>
      <c r="I342" s="177"/>
      <c r="J342" s="177"/>
      <c r="K342" s="185"/>
      <c r="L342" s="541"/>
      <c r="P342" s="626">
        <f t="shared" ref="P342:P351" si="187">P150</f>
        <v>5</v>
      </c>
      <c r="Q342" s="626">
        <f t="shared" ref="Q342" si="188">IF((C342=""),0,P342-($R$215-C342))</f>
        <v>0</v>
      </c>
      <c r="R342" s="181">
        <f t="shared" ref="R342" si="189">IF(OR(C342="",$R$215-P342&gt;=C342,C342&gt;$R$215),0,D342/(P342-($R$215-C342)))</f>
        <v>0</v>
      </c>
      <c r="S342" s="623">
        <f>IF(OR(C342="",$S$215-P342&gt;=C342,C342&gt;$S$215),0,(SUM(D342:E342)-SUM(R342:R342))/(P342-($S$215-C342)))</f>
        <v>0</v>
      </c>
      <c r="T342" s="181">
        <f>IF(OR(C342="",$T$215-P342&gt;=C342,C342&gt;$T$215),0,(SUM(D342:F342)-SUM(R342:S342))/(P342-($T$215-C342)))</f>
        <v>0</v>
      </c>
      <c r="U342" s="181">
        <f>IF(OR(C342="",$U$215-P342&gt;=C342,C342&gt;$U$215),0,(SUM(D342:G342)-SUM(R342:T342))/(P342-($U$215-C342)))</f>
        <v>0</v>
      </c>
      <c r="V342" s="181">
        <f>IF(OR(C342="",$V$215-P342&gt;=C342,C342&gt;$V$215),0,(SUM(D342:H342)-SUM(R342:U342))/(P342-($V$215-C342)))</f>
        <v>0</v>
      </c>
      <c r="W342" s="181">
        <f>IF(OR(C342="",$W$215-P342&gt;=C342,C342&gt;$W$215),0,(SUM(D342:I342)-SUM(R342:V342))/(P342-($W$215-C342)))</f>
        <v>0</v>
      </c>
      <c r="X342" s="181">
        <f>IF(OR(C342="",$X$215-P342&gt;=C342,C342&gt;$X$215),0,(SUM(D342:J342)-SUM(R342:W342))/(P342-($X$215-C342)))</f>
        <v>0</v>
      </c>
    </row>
    <row r="343" spans="1:24" s="16" customFormat="1" x14ac:dyDescent="0.2">
      <c r="A343" s="174" t="str">
        <f t="shared" si="183"/>
        <v>Objekt 2</v>
      </c>
      <c r="B343" s="191"/>
      <c r="C343" s="620" t="str">
        <f t="shared" si="186"/>
        <v/>
      </c>
      <c r="D343" s="177"/>
      <c r="E343" s="519"/>
      <c r="F343" s="520"/>
      <c r="G343" s="177"/>
      <c r="H343" s="177"/>
      <c r="I343" s="177"/>
      <c r="J343" s="177"/>
      <c r="K343" s="185"/>
      <c r="L343" s="541"/>
      <c r="P343" s="626">
        <f t="shared" si="187"/>
        <v>5</v>
      </c>
      <c r="Q343" s="626">
        <f t="shared" ref="Q343:Q351" si="190">IF((C343=""),0,P343-($R$215-C343))</f>
        <v>0</v>
      </c>
      <c r="R343" s="181">
        <f t="shared" ref="R343:R351" si="191">IF(OR(C343="",$R$215-P343&gt;=C343,C343&gt;$R$215),0,D343/(P343-($R$215-C343)))</f>
        <v>0</v>
      </c>
      <c r="S343" s="623">
        <f t="shared" ref="S343:S351" si="192">IF(OR(C343="",$S$215-P343&gt;=C343,C343&gt;$S$215),0,(SUM(D343:E343)-SUM(R343:R343))/(P343-($S$215-C343)))</f>
        <v>0</v>
      </c>
      <c r="T343" s="181">
        <f t="shared" ref="T343:T351" si="193">IF(OR(C343="",$T$215-P343&gt;=C343,C343&gt;$T$215),0,(SUM(D343:F343)-SUM(R343:S343))/(P343-($T$215-C343)))</f>
        <v>0</v>
      </c>
      <c r="U343" s="181">
        <f t="shared" ref="U343:U351" si="194">IF(OR(C343="",$U$215-P343&gt;=C343,C343&gt;$U$215),0,(SUM(D343:G343)-SUM(R343:T343))/(P343-($U$215-C343)))</f>
        <v>0</v>
      </c>
      <c r="V343" s="181">
        <f t="shared" ref="V343:V351" si="195">IF(OR(C343="",$V$215-P343&gt;=C343,C343&gt;$V$215),0,(SUM(D343:H343)-SUM(R343:U343))/(P343-($V$215-C343)))</f>
        <v>0</v>
      </c>
      <c r="W343" s="181">
        <f t="shared" ref="W343:W351" si="196">IF(OR(C343="",$W$215-P343&gt;=C343,C343&gt;$W$215),0,(SUM(D343:I343)-SUM(R343:V343))/(P343-($W$215-C343)))</f>
        <v>0</v>
      </c>
      <c r="X343" s="181">
        <f t="shared" ref="X343:X351" si="197">IF(OR(C343="",$X$215-P343&gt;=C343,C343&gt;$X$215),0,(SUM(D343:J343)-SUM(R343:W343))/(P343-($X$215-C343)))</f>
        <v>0</v>
      </c>
    </row>
    <row r="344" spans="1:24" s="16" customFormat="1" x14ac:dyDescent="0.2">
      <c r="A344" s="174" t="str">
        <f t="shared" si="183"/>
        <v>Objekt 3</v>
      </c>
      <c r="B344" s="191"/>
      <c r="C344" s="620" t="str">
        <f t="shared" si="186"/>
        <v/>
      </c>
      <c r="D344" s="177"/>
      <c r="E344" s="519"/>
      <c r="F344" s="520"/>
      <c r="G344" s="177"/>
      <c r="H344" s="177"/>
      <c r="I344" s="177"/>
      <c r="J344" s="177"/>
      <c r="K344" s="185"/>
      <c r="L344" s="541"/>
      <c r="P344" s="626">
        <f t="shared" si="187"/>
        <v>5</v>
      </c>
      <c r="Q344" s="626">
        <f t="shared" si="190"/>
        <v>0</v>
      </c>
      <c r="R344" s="181">
        <f t="shared" si="191"/>
        <v>0</v>
      </c>
      <c r="S344" s="623">
        <f t="shared" si="192"/>
        <v>0</v>
      </c>
      <c r="T344" s="181">
        <f t="shared" si="193"/>
        <v>0</v>
      </c>
      <c r="U344" s="181">
        <f t="shared" si="194"/>
        <v>0</v>
      </c>
      <c r="V344" s="181">
        <f t="shared" si="195"/>
        <v>0</v>
      </c>
      <c r="W344" s="181">
        <f t="shared" si="196"/>
        <v>0</v>
      </c>
      <c r="X344" s="181">
        <f t="shared" si="197"/>
        <v>0</v>
      </c>
    </row>
    <row r="345" spans="1:24" s="16" customFormat="1" x14ac:dyDescent="0.2">
      <c r="A345" s="174" t="str">
        <f t="shared" ref="A345:A376" si="198">A153</f>
        <v>Objekt 4</v>
      </c>
      <c r="B345" s="191"/>
      <c r="C345" s="620" t="str">
        <f t="shared" si="186"/>
        <v/>
      </c>
      <c r="D345" s="177"/>
      <c r="E345" s="519"/>
      <c r="F345" s="520"/>
      <c r="G345" s="177"/>
      <c r="H345" s="177"/>
      <c r="I345" s="177"/>
      <c r="J345" s="177"/>
      <c r="K345" s="185"/>
      <c r="L345" s="541"/>
      <c r="P345" s="626">
        <f t="shared" si="187"/>
        <v>5</v>
      </c>
      <c r="Q345" s="626">
        <f t="shared" si="190"/>
        <v>0</v>
      </c>
      <c r="R345" s="181">
        <f t="shared" si="191"/>
        <v>0</v>
      </c>
      <c r="S345" s="623">
        <f t="shared" si="192"/>
        <v>0</v>
      </c>
      <c r="T345" s="181">
        <f t="shared" si="193"/>
        <v>0</v>
      </c>
      <c r="U345" s="181">
        <f t="shared" si="194"/>
        <v>0</v>
      </c>
      <c r="V345" s="181">
        <f t="shared" si="195"/>
        <v>0</v>
      </c>
      <c r="W345" s="181">
        <f t="shared" si="196"/>
        <v>0</v>
      </c>
      <c r="X345" s="181">
        <f t="shared" si="197"/>
        <v>0</v>
      </c>
    </row>
    <row r="346" spans="1:24" s="16" customFormat="1" x14ac:dyDescent="0.2">
      <c r="A346" s="174" t="str">
        <f t="shared" si="198"/>
        <v>Objekt 5</v>
      </c>
      <c r="B346" s="191"/>
      <c r="C346" s="620" t="str">
        <f t="shared" si="186"/>
        <v/>
      </c>
      <c r="D346" s="177"/>
      <c r="E346" s="519"/>
      <c r="F346" s="520"/>
      <c r="G346" s="177"/>
      <c r="H346" s="177"/>
      <c r="I346" s="177"/>
      <c r="J346" s="177"/>
      <c r="K346" s="185"/>
      <c r="L346" s="541"/>
      <c r="P346" s="626">
        <f t="shared" si="187"/>
        <v>5</v>
      </c>
      <c r="Q346" s="626">
        <f t="shared" si="190"/>
        <v>0</v>
      </c>
      <c r="R346" s="181">
        <f t="shared" si="191"/>
        <v>0</v>
      </c>
      <c r="S346" s="623">
        <f t="shared" si="192"/>
        <v>0</v>
      </c>
      <c r="T346" s="181">
        <f t="shared" si="193"/>
        <v>0</v>
      </c>
      <c r="U346" s="181">
        <f t="shared" si="194"/>
        <v>0</v>
      </c>
      <c r="V346" s="181">
        <f t="shared" si="195"/>
        <v>0</v>
      </c>
      <c r="W346" s="181">
        <f t="shared" si="196"/>
        <v>0</v>
      </c>
      <c r="X346" s="181">
        <f t="shared" si="197"/>
        <v>0</v>
      </c>
    </row>
    <row r="347" spans="1:24" s="16" customFormat="1" x14ac:dyDescent="0.2">
      <c r="A347" s="174" t="str">
        <f t="shared" si="198"/>
        <v>Objekt 6</v>
      </c>
      <c r="B347" s="191"/>
      <c r="C347" s="620" t="str">
        <f t="shared" si="186"/>
        <v/>
      </c>
      <c r="D347" s="177"/>
      <c r="E347" s="519"/>
      <c r="F347" s="520"/>
      <c r="G347" s="177"/>
      <c r="H347" s="177"/>
      <c r="I347" s="177"/>
      <c r="J347" s="177"/>
      <c r="K347" s="185"/>
      <c r="L347" s="541"/>
      <c r="P347" s="626">
        <f t="shared" si="187"/>
        <v>5</v>
      </c>
      <c r="Q347" s="626">
        <f t="shared" si="190"/>
        <v>0</v>
      </c>
      <c r="R347" s="181">
        <f t="shared" si="191"/>
        <v>0</v>
      </c>
      <c r="S347" s="623">
        <f t="shared" si="192"/>
        <v>0</v>
      </c>
      <c r="T347" s="181">
        <f t="shared" si="193"/>
        <v>0</v>
      </c>
      <c r="U347" s="181">
        <f t="shared" si="194"/>
        <v>0</v>
      </c>
      <c r="V347" s="181">
        <f t="shared" si="195"/>
        <v>0</v>
      </c>
      <c r="W347" s="181">
        <f t="shared" si="196"/>
        <v>0</v>
      </c>
      <c r="X347" s="181">
        <f t="shared" si="197"/>
        <v>0</v>
      </c>
    </row>
    <row r="348" spans="1:24" s="16" customFormat="1" x14ac:dyDescent="0.2">
      <c r="A348" s="174" t="str">
        <f t="shared" si="198"/>
        <v>Objekt 7</v>
      </c>
      <c r="B348" s="191"/>
      <c r="C348" s="620" t="str">
        <f t="shared" si="186"/>
        <v/>
      </c>
      <c r="D348" s="177"/>
      <c r="E348" s="519"/>
      <c r="F348" s="520"/>
      <c r="G348" s="177"/>
      <c r="H348" s="177"/>
      <c r="I348" s="177"/>
      <c r="J348" s="177"/>
      <c r="K348" s="185"/>
      <c r="L348" s="541"/>
      <c r="P348" s="626">
        <f t="shared" si="187"/>
        <v>5</v>
      </c>
      <c r="Q348" s="626">
        <f t="shared" si="190"/>
        <v>0</v>
      </c>
      <c r="R348" s="181">
        <f t="shared" si="191"/>
        <v>0</v>
      </c>
      <c r="S348" s="623">
        <f t="shared" si="192"/>
        <v>0</v>
      </c>
      <c r="T348" s="181">
        <f t="shared" si="193"/>
        <v>0</v>
      </c>
      <c r="U348" s="181">
        <f t="shared" si="194"/>
        <v>0</v>
      </c>
      <c r="V348" s="181">
        <f t="shared" si="195"/>
        <v>0</v>
      </c>
      <c r="W348" s="181">
        <f t="shared" si="196"/>
        <v>0</v>
      </c>
      <c r="X348" s="181">
        <f t="shared" si="197"/>
        <v>0</v>
      </c>
    </row>
    <row r="349" spans="1:24" s="16" customFormat="1" x14ac:dyDescent="0.2">
      <c r="A349" s="174" t="str">
        <f t="shared" si="198"/>
        <v>Objekt 8</v>
      </c>
      <c r="B349" s="191"/>
      <c r="C349" s="620" t="str">
        <f t="shared" si="186"/>
        <v/>
      </c>
      <c r="D349" s="177"/>
      <c r="E349" s="519"/>
      <c r="F349" s="520"/>
      <c r="G349" s="177"/>
      <c r="H349" s="177"/>
      <c r="I349" s="177"/>
      <c r="J349" s="177"/>
      <c r="K349" s="185"/>
      <c r="L349" s="541"/>
      <c r="P349" s="626">
        <f t="shared" si="187"/>
        <v>5</v>
      </c>
      <c r="Q349" s="626">
        <f t="shared" si="190"/>
        <v>0</v>
      </c>
      <c r="R349" s="181">
        <f t="shared" si="191"/>
        <v>0</v>
      </c>
      <c r="S349" s="623">
        <f t="shared" si="192"/>
        <v>0</v>
      </c>
      <c r="T349" s="181">
        <f t="shared" si="193"/>
        <v>0</v>
      </c>
      <c r="U349" s="181">
        <f t="shared" si="194"/>
        <v>0</v>
      </c>
      <c r="V349" s="181">
        <f t="shared" si="195"/>
        <v>0</v>
      </c>
      <c r="W349" s="181">
        <f t="shared" si="196"/>
        <v>0</v>
      </c>
      <c r="X349" s="181">
        <f t="shared" si="197"/>
        <v>0</v>
      </c>
    </row>
    <row r="350" spans="1:24" s="16" customFormat="1" x14ac:dyDescent="0.2">
      <c r="A350" s="174" t="str">
        <f t="shared" si="198"/>
        <v>Objekt 9</v>
      </c>
      <c r="B350" s="191"/>
      <c r="C350" s="620" t="str">
        <f t="shared" si="186"/>
        <v/>
      </c>
      <c r="D350" s="177"/>
      <c r="E350" s="519"/>
      <c r="F350" s="520"/>
      <c r="G350" s="177"/>
      <c r="H350" s="177"/>
      <c r="I350" s="177"/>
      <c r="J350" s="177"/>
      <c r="K350" s="185"/>
      <c r="L350" s="541"/>
      <c r="P350" s="626">
        <f t="shared" si="187"/>
        <v>5</v>
      </c>
      <c r="Q350" s="626">
        <f t="shared" si="190"/>
        <v>0</v>
      </c>
      <c r="R350" s="181">
        <f t="shared" si="191"/>
        <v>0</v>
      </c>
      <c r="S350" s="623">
        <f t="shared" si="192"/>
        <v>0</v>
      </c>
      <c r="T350" s="181">
        <f t="shared" si="193"/>
        <v>0</v>
      </c>
      <c r="U350" s="181">
        <f t="shared" si="194"/>
        <v>0</v>
      </c>
      <c r="V350" s="181">
        <f t="shared" si="195"/>
        <v>0</v>
      </c>
      <c r="W350" s="181">
        <f t="shared" si="196"/>
        <v>0</v>
      </c>
      <c r="X350" s="181">
        <f t="shared" si="197"/>
        <v>0</v>
      </c>
    </row>
    <row r="351" spans="1:24" s="16" customFormat="1" x14ac:dyDescent="0.2">
      <c r="A351" s="174" t="str">
        <f t="shared" si="198"/>
        <v>Objekt 10</v>
      </c>
      <c r="B351" s="191"/>
      <c r="C351" s="620" t="str">
        <f t="shared" si="186"/>
        <v/>
      </c>
      <c r="D351" s="177"/>
      <c r="E351" s="519"/>
      <c r="F351" s="520"/>
      <c r="G351" s="177"/>
      <c r="H351" s="177"/>
      <c r="I351" s="177"/>
      <c r="J351" s="177"/>
      <c r="K351" s="185"/>
      <c r="L351" s="541"/>
      <c r="P351" s="626">
        <f t="shared" si="187"/>
        <v>5</v>
      </c>
      <c r="Q351" s="626">
        <f t="shared" si="190"/>
        <v>0</v>
      </c>
      <c r="R351" s="181">
        <f t="shared" si="191"/>
        <v>0</v>
      </c>
      <c r="S351" s="623">
        <f t="shared" si="192"/>
        <v>0</v>
      </c>
      <c r="T351" s="181">
        <f t="shared" si="193"/>
        <v>0</v>
      </c>
      <c r="U351" s="181">
        <f t="shared" si="194"/>
        <v>0</v>
      </c>
      <c r="V351" s="181">
        <f t="shared" si="195"/>
        <v>0</v>
      </c>
      <c r="W351" s="181">
        <f t="shared" si="196"/>
        <v>0</v>
      </c>
      <c r="X351" s="181">
        <f t="shared" si="197"/>
        <v>0</v>
      </c>
    </row>
    <row r="352" spans="1:24" s="16" customFormat="1" ht="18" customHeight="1" x14ac:dyDescent="0.2">
      <c r="A352" s="173" t="str">
        <f t="shared" si="198"/>
        <v>Informatik, Kommunikation (Hardware) (4 J.)</v>
      </c>
      <c r="B352" s="109"/>
      <c r="C352" s="618"/>
      <c r="D352" s="183">
        <f>SUM(D353:D382)</f>
        <v>0</v>
      </c>
      <c r="E352" s="215">
        <f t="shared" ref="E352:K352" si="199">SUM(E353:E382)</f>
        <v>0</v>
      </c>
      <c r="F352" s="201">
        <f t="shared" si="199"/>
        <v>0</v>
      </c>
      <c r="G352" s="183">
        <f t="shared" si="199"/>
        <v>0</v>
      </c>
      <c r="H352" s="183">
        <f t="shared" si="199"/>
        <v>0</v>
      </c>
      <c r="I352" s="183">
        <f t="shared" si="199"/>
        <v>0</v>
      </c>
      <c r="J352" s="183">
        <f t="shared" si="199"/>
        <v>0</v>
      </c>
      <c r="K352" s="187">
        <f t="shared" si="199"/>
        <v>0</v>
      </c>
      <c r="L352" s="531"/>
      <c r="P352" s="618"/>
      <c r="Q352" s="618"/>
      <c r="R352" s="630">
        <f>SUM(R353:R382)</f>
        <v>0</v>
      </c>
      <c r="S352" s="630">
        <f t="shared" ref="S352:X352" si="200">SUM(S353:S382)</f>
        <v>0</v>
      </c>
      <c r="T352" s="630">
        <f t="shared" si="200"/>
        <v>0</v>
      </c>
      <c r="U352" s="630">
        <f t="shared" si="200"/>
        <v>0</v>
      </c>
      <c r="V352" s="630">
        <f t="shared" si="200"/>
        <v>0</v>
      </c>
      <c r="W352" s="630">
        <f t="shared" si="200"/>
        <v>0</v>
      </c>
      <c r="X352" s="630">
        <f t="shared" si="200"/>
        <v>0</v>
      </c>
    </row>
    <row r="353" spans="1:24" s="16" customFormat="1" x14ac:dyDescent="0.2">
      <c r="A353" s="174" t="str">
        <f t="shared" si="198"/>
        <v>Objekt 1</v>
      </c>
      <c r="B353" s="191"/>
      <c r="C353" s="620" t="str">
        <f t="shared" ref="C353:C382" si="201">IF(C161="","",C161)</f>
        <v/>
      </c>
      <c r="D353" s="177"/>
      <c r="E353" s="519"/>
      <c r="F353" s="520"/>
      <c r="G353" s="177"/>
      <c r="H353" s="177"/>
      <c r="I353" s="177"/>
      <c r="J353" s="177"/>
      <c r="K353" s="185"/>
      <c r="L353" s="541"/>
      <c r="P353" s="626">
        <f t="shared" ref="P353:P382" si="202">P161</f>
        <v>4</v>
      </c>
      <c r="Q353" s="626">
        <f t="shared" ref="Q353" si="203">IF((C353=""),0,P353-($R$215-C353))</f>
        <v>0</v>
      </c>
      <c r="R353" s="181">
        <f t="shared" ref="R353" si="204">IF(OR(C353="",$R$215-P353&gt;=C353,C353&gt;$R$215),0,D353/(P353-($R$215-C353)))</f>
        <v>0</v>
      </c>
      <c r="S353" s="623">
        <f>IF(OR(C353="",$S$215-P353&gt;=C353,C353&gt;$S$215),0,(SUM(D353:E353)-SUM(R353:R353))/(P353-($S$215-C353)))</f>
        <v>0</v>
      </c>
      <c r="T353" s="181">
        <f>IF(OR(C353="",$T$215-P353&gt;=C353,C353&gt;$T$215),0,(SUM(D353:F353)-SUM(R353:S353))/(P353-($T$215-C353)))</f>
        <v>0</v>
      </c>
      <c r="U353" s="181">
        <f>IF(OR(C353="",$U$215-P353&gt;=C353,C353&gt;$U$215),0,(SUM(D353:G353)-SUM(R353:T353))/(P353-($U$215-C353)))</f>
        <v>0</v>
      </c>
      <c r="V353" s="181">
        <f>IF(OR(C353="",$V$215-P353&gt;=C353,C353&gt;$V$215),0,(SUM(D353:H353)-SUM(R353:U353))/(P353-($V$215-C353)))</f>
        <v>0</v>
      </c>
      <c r="W353" s="181">
        <f>IF(OR(C353="",$W$215-P353&gt;=C353,C353&gt;$W$215),0,(SUM(D353:I353)-SUM(R353:V353))/(P353-($W$215-C353)))</f>
        <v>0</v>
      </c>
      <c r="X353" s="181">
        <f>IF(OR(C353="",$X$215-P353&gt;=C353,C353&gt;$X$215),0,(SUM(D353:J353)-SUM(R353:W353))/(P353-($X$215-C353)))</f>
        <v>0</v>
      </c>
    </row>
    <row r="354" spans="1:24" s="16" customFormat="1" x14ac:dyDescent="0.2">
      <c r="A354" s="174" t="str">
        <f t="shared" si="198"/>
        <v>Objekt 2</v>
      </c>
      <c r="B354" s="191"/>
      <c r="C354" s="620" t="str">
        <f t="shared" si="201"/>
        <v/>
      </c>
      <c r="D354" s="177"/>
      <c r="E354" s="519"/>
      <c r="F354" s="520"/>
      <c r="G354" s="177"/>
      <c r="H354" s="177"/>
      <c r="I354" s="177"/>
      <c r="J354" s="177"/>
      <c r="K354" s="185"/>
      <c r="L354" s="541"/>
      <c r="P354" s="626">
        <f t="shared" si="202"/>
        <v>4</v>
      </c>
      <c r="Q354" s="626">
        <f t="shared" ref="Q354:Q382" si="205">IF((C354=""),0,P354-($R$215-C354))</f>
        <v>0</v>
      </c>
      <c r="R354" s="181">
        <f t="shared" ref="R354:R382" si="206">IF(OR(C354="",$R$215-P354&gt;=C354,C354&gt;$R$215),0,D354/(P354-($R$215-C354)))</f>
        <v>0</v>
      </c>
      <c r="S354" s="623">
        <f t="shared" ref="S354:S382" si="207">IF(OR(C354="",$S$215-P354&gt;=C354,C354&gt;$S$215),0,(SUM(D354:E354)-SUM(R354:R354))/(P354-($S$215-C354)))</f>
        <v>0</v>
      </c>
      <c r="T354" s="181">
        <f t="shared" ref="T354:T382" si="208">IF(OR(C354="",$T$215-P354&gt;=C354,C354&gt;$T$215),0,(SUM(D354:F354)-SUM(R354:S354))/(P354-($T$215-C354)))</f>
        <v>0</v>
      </c>
      <c r="U354" s="181">
        <f t="shared" ref="U354:U382" si="209">IF(OR(C354="",$U$215-P354&gt;=C354,C354&gt;$U$215),0,(SUM(D354:G354)-SUM(R354:T354))/(P354-($U$215-C354)))</f>
        <v>0</v>
      </c>
      <c r="V354" s="181">
        <f t="shared" ref="V354:V382" si="210">IF(OR(C354="",$V$215-P354&gt;=C354,C354&gt;$V$215),0,(SUM(D354:H354)-SUM(R354:U354))/(P354-($V$215-C354)))</f>
        <v>0</v>
      </c>
      <c r="W354" s="181">
        <f t="shared" ref="W354:W382" si="211">IF(OR(C354="",$W$215-P354&gt;=C354,C354&gt;$W$215),0,(SUM(D354:I354)-SUM(R354:V354))/(P354-($W$215-C354)))</f>
        <v>0</v>
      </c>
      <c r="X354" s="181">
        <f t="shared" ref="X354:X382" si="212">IF(OR(C354="",$X$215-P354&gt;=C354,C354&gt;$X$215),0,(SUM(D354:J354)-SUM(R354:W354))/(P354-($X$215-C354)))</f>
        <v>0</v>
      </c>
    </row>
    <row r="355" spans="1:24" s="16" customFormat="1" x14ac:dyDescent="0.2">
      <c r="A355" s="174" t="str">
        <f t="shared" si="198"/>
        <v>Objekt 3</v>
      </c>
      <c r="B355" s="191"/>
      <c r="C355" s="620" t="str">
        <f t="shared" si="201"/>
        <v/>
      </c>
      <c r="D355" s="177"/>
      <c r="E355" s="519"/>
      <c r="F355" s="520"/>
      <c r="G355" s="177"/>
      <c r="H355" s="177"/>
      <c r="I355" s="177"/>
      <c r="J355" s="177"/>
      <c r="K355" s="185"/>
      <c r="L355" s="541"/>
      <c r="P355" s="626">
        <f t="shared" si="202"/>
        <v>4</v>
      </c>
      <c r="Q355" s="626">
        <f t="shared" si="205"/>
        <v>0</v>
      </c>
      <c r="R355" s="181">
        <f t="shared" si="206"/>
        <v>0</v>
      </c>
      <c r="S355" s="623">
        <f t="shared" si="207"/>
        <v>0</v>
      </c>
      <c r="T355" s="181">
        <f t="shared" si="208"/>
        <v>0</v>
      </c>
      <c r="U355" s="181">
        <f t="shared" si="209"/>
        <v>0</v>
      </c>
      <c r="V355" s="181">
        <f t="shared" si="210"/>
        <v>0</v>
      </c>
      <c r="W355" s="181">
        <f t="shared" si="211"/>
        <v>0</v>
      </c>
      <c r="X355" s="181">
        <f t="shared" si="212"/>
        <v>0</v>
      </c>
    </row>
    <row r="356" spans="1:24" s="16" customFormat="1" x14ac:dyDescent="0.2">
      <c r="A356" s="174" t="str">
        <f t="shared" si="198"/>
        <v>Objekt 4</v>
      </c>
      <c r="B356" s="191"/>
      <c r="C356" s="620" t="str">
        <f t="shared" si="201"/>
        <v/>
      </c>
      <c r="D356" s="177"/>
      <c r="E356" s="519"/>
      <c r="F356" s="520"/>
      <c r="G356" s="177"/>
      <c r="H356" s="177"/>
      <c r="I356" s="177"/>
      <c r="J356" s="177"/>
      <c r="K356" s="185"/>
      <c r="L356" s="541"/>
      <c r="P356" s="626">
        <f t="shared" si="202"/>
        <v>4</v>
      </c>
      <c r="Q356" s="626">
        <f t="shared" si="205"/>
        <v>0</v>
      </c>
      <c r="R356" s="181">
        <f t="shared" si="206"/>
        <v>0</v>
      </c>
      <c r="S356" s="623">
        <f t="shared" si="207"/>
        <v>0</v>
      </c>
      <c r="T356" s="181">
        <f t="shared" si="208"/>
        <v>0</v>
      </c>
      <c r="U356" s="181">
        <f t="shared" si="209"/>
        <v>0</v>
      </c>
      <c r="V356" s="181">
        <f t="shared" si="210"/>
        <v>0</v>
      </c>
      <c r="W356" s="181">
        <f t="shared" si="211"/>
        <v>0</v>
      </c>
      <c r="X356" s="181">
        <f t="shared" si="212"/>
        <v>0</v>
      </c>
    </row>
    <row r="357" spans="1:24" s="16" customFormat="1" x14ac:dyDescent="0.2">
      <c r="A357" s="174" t="str">
        <f t="shared" si="198"/>
        <v>Objekt 5</v>
      </c>
      <c r="B357" s="191"/>
      <c r="C357" s="620" t="str">
        <f t="shared" si="201"/>
        <v/>
      </c>
      <c r="D357" s="177"/>
      <c r="E357" s="519"/>
      <c r="F357" s="520"/>
      <c r="G357" s="177"/>
      <c r="H357" s="177"/>
      <c r="I357" s="177"/>
      <c r="J357" s="177"/>
      <c r="K357" s="185"/>
      <c r="L357" s="541"/>
      <c r="P357" s="626">
        <f t="shared" si="202"/>
        <v>4</v>
      </c>
      <c r="Q357" s="626">
        <f t="shared" si="205"/>
        <v>0</v>
      </c>
      <c r="R357" s="181">
        <f t="shared" si="206"/>
        <v>0</v>
      </c>
      <c r="S357" s="623">
        <f t="shared" si="207"/>
        <v>0</v>
      </c>
      <c r="T357" s="181">
        <f t="shared" si="208"/>
        <v>0</v>
      </c>
      <c r="U357" s="181">
        <f t="shared" si="209"/>
        <v>0</v>
      </c>
      <c r="V357" s="181">
        <f t="shared" si="210"/>
        <v>0</v>
      </c>
      <c r="W357" s="181">
        <f t="shared" si="211"/>
        <v>0</v>
      </c>
      <c r="X357" s="181">
        <f t="shared" si="212"/>
        <v>0</v>
      </c>
    </row>
    <row r="358" spans="1:24" s="16" customFormat="1" x14ac:dyDescent="0.2">
      <c r="A358" s="174" t="str">
        <f t="shared" si="198"/>
        <v>Objekt 6</v>
      </c>
      <c r="B358" s="191"/>
      <c r="C358" s="620" t="str">
        <f t="shared" si="201"/>
        <v/>
      </c>
      <c r="D358" s="177"/>
      <c r="E358" s="519"/>
      <c r="F358" s="520"/>
      <c r="G358" s="177"/>
      <c r="H358" s="177"/>
      <c r="I358" s="177"/>
      <c r="J358" s="177"/>
      <c r="K358" s="185"/>
      <c r="L358" s="541"/>
      <c r="P358" s="626">
        <f t="shared" si="202"/>
        <v>4</v>
      </c>
      <c r="Q358" s="626">
        <f t="shared" si="205"/>
        <v>0</v>
      </c>
      <c r="R358" s="181">
        <f t="shared" si="206"/>
        <v>0</v>
      </c>
      <c r="S358" s="623">
        <f t="shared" si="207"/>
        <v>0</v>
      </c>
      <c r="T358" s="181">
        <f t="shared" si="208"/>
        <v>0</v>
      </c>
      <c r="U358" s="181">
        <f t="shared" si="209"/>
        <v>0</v>
      </c>
      <c r="V358" s="181">
        <f t="shared" si="210"/>
        <v>0</v>
      </c>
      <c r="W358" s="181">
        <f t="shared" si="211"/>
        <v>0</v>
      </c>
      <c r="X358" s="181">
        <f t="shared" si="212"/>
        <v>0</v>
      </c>
    </row>
    <row r="359" spans="1:24" s="16" customFormat="1" x14ac:dyDescent="0.2">
      <c r="A359" s="174" t="str">
        <f t="shared" si="198"/>
        <v>Objekt 7</v>
      </c>
      <c r="B359" s="191"/>
      <c r="C359" s="620" t="str">
        <f t="shared" si="201"/>
        <v/>
      </c>
      <c r="D359" s="177"/>
      <c r="E359" s="519"/>
      <c r="F359" s="520"/>
      <c r="G359" s="177"/>
      <c r="H359" s="177"/>
      <c r="I359" s="177"/>
      <c r="J359" s="177"/>
      <c r="K359" s="185"/>
      <c r="L359" s="541"/>
      <c r="P359" s="626">
        <f t="shared" si="202"/>
        <v>4</v>
      </c>
      <c r="Q359" s="626">
        <f t="shared" si="205"/>
        <v>0</v>
      </c>
      <c r="R359" s="181">
        <f t="shared" si="206"/>
        <v>0</v>
      </c>
      <c r="S359" s="623">
        <f t="shared" si="207"/>
        <v>0</v>
      </c>
      <c r="T359" s="181">
        <f t="shared" si="208"/>
        <v>0</v>
      </c>
      <c r="U359" s="181">
        <f t="shared" si="209"/>
        <v>0</v>
      </c>
      <c r="V359" s="181">
        <f t="shared" si="210"/>
        <v>0</v>
      </c>
      <c r="W359" s="181">
        <f t="shared" si="211"/>
        <v>0</v>
      </c>
      <c r="X359" s="181">
        <f t="shared" si="212"/>
        <v>0</v>
      </c>
    </row>
    <row r="360" spans="1:24" s="16" customFormat="1" x14ac:dyDescent="0.2">
      <c r="A360" s="174" t="str">
        <f t="shared" si="198"/>
        <v>Objekt 8</v>
      </c>
      <c r="B360" s="191"/>
      <c r="C360" s="620" t="str">
        <f t="shared" si="201"/>
        <v/>
      </c>
      <c r="D360" s="177"/>
      <c r="E360" s="519"/>
      <c r="F360" s="520"/>
      <c r="G360" s="177"/>
      <c r="H360" s="177"/>
      <c r="I360" s="177"/>
      <c r="J360" s="177"/>
      <c r="K360" s="185"/>
      <c r="L360" s="541"/>
      <c r="P360" s="626">
        <f t="shared" si="202"/>
        <v>4</v>
      </c>
      <c r="Q360" s="626">
        <f t="shared" si="205"/>
        <v>0</v>
      </c>
      <c r="R360" s="181">
        <f t="shared" si="206"/>
        <v>0</v>
      </c>
      <c r="S360" s="623">
        <f t="shared" si="207"/>
        <v>0</v>
      </c>
      <c r="T360" s="181">
        <f t="shared" si="208"/>
        <v>0</v>
      </c>
      <c r="U360" s="181">
        <f t="shared" si="209"/>
        <v>0</v>
      </c>
      <c r="V360" s="181">
        <f t="shared" si="210"/>
        <v>0</v>
      </c>
      <c r="W360" s="181">
        <f t="shared" si="211"/>
        <v>0</v>
      </c>
      <c r="X360" s="181">
        <f t="shared" si="212"/>
        <v>0</v>
      </c>
    </row>
    <row r="361" spans="1:24" s="16" customFormat="1" x14ac:dyDescent="0.2">
      <c r="A361" s="174" t="str">
        <f t="shared" si="198"/>
        <v>Objekt 9</v>
      </c>
      <c r="B361" s="191"/>
      <c r="C361" s="620" t="str">
        <f t="shared" si="201"/>
        <v/>
      </c>
      <c r="D361" s="177"/>
      <c r="E361" s="519"/>
      <c r="F361" s="520"/>
      <c r="G361" s="177"/>
      <c r="H361" s="177"/>
      <c r="I361" s="177"/>
      <c r="J361" s="177"/>
      <c r="K361" s="185"/>
      <c r="L361" s="541"/>
      <c r="P361" s="626">
        <f t="shared" si="202"/>
        <v>4</v>
      </c>
      <c r="Q361" s="626">
        <f t="shared" si="205"/>
        <v>0</v>
      </c>
      <c r="R361" s="181">
        <f t="shared" si="206"/>
        <v>0</v>
      </c>
      <c r="S361" s="623">
        <f t="shared" si="207"/>
        <v>0</v>
      </c>
      <c r="T361" s="181">
        <f t="shared" si="208"/>
        <v>0</v>
      </c>
      <c r="U361" s="181">
        <f t="shared" si="209"/>
        <v>0</v>
      </c>
      <c r="V361" s="181">
        <f t="shared" si="210"/>
        <v>0</v>
      </c>
      <c r="W361" s="181">
        <f t="shared" si="211"/>
        <v>0</v>
      </c>
      <c r="X361" s="181">
        <f t="shared" si="212"/>
        <v>0</v>
      </c>
    </row>
    <row r="362" spans="1:24" s="16" customFormat="1" x14ac:dyDescent="0.2">
      <c r="A362" s="174" t="str">
        <f t="shared" si="198"/>
        <v>Objekt 10</v>
      </c>
      <c r="B362" s="191"/>
      <c r="C362" s="620" t="str">
        <f t="shared" si="201"/>
        <v/>
      </c>
      <c r="D362" s="177"/>
      <c r="E362" s="519"/>
      <c r="F362" s="520"/>
      <c r="G362" s="177"/>
      <c r="H362" s="177"/>
      <c r="I362" s="177"/>
      <c r="J362" s="177"/>
      <c r="K362" s="185"/>
      <c r="L362" s="541"/>
      <c r="P362" s="626">
        <f t="shared" si="202"/>
        <v>4</v>
      </c>
      <c r="Q362" s="626">
        <f t="shared" si="205"/>
        <v>0</v>
      </c>
      <c r="R362" s="181">
        <f t="shared" si="206"/>
        <v>0</v>
      </c>
      <c r="S362" s="623">
        <f t="shared" si="207"/>
        <v>0</v>
      </c>
      <c r="T362" s="181">
        <f t="shared" si="208"/>
        <v>0</v>
      </c>
      <c r="U362" s="181">
        <f t="shared" si="209"/>
        <v>0</v>
      </c>
      <c r="V362" s="181">
        <f t="shared" si="210"/>
        <v>0</v>
      </c>
      <c r="W362" s="181">
        <f t="shared" si="211"/>
        <v>0</v>
      </c>
      <c r="X362" s="181">
        <f t="shared" si="212"/>
        <v>0</v>
      </c>
    </row>
    <row r="363" spans="1:24" s="16" customFormat="1" x14ac:dyDescent="0.2">
      <c r="A363" s="174" t="str">
        <f t="shared" si="198"/>
        <v>Objekt 11</v>
      </c>
      <c r="B363" s="191"/>
      <c r="C363" s="620" t="str">
        <f t="shared" si="201"/>
        <v/>
      </c>
      <c r="D363" s="177"/>
      <c r="E363" s="519"/>
      <c r="F363" s="520"/>
      <c r="G363" s="177"/>
      <c r="H363" s="177"/>
      <c r="I363" s="177"/>
      <c r="J363" s="177"/>
      <c r="K363" s="185"/>
      <c r="L363" s="541"/>
      <c r="P363" s="626">
        <f t="shared" si="202"/>
        <v>4</v>
      </c>
      <c r="Q363" s="626">
        <f t="shared" si="205"/>
        <v>0</v>
      </c>
      <c r="R363" s="181">
        <f t="shared" si="206"/>
        <v>0</v>
      </c>
      <c r="S363" s="623">
        <f t="shared" si="207"/>
        <v>0</v>
      </c>
      <c r="T363" s="181">
        <f t="shared" si="208"/>
        <v>0</v>
      </c>
      <c r="U363" s="181">
        <f t="shared" si="209"/>
        <v>0</v>
      </c>
      <c r="V363" s="181">
        <f t="shared" si="210"/>
        <v>0</v>
      </c>
      <c r="W363" s="181">
        <f t="shared" si="211"/>
        <v>0</v>
      </c>
      <c r="X363" s="181">
        <f t="shared" si="212"/>
        <v>0</v>
      </c>
    </row>
    <row r="364" spans="1:24" s="16" customFormat="1" x14ac:dyDescent="0.2">
      <c r="A364" s="174" t="str">
        <f t="shared" si="198"/>
        <v>Objekt 12</v>
      </c>
      <c r="B364" s="191"/>
      <c r="C364" s="620" t="str">
        <f t="shared" si="201"/>
        <v/>
      </c>
      <c r="D364" s="177"/>
      <c r="E364" s="519"/>
      <c r="F364" s="520"/>
      <c r="G364" s="177"/>
      <c r="H364" s="177"/>
      <c r="I364" s="177"/>
      <c r="J364" s="177"/>
      <c r="K364" s="185"/>
      <c r="L364" s="541"/>
      <c r="P364" s="626">
        <f t="shared" si="202"/>
        <v>4</v>
      </c>
      <c r="Q364" s="626">
        <f t="shared" si="205"/>
        <v>0</v>
      </c>
      <c r="R364" s="181">
        <f t="shared" si="206"/>
        <v>0</v>
      </c>
      <c r="S364" s="623">
        <f t="shared" si="207"/>
        <v>0</v>
      </c>
      <c r="T364" s="181">
        <f t="shared" si="208"/>
        <v>0</v>
      </c>
      <c r="U364" s="181">
        <f t="shared" si="209"/>
        <v>0</v>
      </c>
      <c r="V364" s="181">
        <f t="shared" si="210"/>
        <v>0</v>
      </c>
      <c r="W364" s="181">
        <f t="shared" si="211"/>
        <v>0</v>
      </c>
      <c r="X364" s="181">
        <f t="shared" si="212"/>
        <v>0</v>
      </c>
    </row>
    <row r="365" spans="1:24" s="16" customFormat="1" x14ac:dyDescent="0.2">
      <c r="A365" s="174" t="str">
        <f t="shared" si="198"/>
        <v>Objekt 13</v>
      </c>
      <c r="B365" s="191"/>
      <c r="C365" s="620" t="str">
        <f t="shared" si="201"/>
        <v/>
      </c>
      <c r="D365" s="177"/>
      <c r="E365" s="519"/>
      <c r="F365" s="520"/>
      <c r="G365" s="177"/>
      <c r="H365" s="177"/>
      <c r="I365" s="177"/>
      <c r="J365" s="177"/>
      <c r="K365" s="185"/>
      <c r="L365" s="541"/>
      <c r="P365" s="626">
        <f t="shared" si="202"/>
        <v>4</v>
      </c>
      <c r="Q365" s="626">
        <f t="shared" si="205"/>
        <v>0</v>
      </c>
      <c r="R365" s="181">
        <f t="shared" si="206"/>
        <v>0</v>
      </c>
      <c r="S365" s="623">
        <f t="shared" si="207"/>
        <v>0</v>
      </c>
      <c r="T365" s="181">
        <f t="shared" si="208"/>
        <v>0</v>
      </c>
      <c r="U365" s="181">
        <f t="shared" si="209"/>
        <v>0</v>
      </c>
      <c r="V365" s="181">
        <f t="shared" si="210"/>
        <v>0</v>
      </c>
      <c r="W365" s="181">
        <f t="shared" si="211"/>
        <v>0</v>
      </c>
      <c r="X365" s="181">
        <f t="shared" si="212"/>
        <v>0</v>
      </c>
    </row>
    <row r="366" spans="1:24" s="16" customFormat="1" x14ac:dyDescent="0.2">
      <c r="A366" s="174" t="str">
        <f t="shared" si="198"/>
        <v>Objekt 14</v>
      </c>
      <c r="B366" s="191"/>
      <c r="C366" s="620" t="str">
        <f t="shared" si="201"/>
        <v/>
      </c>
      <c r="D366" s="177"/>
      <c r="E366" s="519"/>
      <c r="F366" s="520"/>
      <c r="G366" s="177"/>
      <c r="H366" s="177"/>
      <c r="I366" s="177"/>
      <c r="J366" s="177"/>
      <c r="K366" s="185"/>
      <c r="L366" s="541"/>
      <c r="P366" s="626">
        <f t="shared" si="202"/>
        <v>4</v>
      </c>
      <c r="Q366" s="626">
        <f t="shared" si="205"/>
        <v>0</v>
      </c>
      <c r="R366" s="181">
        <f t="shared" si="206"/>
        <v>0</v>
      </c>
      <c r="S366" s="623">
        <f t="shared" si="207"/>
        <v>0</v>
      </c>
      <c r="T366" s="181">
        <f t="shared" si="208"/>
        <v>0</v>
      </c>
      <c r="U366" s="181">
        <f t="shared" si="209"/>
        <v>0</v>
      </c>
      <c r="V366" s="181">
        <f t="shared" si="210"/>
        <v>0</v>
      </c>
      <c r="W366" s="181">
        <f t="shared" si="211"/>
        <v>0</v>
      </c>
      <c r="X366" s="181">
        <f t="shared" si="212"/>
        <v>0</v>
      </c>
    </row>
    <row r="367" spans="1:24" s="16" customFormat="1" x14ac:dyDescent="0.2">
      <c r="A367" s="174" t="str">
        <f t="shared" si="198"/>
        <v>Objekt 15</v>
      </c>
      <c r="B367" s="191"/>
      <c r="C367" s="620" t="str">
        <f t="shared" si="201"/>
        <v/>
      </c>
      <c r="D367" s="177"/>
      <c r="E367" s="519"/>
      <c r="F367" s="520"/>
      <c r="G367" s="177"/>
      <c r="H367" s="177"/>
      <c r="I367" s="177"/>
      <c r="J367" s="177"/>
      <c r="K367" s="185"/>
      <c r="L367" s="541"/>
      <c r="P367" s="626">
        <f t="shared" si="202"/>
        <v>4</v>
      </c>
      <c r="Q367" s="626">
        <f t="shared" si="205"/>
        <v>0</v>
      </c>
      <c r="R367" s="181">
        <f t="shared" si="206"/>
        <v>0</v>
      </c>
      <c r="S367" s="623">
        <f t="shared" si="207"/>
        <v>0</v>
      </c>
      <c r="T367" s="181">
        <f t="shared" si="208"/>
        <v>0</v>
      </c>
      <c r="U367" s="181">
        <f t="shared" si="209"/>
        <v>0</v>
      </c>
      <c r="V367" s="181">
        <f t="shared" si="210"/>
        <v>0</v>
      </c>
      <c r="W367" s="181">
        <f t="shared" si="211"/>
        <v>0</v>
      </c>
      <c r="X367" s="181">
        <f t="shared" si="212"/>
        <v>0</v>
      </c>
    </row>
    <row r="368" spans="1:24" s="16" customFormat="1" x14ac:dyDescent="0.2">
      <c r="A368" s="174" t="str">
        <f t="shared" si="198"/>
        <v>Objekt 16</v>
      </c>
      <c r="B368" s="191"/>
      <c r="C368" s="620" t="str">
        <f t="shared" si="201"/>
        <v/>
      </c>
      <c r="D368" s="177"/>
      <c r="E368" s="519"/>
      <c r="F368" s="520"/>
      <c r="G368" s="177"/>
      <c r="H368" s="177"/>
      <c r="I368" s="177"/>
      <c r="J368" s="177"/>
      <c r="K368" s="185"/>
      <c r="L368" s="541"/>
      <c r="P368" s="626">
        <f t="shared" si="202"/>
        <v>4</v>
      </c>
      <c r="Q368" s="626">
        <f t="shared" si="205"/>
        <v>0</v>
      </c>
      <c r="R368" s="181">
        <f t="shared" si="206"/>
        <v>0</v>
      </c>
      <c r="S368" s="623">
        <f t="shared" si="207"/>
        <v>0</v>
      </c>
      <c r="T368" s="181">
        <f t="shared" si="208"/>
        <v>0</v>
      </c>
      <c r="U368" s="181">
        <f t="shared" si="209"/>
        <v>0</v>
      </c>
      <c r="V368" s="181">
        <f t="shared" si="210"/>
        <v>0</v>
      </c>
      <c r="W368" s="181">
        <f t="shared" si="211"/>
        <v>0</v>
      </c>
      <c r="X368" s="181">
        <f t="shared" si="212"/>
        <v>0</v>
      </c>
    </row>
    <row r="369" spans="1:24" s="16" customFormat="1" x14ac:dyDescent="0.2">
      <c r="A369" s="174" t="str">
        <f t="shared" si="198"/>
        <v>Objekt 17</v>
      </c>
      <c r="B369" s="191"/>
      <c r="C369" s="620" t="str">
        <f t="shared" si="201"/>
        <v/>
      </c>
      <c r="D369" s="177"/>
      <c r="E369" s="519"/>
      <c r="F369" s="520"/>
      <c r="G369" s="177"/>
      <c r="H369" s="177"/>
      <c r="I369" s="177"/>
      <c r="J369" s="177"/>
      <c r="K369" s="185"/>
      <c r="L369" s="541"/>
      <c r="P369" s="626">
        <f t="shared" si="202"/>
        <v>4</v>
      </c>
      <c r="Q369" s="626">
        <f t="shared" si="205"/>
        <v>0</v>
      </c>
      <c r="R369" s="181">
        <f t="shared" si="206"/>
        <v>0</v>
      </c>
      <c r="S369" s="623">
        <f t="shared" si="207"/>
        <v>0</v>
      </c>
      <c r="T369" s="181">
        <f t="shared" si="208"/>
        <v>0</v>
      </c>
      <c r="U369" s="181">
        <f t="shared" si="209"/>
        <v>0</v>
      </c>
      <c r="V369" s="181">
        <f t="shared" si="210"/>
        <v>0</v>
      </c>
      <c r="W369" s="181">
        <f t="shared" si="211"/>
        <v>0</v>
      </c>
      <c r="X369" s="181">
        <f t="shared" si="212"/>
        <v>0</v>
      </c>
    </row>
    <row r="370" spans="1:24" s="16" customFormat="1" x14ac:dyDescent="0.2">
      <c r="A370" s="174" t="str">
        <f t="shared" si="198"/>
        <v>Objekt 18</v>
      </c>
      <c r="B370" s="191"/>
      <c r="C370" s="620" t="str">
        <f t="shared" si="201"/>
        <v/>
      </c>
      <c r="D370" s="177"/>
      <c r="E370" s="519"/>
      <c r="F370" s="520"/>
      <c r="G370" s="177"/>
      <c r="H370" s="177"/>
      <c r="I370" s="177"/>
      <c r="J370" s="177"/>
      <c r="K370" s="185"/>
      <c r="L370" s="541"/>
      <c r="P370" s="626">
        <f t="shared" si="202"/>
        <v>4</v>
      </c>
      <c r="Q370" s="626">
        <f t="shared" si="205"/>
        <v>0</v>
      </c>
      <c r="R370" s="181">
        <f t="shared" si="206"/>
        <v>0</v>
      </c>
      <c r="S370" s="623">
        <f t="shared" si="207"/>
        <v>0</v>
      </c>
      <c r="T370" s="181">
        <f t="shared" si="208"/>
        <v>0</v>
      </c>
      <c r="U370" s="181">
        <f t="shared" si="209"/>
        <v>0</v>
      </c>
      <c r="V370" s="181">
        <f t="shared" si="210"/>
        <v>0</v>
      </c>
      <c r="W370" s="181">
        <f t="shared" si="211"/>
        <v>0</v>
      </c>
      <c r="X370" s="181">
        <f t="shared" si="212"/>
        <v>0</v>
      </c>
    </row>
    <row r="371" spans="1:24" s="16" customFormat="1" x14ac:dyDescent="0.2">
      <c r="A371" s="174" t="str">
        <f t="shared" si="198"/>
        <v>Objekt 19</v>
      </c>
      <c r="B371" s="191"/>
      <c r="C371" s="620" t="str">
        <f t="shared" si="201"/>
        <v/>
      </c>
      <c r="D371" s="177"/>
      <c r="E371" s="519"/>
      <c r="F371" s="520"/>
      <c r="G371" s="177"/>
      <c r="H371" s="177"/>
      <c r="I371" s="177"/>
      <c r="J371" s="177"/>
      <c r="K371" s="185"/>
      <c r="L371" s="541"/>
      <c r="P371" s="626">
        <f t="shared" si="202"/>
        <v>4</v>
      </c>
      <c r="Q371" s="626">
        <f t="shared" si="205"/>
        <v>0</v>
      </c>
      <c r="R371" s="181">
        <f t="shared" si="206"/>
        <v>0</v>
      </c>
      <c r="S371" s="623">
        <f t="shared" si="207"/>
        <v>0</v>
      </c>
      <c r="T371" s="181">
        <f t="shared" si="208"/>
        <v>0</v>
      </c>
      <c r="U371" s="181">
        <f t="shared" si="209"/>
        <v>0</v>
      </c>
      <c r="V371" s="181">
        <f t="shared" si="210"/>
        <v>0</v>
      </c>
      <c r="W371" s="181">
        <f t="shared" si="211"/>
        <v>0</v>
      </c>
      <c r="X371" s="181">
        <f t="shared" si="212"/>
        <v>0</v>
      </c>
    </row>
    <row r="372" spans="1:24" s="16" customFormat="1" x14ac:dyDescent="0.2">
      <c r="A372" s="174" t="str">
        <f t="shared" si="198"/>
        <v>Objekt 20</v>
      </c>
      <c r="B372" s="191"/>
      <c r="C372" s="620" t="str">
        <f t="shared" si="201"/>
        <v/>
      </c>
      <c r="D372" s="177"/>
      <c r="E372" s="519"/>
      <c r="F372" s="520"/>
      <c r="G372" s="177"/>
      <c r="H372" s="177"/>
      <c r="I372" s="177"/>
      <c r="J372" s="177"/>
      <c r="K372" s="185"/>
      <c r="L372" s="541"/>
      <c r="P372" s="626">
        <f t="shared" si="202"/>
        <v>4</v>
      </c>
      <c r="Q372" s="626">
        <f t="shared" si="205"/>
        <v>0</v>
      </c>
      <c r="R372" s="181">
        <f t="shared" si="206"/>
        <v>0</v>
      </c>
      <c r="S372" s="623">
        <f t="shared" si="207"/>
        <v>0</v>
      </c>
      <c r="T372" s="181">
        <f t="shared" si="208"/>
        <v>0</v>
      </c>
      <c r="U372" s="181">
        <f t="shared" si="209"/>
        <v>0</v>
      </c>
      <c r="V372" s="181">
        <f t="shared" si="210"/>
        <v>0</v>
      </c>
      <c r="W372" s="181">
        <f t="shared" si="211"/>
        <v>0</v>
      </c>
      <c r="X372" s="181">
        <f t="shared" si="212"/>
        <v>0</v>
      </c>
    </row>
    <row r="373" spans="1:24" s="16" customFormat="1" ht="6.6" customHeight="1" x14ac:dyDescent="0.2">
      <c r="A373" s="174" t="str">
        <f t="shared" si="198"/>
        <v>Objekt 21</v>
      </c>
      <c r="B373" s="191"/>
      <c r="C373" s="620" t="str">
        <f t="shared" si="201"/>
        <v/>
      </c>
      <c r="D373" s="177"/>
      <c r="E373" s="519"/>
      <c r="F373" s="520"/>
      <c r="G373" s="177"/>
      <c r="H373" s="177"/>
      <c r="I373" s="177"/>
      <c r="J373" s="177"/>
      <c r="K373" s="185"/>
      <c r="L373" s="541"/>
      <c r="P373" s="626">
        <f t="shared" si="202"/>
        <v>4</v>
      </c>
      <c r="Q373" s="626">
        <f t="shared" si="205"/>
        <v>0</v>
      </c>
      <c r="R373" s="181">
        <f t="shared" si="206"/>
        <v>0</v>
      </c>
      <c r="S373" s="623">
        <f t="shared" si="207"/>
        <v>0</v>
      </c>
      <c r="T373" s="181">
        <f t="shared" si="208"/>
        <v>0</v>
      </c>
      <c r="U373" s="181">
        <f t="shared" si="209"/>
        <v>0</v>
      </c>
      <c r="V373" s="181">
        <f t="shared" si="210"/>
        <v>0</v>
      </c>
      <c r="W373" s="181">
        <f t="shared" si="211"/>
        <v>0</v>
      </c>
      <c r="X373" s="181">
        <f t="shared" si="212"/>
        <v>0</v>
      </c>
    </row>
    <row r="374" spans="1:24" s="16" customFormat="1" ht="6.6" customHeight="1" x14ac:dyDescent="0.2">
      <c r="A374" s="174" t="str">
        <f t="shared" si="198"/>
        <v>Objekt 22</v>
      </c>
      <c r="B374" s="191"/>
      <c r="C374" s="620" t="str">
        <f t="shared" si="201"/>
        <v/>
      </c>
      <c r="D374" s="177"/>
      <c r="E374" s="519"/>
      <c r="F374" s="520"/>
      <c r="G374" s="177"/>
      <c r="H374" s="177"/>
      <c r="I374" s="177"/>
      <c r="J374" s="177"/>
      <c r="K374" s="185"/>
      <c r="L374" s="541"/>
      <c r="P374" s="626">
        <f t="shared" si="202"/>
        <v>4</v>
      </c>
      <c r="Q374" s="626">
        <f t="shared" si="205"/>
        <v>0</v>
      </c>
      <c r="R374" s="181">
        <f t="shared" si="206"/>
        <v>0</v>
      </c>
      <c r="S374" s="623">
        <f t="shared" si="207"/>
        <v>0</v>
      </c>
      <c r="T374" s="181">
        <f t="shared" si="208"/>
        <v>0</v>
      </c>
      <c r="U374" s="181">
        <f t="shared" si="209"/>
        <v>0</v>
      </c>
      <c r="V374" s="181">
        <f t="shared" si="210"/>
        <v>0</v>
      </c>
      <c r="W374" s="181">
        <f t="shared" si="211"/>
        <v>0</v>
      </c>
      <c r="X374" s="181">
        <f t="shared" si="212"/>
        <v>0</v>
      </c>
    </row>
    <row r="375" spans="1:24" s="16" customFormat="1" ht="6.6" customHeight="1" x14ac:dyDescent="0.2">
      <c r="A375" s="174" t="str">
        <f t="shared" si="198"/>
        <v>Objekt 23</v>
      </c>
      <c r="B375" s="191"/>
      <c r="C375" s="620" t="str">
        <f t="shared" si="201"/>
        <v/>
      </c>
      <c r="D375" s="177"/>
      <c r="E375" s="519"/>
      <c r="F375" s="520"/>
      <c r="G375" s="177"/>
      <c r="H375" s="177"/>
      <c r="I375" s="177"/>
      <c r="J375" s="177"/>
      <c r="K375" s="185"/>
      <c r="L375" s="541"/>
      <c r="P375" s="626">
        <f t="shared" si="202"/>
        <v>4</v>
      </c>
      <c r="Q375" s="626">
        <f t="shared" si="205"/>
        <v>0</v>
      </c>
      <c r="R375" s="181">
        <f t="shared" si="206"/>
        <v>0</v>
      </c>
      <c r="S375" s="623">
        <f t="shared" si="207"/>
        <v>0</v>
      </c>
      <c r="T375" s="181">
        <f t="shared" si="208"/>
        <v>0</v>
      </c>
      <c r="U375" s="181">
        <f t="shared" si="209"/>
        <v>0</v>
      </c>
      <c r="V375" s="181">
        <f t="shared" si="210"/>
        <v>0</v>
      </c>
      <c r="W375" s="181">
        <f t="shared" si="211"/>
        <v>0</v>
      </c>
      <c r="X375" s="181">
        <f t="shared" si="212"/>
        <v>0</v>
      </c>
    </row>
    <row r="376" spans="1:24" s="16" customFormat="1" ht="6.6" customHeight="1" x14ac:dyDescent="0.2">
      <c r="A376" s="174" t="str">
        <f t="shared" si="198"/>
        <v>Objekt 24</v>
      </c>
      <c r="B376" s="191"/>
      <c r="C376" s="620" t="str">
        <f t="shared" si="201"/>
        <v/>
      </c>
      <c r="D376" s="177"/>
      <c r="E376" s="519"/>
      <c r="F376" s="520"/>
      <c r="G376" s="177"/>
      <c r="H376" s="177"/>
      <c r="I376" s="177"/>
      <c r="J376" s="177"/>
      <c r="K376" s="185"/>
      <c r="L376" s="541"/>
      <c r="P376" s="626">
        <f t="shared" si="202"/>
        <v>4</v>
      </c>
      <c r="Q376" s="626">
        <f t="shared" si="205"/>
        <v>0</v>
      </c>
      <c r="R376" s="181">
        <f t="shared" si="206"/>
        <v>0</v>
      </c>
      <c r="S376" s="623">
        <f t="shared" si="207"/>
        <v>0</v>
      </c>
      <c r="T376" s="181">
        <f t="shared" si="208"/>
        <v>0</v>
      </c>
      <c r="U376" s="181">
        <f t="shared" si="209"/>
        <v>0</v>
      </c>
      <c r="V376" s="181">
        <f t="shared" si="210"/>
        <v>0</v>
      </c>
      <c r="W376" s="181">
        <f t="shared" si="211"/>
        <v>0</v>
      </c>
      <c r="X376" s="181">
        <f t="shared" si="212"/>
        <v>0</v>
      </c>
    </row>
    <row r="377" spans="1:24" s="16" customFormat="1" ht="6.6" customHeight="1" x14ac:dyDescent="0.2">
      <c r="A377" s="174" t="str">
        <f t="shared" ref="A377:A403" si="213">A185</f>
        <v>Objekt 25</v>
      </c>
      <c r="B377" s="191"/>
      <c r="C377" s="620" t="str">
        <f t="shared" si="201"/>
        <v/>
      </c>
      <c r="D377" s="177"/>
      <c r="E377" s="519"/>
      <c r="F377" s="520"/>
      <c r="G377" s="177"/>
      <c r="H377" s="177"/>
      <c r="I377" s="177"/>
      <c r="J377" s="177"/>
      <c r="K377" s="185"/>
      <c r="L377" s="541"/>
      <c r="P377" s="626">
        <f t="shared" si="202"/>
        <v>4</v>
      </c>
      <c r="Q377" s="626">
        <f t="shared" si="205"/>
        <v>0</v>
      </c>
      <c r="R377" s="181">
        <f t="shared" si="206"/>
        <v>0</v>
      </c>
      <c r="S377" s="623">
        <f t="shared" si="207"/>
        <v>0</v>
      </c>
      <c r="T377" s="181">
        <f t="shared" si="208"/>
        <v>0</v>
      </c>
      <c r="U377" s="181">
        <f t="shared" si="209"/>
        <v>0</v>
      </c>
      <c r="V377" s="181">
        <f t="shared" si="210"/>
        <v>0</v>
      </c>
      <c r="W377" s="181">
        <f t="shared" si="211"/>
        <v>0</v>
      </c>
      <c r="X377" s="181">
        <f t="shared" si="212"/>
        <v>0</v>
      </c>
    </row>
    <row r="378" spans="1:24" s="16" customFormat="1" ht="6.6" customHeight="1" x14ac:dyDescent="0.2">
      <c r="A378" s="174" t="str">
        <f t="shared" si="213"/>
        <v>Objekt 26</v>
      </c>
      <c r="B378" s="191"/>
      <c r="C378" s="620" t="str">
        <f t="shared" si="201"/>
        <v/>
      </c>
      <c r="D378" s="177"/>
      <c r="E378" s="519"/>
      <c r="F378" s="520"/>
      <c r="G378" s="177"/>
      <c r="H378" s="177"/>
      <c r="I378" s="177"/>
      <c r="J378" s="177"/>
      <c r="K378" s="185"/>
      <c r="L378" s="541"/>
      <c r="P378" s="626">
        <f t="shared" si="202"/>
        <v>4</v>
      </c>
      <c r="Q378" s="626">
        <f t="shared" si="205"/>
        <v>0</v>
      </c>
      <c r="R378" s="181">
        <f t="shared" si="206"/>
        <v>0</v>
      </c>
      <c r="S378" s="623">
        <f t="shared" si="207"/>
        <v>0</v>
      </c>
      <c r="T378" s="181">
        <f t="shared" si="208"/>
        <v>0</v>
      </c>
      <c r="U378" s="181">
        <f t="shared" si="209"/>
        <v>0</v>
      </c>
      <c r="V378" s="181">
        <f t="shared" si="210"/>
        <v>0</v>
      </c>
      <c r="W378" s="181">
        <f t="shared" si="211"/>
        <v>0</v>
      </c>
      <c r="X378" s="181">
        <f t="shared" si="212"/>
        <v>0</v>
      </c>
    </row>
    <row r="379" spans="1:24" s="16" customFormat="1" ht="6.6" customHeight="1" x14ac:dyDescent="0.2">
      <c r="A379" s="174" t="str">
        <f t="shared" si="213"/>
        <v>Objekt 27</v>
      </c>
      <c r="B379" s="191"/>
      <c r="C379" s="620" t="str">
        <f t="shared" si="201"/>
        <v/>
      </c>
      <c r="D379" s="177"/>
      <c r="E379" s="519"/>
      <c r="F379" s="520"/>
      <c r="G379" s="177"/>
      <c r="H379" s="177"/>
      <c r="I379" s="177"/>
      <c r="J379" s="177"/>
      <c r="K379" s="185"/>
      <c r="L379" s="541"/>
      <c r="P379" s="626">
        <f t="shared" si="202"/>
        <v>4</v>
      </c>
      <c r="Q379" s="626">
        <f t="shared" si="205"/>
        <v>0</v>
      </c>
      <c r="R379" s="181">
        <f t="shared" si="206"/>
        <v>0</v>
      </c>
      <c r="S379" s="623">
        <f t="shared" si="207"/>
        <v>0</v>
      </c>
      <c r="T379" s="181">
        <f t="shared" si="208"/>
        <v>0</v>
      </c>
      <c r="U379" s="181">
        <f t="shared" si="209"/>
        <v>0</v>
      </c>
      <c r="V379" s="181">
        <f t="shared" si="210"/>
        <v>0</v>
      </c>
      <c r="W379" s="181">
        <f t="shared" si="211"/>
        <v>0</v>
      </c>
      <c r="X379" s="181">
        <f t="shared" si="212"/>
        <v>0</v>
      </c>
    </row>
    <row r="380" spans="1:24" s="16" customFormat="1" ht="6.6" customHeight="1" x14ac:dyDescent="0.2">
      <c r="A380" s="174" t="str">
        <f t="shared" si="213"/>
        <v>Objekt 28</v>
      </c>
      <c r="B380" s="191"/>
      <c r="C380" s="620" t="str">
        <f t="shared" si="201"/>
        <v/>
      </c>
      <c r="D380" s="177"/>
      <c r="E380" s="519"/>
      <c r="F380" s="520"/>
      <c r="G380" s="177"/>
      <c r="H380" s="177"/>
      <c r="I380" s="177"/>
      <c r="J380" s="177"/>
      <c r="K380" s="185"/>
      <c r="L380" s="541"/>
      <c r="P380" s="626">
        <f t="shared" si="202"/>
        <v>4</v>
      </c>
      <c r="Q380" s="626">
        <f t="shared" si="205"/>
        <v>0</v>
      </c>
      <c r="R380" s="181">
        <f t="shared" si="206"/>
        <v>0</v>
      </c>
      <c r="S380" s="623">
        <f t="shared" si="207"/>
        <v>0</v>
      </c>
      <c r="T380" s="181">
        <f t="shared" si="208"/>
        <v>0</v>
      </c>
      <c r="U380" s="181">
        <f t="shared" si="209"/>
        <v>0</v>
      </c>
      <c r="V380" s="181">
        <f t="shared" si="210"/>
        <v>0</v>
      </c>
      <c r="W380" s="181">
        <f t="shared" si="211"/>
        <v>0</v>
      </c>
      <c r="X380" s="181">
        <f t="shared" si="212"/>
        <v>0</v>
      </c>
    </row>
    <row r="381" spans="1:24" s="16" customFormat="1" ht="6.6" customHeight="1" x14ac:dyDescent="0.2">
      <c r="A381" s="174" t="str">
        <f t="shared" si="213"/>
        <v>Objekt 29</v>
      </c>
      <c r="B381" s="191"/>
      <c r="C381" s="620" t="str">
        <f t="shared" si="201"/>
        <v/>
      </c>
      <c r="D381" s="177"/>
      <c r="E381" s="519"/>
      <c r="F381" s="520"/>
      <c r="G381" s="177"/>
      <c r="H381" s="177"/>
      <c r="I381" s="177"/>
      <c r="J381" s="177"/>
      <c r="K381" s="185"/>
      <c r="L381" s="541"/>
      <c r="P381" s="626">
        <f t="shared" si="202"/>
        <v>4</v>
      </c>
      <c r="Q381" s="626">
        <f t="shared" si="205"/>
        <v>0</v>
      </c>
      <c r="R381" s="181">
        <f t="shared" si="206"/>
        <v>0</v>
      </c>
      <c r="S381" s="623">
        <f t="shared" si="207"/>
        <v>0</v>
      </c>
      <c r="T381" s="181">
        <f t="shared" si="208"/>
        <v>0</v>
      </c>
      <c r="U381" s="181">
        <f t="shared" si="209"/>
        <v>0</v>
      </c>
      <c r="V381" s="181">
        <f t="shared" si="210"/>
        <v>0</v>
      </c>
      <c r="W381" s="181">
        <f t="shared" si="211"/>
        <v>0</v>
      </c>
      <c r="X381" s="181">
        <f t="shared" si="212"/>
        <v>0</v>
      </c>
    </row>
    <row r="382" spans="1:24" s="16" customFormat="1" ht="6.6" customHeight="1" x14ac:dyDescent="0.2">
      <c r="A382" s="174" t="str">
        <f t="shared" si="213"/>
        <v>Objekt 30</v>
      </c>
      <c r="B382" s="191"/>
      <c r="C382" s="620" t="str">
        <f t="shared" si="201"/>
        <v/>
      </c>
      <c r="D382" s="177"/>
      <c r="E382" s="519"/>
      <c r="F382" s="520"/>
      <c r="G382" s="177"/>
      <c r="H382" s="177"/>
      <c r="I382" s="177"/>
      <c r="J382" s="177"/>
      <c r="K382" s="185"/>
      <c r="L382" s="541"/>
      <c r="P382" s="626">
        <f t="shared" si="202"/>
        <v>4</v>
      </c>
      <c r="Q382" s="626">
        <f t="shared" si="205"/>
        <v>0</v>
      </c>
      <c r="R382" s="181">
        <f t="shared" si="206"/>
        <v>0</v>
      </c>
      <c r="S382" s="623">
        <f t="shared" si="207"/>
        <v>0</v>
      </c>
      <c r="T382" s="181">
        <f t="shared" si="208"/>
        <v>0</v>
      </c>
      <c r="U382" s="181">
        <f t="shared" si="209"/>
        <v>0</v>
      </c>
      <c r="V382" s="181">
        <f t="shared" si="210"/>
        <v>0</v>
      </c>
      <c r="W382" s="181">
        <f t="shared" si="211"/>
        <v>0</v>
      </c>
      <c r="X382" s="181">
        <f t="shared" si="212"/>
        <v>0</v>
      </c>
    </row>
    <row r="383" spans="1:24" s="16" customFormat="1" ht="18" customHeight="1" x14ac:dyDescent="0.2">
      <c r="A383" s="173" t="str">
        <f t="shared" si="213"/>
        <v>Informatik, Kommunikation (Software) (4 J.)</v>
      </c>
      <c r="B383" s="109"/>
      <c r="C383" s="618"/>
      <c r="D383" s="183">
        <f>SUM(D384:D403)</f>
        <v>0</v>
      </c>
      <c r="E383" s="215">
        <f t="shared" ref="E383:K383" si="214">SUM(E384:E403)</f>
        <v>0</v>
      </c>
      <c r="F383" s="201">
        <f t="shared" si="214"/>
        <v>0</v>
      </c>
      <c r="G383" s="183">
        <f t="shared" si="214"/>
        <v>0</v>
      </c>
      <c r="H383" s="183">
        <f t="shared" si="214"/>
        <v>0</v>
      </c>
      <c r="I383" s="183">
        <f t="shared" si="214"/>
        <v>0</v>
      </c>
      <c r="J383" s="183">
        <f t="shared" si="214"/>
        <v>0</v>
      </c>
      <c r="K383" s="187">
        <f t="shared" si="214"/>
        <v>0</v>
      </c>
      <c r="L383" s="531"/>
      <c r="P383" s="618"/>
      <c r="Q383" s="618"/>
      <c r="R383" s="630">
        <f>SUM(R384:R403)</f>
        <v>0</v>
      </c>
      <c r="S383" s="630">
        <f t="shared" ref="S383:X383" si="215">SUM(S384:S403)</f>
        <v>0</v>
      </c>
      <c r="T383" s="630">
        <f t="shared" si="215"/>
        <v>0</v>
      </c>
      <c r="U383" s="630">
        <f t="shared" si="215"/>
        <v>0</v>
      </c>
      <c r="V383" s="630">
        <f t="shared" si="215"/>
        <v>0</v>
      </c>
      <c r="W383" s="630">
        <f t="shared" si="215"/>
        <v>0</v>
      </c>
      <c r="X383" s="630">
        <f t="shared" si="215"/>
        <v>0</v>
      </c>
    </row>
    <row r="384" spans="1:24" s="16" customFormat="1" x14ac:dyDescent="0.2">
      <c r="A384" s="174" t="str">
        <f t="shared" si="213"/>
        <v>Objekt 1</v>
      </c>
      <c r="B384" s="191"/>
      <c r="C384" s="620" t="str">
        <f t="shared" ref="C384:C403" si="216">IF(C192="","",C192)</f>
        <v/>
      </c>
      <c r="D384" s="177"/>
      <c r="E384" s="519"/>
      <c r="F384" s="520"/>
      <c r="G384" s="177"/>
      <c r="H384" s="177"/>
      <c r="I384" s="177"/>
      <c r="J384" s="177"/>
      <c r="K384" s="185"/>
      <c r="L384" s="541"/>
      <c r="P384" s="626">
        <f t="shared" ref="P384:P403" si="217">P192</f>
        <v>4</v>
      </c>
      <c r="Q384" s="626">
        <f t="shared" ref="Q384" si="218">IF((C384=""),0,P384-($R$215-C384))</f>
        <v>0</v>
      </c>
      <c r="R384" s="181">
        <f t="shared" ref="R384" si="219">IF(OR(C384="",$R$215-P384&gt;=C384,C384&gt;$R$215),0,D384/(P384-($R$215-C384)))</f>
        <v>0</v>
      </c>
      <c r="S384" s="623">
        <f>IF(OR(C384="",$S$215-P384&gt;=C384,C384&gt;$S$215),0,(SUM(D384:E384)-SUM(R384:R384))/(P384-($S$215-C384)))</f>
        <v>0</v>
      </c>
      <c r="T384" s="181">
        <f>IF(OR(C384="",$T$215-P384&gt;=C384,C384&gt;$T$215),0,(SUM(D384:F384)-SUM(R384:S384))/(P384-($T$215-C384)))</f>
        <v>0</v>
      </c>
      <c r="U384" s="181">
        <f>IF(OR(C384="",$U$215-P384&gt;=C384,C384&gt;$U$215),0,(SUM(D384:G384)-SUM(R384:T384))/(P384-($U$215-C384)))</f>
        <v>0</v>
      </c>
      <c r="V384" s="181">
        <f>IF(OR(C384="",$V$215-P384&gt;=C384,C384&gt;$V$215),0,(SUM(D384:H384)-SUM(R384:U384))/(P384-($V$215-C384)))</f>
        <v>0</v>
      </c>
      <c r="W384" s="181">
        <f>IF(OR(C384="",$W$215-P384&gt;=C384,C384&gt;$W$215),0,(SUM(D384:I384)-SUM(R384:V384))/(P384-($W$215-C384)))</f>
        <v>0</v>
      </c>
      <c r="X384" s="181">
        <f>IF(OR(C384="",$X$215-P384&gt;=C384,C384&gt;$X$215),0,(SUM(D384:J384)-SUM(R384:W384))/(P384-($X$215-C384)))</f>
        <v>0</v>
      </c>
    </row>
    <row r="385" spans="1:24" s="16" customFormat="1" x14ac:dyDescent="0.2">
      <c r="A385" s="174" t="str">
        <f t="shared" si="213"/>
        <v>Objekt 2</v>
      </c>
      <c r="B385" s="191"/>
      <c r="C385" s="620" t="str">
        <f t="shared" si="216"/>
        <v/>
      </c>
      <c r="D385" s="177"/>
      <c r="E385" s="519"/>
      <c r="F385" s="520"/>
      <c r="G385" s="177"/>
      <c r="H385" s="177"/>
      <c r="I385" s="177"/>
      <c r="J385" s="177"/>
      <c r="K385" s="185"/>
      <c r="L385" s="541"/>
      <c r="P385" s="626">
        <f t="shared" si="217"/>
        <v>4</v>
      </c>
      <c r="Q385" s="626">
        <f t="shared" ref="Q385:Q403" si="220">IF((C385=""),0,P385-($R$215-C385))</f>
        <v>0</v>
      </c>
      <c r="R385" s="181">
        <f t="shared" ref="R385:R403" si="221">IF(OR(C385="",$R$215-P385&gt;=C385,C385&gt;$R$215),0,D385/(P385-($R$215-C385)))</f>
        <v>0</v>
      </c>
      <c r="S385" s="623">
        <f t="shared" ref="S385:S403" si="222">IF(OR(C385="",$S$215-P385&gt;=C385,C385&gt;$S$215),0,(SUM(D385:E385)-SUM(R385:R385))/(P385-($S$215-C385)))</f>
        <v>0</v>
      </c>
      <c r="T385" s="181">
        <f t="shared" ref="T385:T403" si="223">IF(OR(C385="",$T$215-P385&gt;=C385,C385&gt;$T$215),0,(SUM(D385:F385)-SUM(R385:S385))/(P385-($T$215-C385)))</f>
        <v>0</v>
      </c>
      <c r="U385" s="181">
        <f t="shared" ref="U385:U403" si="224">IF(OR(C385="",$U$215-P385&gt;=C385,C385&gt;$U$215),0,(SUM(D385:G385)-SUM(R385:T385))/(P385-($U$215-C385)))</f>
        <v>0</v>
      </c>
      <c r="V385" s="181">
        <f t="shared" ref="V385:V403" si="225">IF(OR(C385="",$V$215-P385&gt;=C385,C385&gt;$V$215),0,(SUM(D385:H385)-SUM(R385:U385))/(P385-($V$215-C385)))</f>
        <v>0</v>
      </c>
      <c r="W385" s="181">
        <f t="shared" ref="W385:W403" si="226">IF(OR(C385="",$W$215-P385&gt;=C385,C385&gt;$W$215),0,(SUM(D385:I385)-SUM(R385:V385))/(P385-($W$215-C385)))</f>
        <v>0</v>
      </c>
      <c r="X385" s="181">
        <f t="shared" ref="X385:X403" si="227">IF(OR(C385="",$X$215-P385&gt;=C385,C385&gt;$X$215),0,(SUM(D385:J385)-SUM(R385:W385))/(P385-($X$215-C385)))</f>
        <v>0</v>
      </c>
    </row>
    <row r="386" spans="1:24" s="16" customFormat="1" x14ac:dyDescent="0.2">
      <c r="A386" s="174" t="str">
        <f t="shared" si="213"/>
        <v>Objekt 3</v>
      </c>
      <c r="B386" s="191"/>
      <c r="C386" s="620" t="str">
        <f t="shared" si="216"/>
        <v/>
      </c>
      <c r="D386" s="177"/>
      <c r="E386" s="519"/>
      <c r="F386" s="520"/>
      <c r="G386" s="177"/>
      <c r="H386" s="177"/>
      <c r="I386" s="177"/>
      <c r="J386" s="177"/>
      <c r="K386" s="185"/>
      <c r="L386" s="541"/>
      <c r="P386" s="626">
        <f t="shared" si="217"/>
        <v>4</v>
      </c>
      <c r="Q386" s="626">
        <f t="shared" si="220"/>
        <v>0</v>
      </c>
      <c r="R386" s="181">
        <f t="shared" si="221"/>
        <v>0</v>
      </c>
      <c r="S386" s="623">
        <f t="shared" si="222"/>
        <v>0</v>
      </c>
      <c r="T386" s="181">
        <f t="shared" si="223"/>
        <v>0</v>
      </c>
      <c r="U386" s="181">
        <f t="shared" si="224"/>
        <v>0</v>
      </c>
      <c r="V386" s="181">
        <f t="shared" si="225"/>
        <v>0</v>
      </c>
      <c r="W386" s="181">
        <f t="shared" si="226"/>
        <v>0</v>
      </c>
      <c r="X386" s="181">
        <f t="shared" si="227"/>
        <v>0</v>
      </c>
    </row>
    <row r="387" spans="1:24" s="16" customFormat="1" x14ac:dyDescent="0.2">
      <c r="A387" s="174" t="str">
        <f t="shared" si="213"/>
        <v>Objekt 4</v>
      </c>
      <c r="B387" s="191"/>
      <c r="C387" s="620" t="str">
        <f t="shared" si="216"/>
        <v/>
      </c>
      <c r="D387" s="177"/>
      <c r="E387" s="519"/>
      <c r="F387" s="520"/>
      <c r="G387" s="177"/>
      <c r="H387" s="177"/>
      <c r="I387" s="177"/>
      <c r="J387" s="177"/>
      <c r="K387" s="185"/>
      <c r="L387" s="541"/>
      <c r="P387" s="626">
        <f t="shared" si="217"/>
        <v>4</v>
      </c>
      <c r="Q387" s="626">
        <f t="shared" si="220"/>
        <v>0</v>
      </c>
      <c r="R387" s="181">
        <f t="shared" si="221"/>
        <v>0</v>
      </c>
      <c r="S387" s="623">
        <f t="shared" si="222"/>
        <v>0</v>
      </c>
      <c r="T387" s="181">
        <f t="shared" si="223"/>
        <v>0</v>
      </c>
      <c r="U387" s="181">
        <f t="shared" si="224"/>
        <v>0</v>
      </c>
      <c r="V387" s="181">
        <f t="shared" si="225"/>
        <v>0</v>
      </c>
      <c r="W387" s="181">
        <f t="shared" si="226"/>
        <v>0</v>
      </c>
      <c r="X387" s="181">
        <f t="shared" si="227"/>
        <v>0</v>
      </c>
    </row>
    <row r="388" spans="1:24" s="16" customFormat="1" x14ac:dyDescent="0.2">
      <c r="A388" s="174" t="str">
        <f t="shared" si="213"/>
        <v>Objekt 5</v>
      </c>
      <c r="B388" s="191"/>
      <c r="C388" s="620" t="str">
        <f t="shared" si="216"/>
        <v/>
      </c>
      <c r="D388" s="177"/>
      <c r="E388" s="519"/>
      <c r="F388" s="520"/>
      <c r="G388" s="177"/>
      <c r="H388" s="177"/>
      <c r="I388" s="177"/>
      <c r="J388" s="177"/>
      <c r="K388" s="185"/>
      <c r="L388" s="541"/>
      <c r="P388" s="626">
        <f t="shared" si="217"/>
        <v>4</v>
      </c>
      <c r="Q388" s="626">
        <f t="shared" si="220"/>
        <v>0</v>
      </c>
      <c r="R388" s="181">
        <f t="shared" si="221"/>
        <v>0</v>
      </c>
      <c r="S388" s="623">
        <f t="shared" si="222"/>
        <v>0</v>
      </c>
      <c r="T388" s="181">
        <f t="shared" si="223"/>
        <v>0</v>
      </c>
      <c r="U388" s="181">
        <f t="shared" si="224"/>
        <v>0</v>
      </c>
      <c r="V388" s="181">
        <f t="shared" si="225"/>
        <v>0</v>
      </c>
      <c r="W388" s="181">
        <f t="shared" si="226"/>
        <v>0</v>
      </c>
      <c r="X388" s="181">
        <f t="shared" si="227"/>
        <v>0</v>
      </c>
    </row>
    <row r="389" spans="1:24" s="16" customFormat="1" x14ac:dyDescent="0.2">
      <c r="A389" s="174" t="str">
        <f t="shared" si="213"/>
        <v>Objekt 6</v>
      </c>
      <c r="B389" s="191"/>
      <c r="C389" s="620" t="str">
        <f t="shared" si="216"/>
        <v/>
      </c>
      <c r="D389" s="177"/>
      <c r="E389" s="519"/>
      <c r="F389" s="520"/>
      <c r="G389" s="177"/>
      <c r="H389" s="177"/>
      <c r="I389" s="177"/>
      <c r="J389" s="177"/>
      <c r="K389" s="185"/>
      <c r="L389" s="541"/>
      <c r="P389" s="626">
        <f t="shared" si="217"/>
        <v>4</v>
      </c>
      <c r="Q389" s="626">
        <f t="shared" si="220"/>
        <v>0</v>
      </c>
      <c r="R389" s="181">
        <f t="shared" si="221"/>
        <v>0</v>
      </c>
      <c r="S389" s="623">
        <f t="shared" si="222"/>
        <v>0</v>
      </c>
      <c r="T389" s="181">
        <f t="shared" si="223"/>
        <v>0</v>
      </c>
      <c r="U389" s="181">
        <f t="shared" si="224"/>
        <v>0</v>
      </c>
      <c r="V389" s="181">
        <f t="shared" si="225"/>
        <v>0</v>
      </c>
      <c r="W389" s="181">
        <f t="shared" si="226"/>
        <v>0</v>
      </c>
      <c r="X389" s="181">
        <f t="shared" si="227"/>
        <v>0</v>
      </c>
    </row>
    <row r="390" spans="1:24" s="16" customFormat="1" x14ac:dyDescent="0.2">
      <c r="A390" s="174" t="str">
        <f t="shared" si="213"/>
        <v>Objekt 7</v>
      </c>
      <c r="B390" s="191"/>
      <c r="C390" s="620" t="str">
        <f t="shared" si="216"/>
        <v/>
      </c>
      <c r="D390" s="177"/>
      <c r="E390" s="519"/>
      <c r="F390" s="520"/>
      <c r="G390" s="177"/>
      <c r="H390" s="177"/>
      <c r="I390" s="177"/>
      <c r="J390" s="177"/>
      <c r="K390" s="185"/>
      <c r="L390" s="541"/>
      <c r="P390" s="626">
        <f t="shared" si="217"/>
        <v>4</v>
      </c>
      <c r="Q390" s="626">
        <f t="shared" si="220"/>
        <v>0</v>
      </c>
      <c r="R390" s="181">
        <f t="shared" si="221"/>
        <v>0</v>
      </c>
      <c r="S390" s="623">
        <f t="shared" si="222"/>
        <v>0</v>
      </c>
      <c r="T390" s="181">
        <f t="shared" si="223"/>
        <v>0</v>
      </c>
      <c r="U390" s="181">
        <f t="shared" si="224"/>
        <v>0</v>
      </c>
      <c r="V390" s="181">
        <f t="shared" si="225"/>
        <v>0</v>
      </c>
      <c r="W390" s="181">
        <f t="shared" si="226"/>
        <v>0</v>
      </c>
      <c r="X390" s="181">
        <f t="shared" si="227"/>
        <v>0</v>
      </c>
    </row>
    <row r="391" spans="1:24" s="16" customFormat="1" x14ac:dyDescent="0.2">
      <c r="A391" s="174" t="str">
        <f t="shared" si="213"/>
        <v>Objekt 8</v>
      </c>
      <c r="B391" s="191"/>
      <c r="C391" s="620" t="str">
        <f t="shared" si="216"/>
        <v/>
      </c>
      <c r="D391" s="177"/>
      <c r="E391" s="519"/>
      <c r="F391" s="520"/>
      <c r="G391" s="177"/>
      <c r="H391" s="177"/>
      <c r="I391" s="177"/>
      <c r="J391" s="177"/>
      <c r="K391" s="185"/>
      <c r="L391" s="541"/>
      <c r="P391" s="626">
        <f t="shared" si="217"/>
        <v>4</v>
      </c>
      <c r="Q391" s="626">
        <f t="shared" si="220"/>
        <v>0</v>
      </c>
      <c r="R391" s="181">
        <f t="shared" si="221"/>
        <v>0</v>
      </c>
      <c r="S391" s="623">
        <f t="shared" si="222"/>
        <v>0</v>
      </c>
      <c r="T391" s="181">
        <f t="shared" si="223"/>
        <v>0</v>
      </c>
      <c r="U391" s="181">
        <f t="shared" si="224"/>
        <v>0</v>
      </c>
      <c r="V391" s="181">
        <f t="shared" si="225"/>
        <v>0</v>
      </c>
      <c r="W391" s="181">
        <f t="shared" si="226"/>
        <v>0</v>
      </c>
      <c r="X391" s="181">
        <f t="shared" si="227"/>
        <v>0</v>
      </c>
    </row>
    <row r="392" spans="1:24" s="16" customFormat="1" x14ac:dyDescent="0.2">
      <c r="A392" s="174" t="str">
        <f t="shared" si="213"/>
        <v>Objekt 9</v>
      </c>
      <c r="B392" s="191"/>
      <c r="C392" s="620" t="str">
        <f t="shared" si="216"/>
        <v/>
      </c>
      <c r="D392" s="177"/>
      <c r="E392" s="519"/>
      <c r="F392" s="520"/>
      <c r="G392" s="177"/>
      <c r="H392" s="177"/>
      <c r="I392" s="177"/>
      <c r="J392" s="177"/>
      <c r="K392" s="185"/>
      <c r="L392" s="541"/>
      <c r="P392" s="626">
        <f t="shared" si="217"/>
        <v>4</v>
      </c>
      <c r="Q392" s="626">
        <f t="shared" si="220"/>
        <v>0</v>
      </c>
      <c r="R392" s="181">
        <f t="shared" si="221"/>
        <v>0</v>
      </c>
      <c r="S392" s="623">
        <f t="shared" si="222"/>
        <v>0</v>
      </c>
      <c r="T392" s="181">
        <f t="shared" si="223"/>
        <v>0</v>
      </c>
      <c r="U392" s="181">
        <f t="shared" si="224"/>
        <v>0</v>
      </c>
      <c r="V392" s="181">
        <f t="shared" si="225"/>
        <v>0</v>
      </c>
      <c r="W392" s="181">
        <f t="shared" si="226"/>
        <v>0</v>
      </c>
      <c r="X392" s="181">
        <f t="shared" si="227"/>
        <v>0</v>
      </c>
    </row>
    <row r="393" spans="1:24" s="16" customFormat="1" x14ac:dyDescent="0.2">
      <c r="A393" s="174" t="str">
        <f t="shared" si="213"/>
        <v>Objekt 10</v>
      </c>
      <c r="B393" s="191"/>
      <c r="C393" s="620" t="str">
        <f t="shared" si="216"/>
        <v/>
      </c>
      <c r="D393" s="177"/>
      <c r="E393" s="519"/>
      <c r="F393" s="520"/>
      <c r="G393" s="177"/>
      <c r="H393" s="177"/>
      <c r="I393" s="177"/>
      <c r="J393" s="177"/>
      <c r="K393" s="185"/>
      <c r="L393" s="541"/>
      <c r="P393" s="626">
        <f t="shared" si="217"/>
        <v>4</v>
      </c>
      <c r="Q393" s="626">
        <f t="shared" si="220"/>
        <v>0</v>
      </c>
      <c r="R393" s="181">
        <f t="shared" si="221"/>
        <v>0</v>
      </c>
      <c r="S393" s="623">
        <f t="shared" si="222"/>
        <v>0</v>
      </c>
      <c r="T393" s="181">
        <f t="shared" si="223"/>
        <v>0</v>
      </c>
      <c r="U393" s="181">
        <f t="shared" si="224"/>
        <v>0</v>
      </c>
      <c r="V393" s="181">
        <f t="shared" si="225"/>
        <v>0</v>
      </c>
      <c r="W393" s="181">
        <f t="shared" si="226"/>
        <v>0</v>
      </c>
      <c r="X393" s="181">
        <f t="shared" si="227"/>
        <v>0</v>
      </c>
    </row>
    <row r="394" spans="1:24" s="16" customFormat="1" ht="6.6" customHeight="1" x14ac:dyDescent="0.2">
      <c r="A394" s="174" t="str">
        <f t="shared" si="213"/>
        <v>Objekt 11</v>
      </c>
      <c r="B394" s="191"/>
      <c r="C394" s="620" t="str">
        <f t="shared" si="216"/>
        <v/>
      </c>
      <c r="D394" s="177"/>
      <c r="E394" s="519"/>
      <c r="F394" s="520"/>
      <c r="G394" s="177"/>
      <c r="H394" s="177"/>
      <c r="I394" s="177"/>
      <c r="J394" s="177"/>
      <c r="K394" s="185"/>
      <c r="L394" s="541"/>
      <c r="P394" s="626">
        <f t="shared" si="217"/>
        <v>4</v>
      </c>
      <c r="Q394" s="626">
        <f t="shared" si="220"/>
        <v>0</v>
      </c>
      <c r="R394" s="181">
        <f t="shared" si="221"/>
        <v>0</v>
      </c>
      <c r="S394" s="623">
        <f t="shared" si="222"/>
        <v>0</v>
      </c>
      <c r="T394" s="181">
        <f t="shared" si="223"/>
        <v>0</v>
      </c>
      <c r="U394" s="181">
        <f t="shared" si="224"/>
        <v>0</v>
      </c>
      <c r="V394" s="181">
        <f t="shared" si="225"/>
        <v>0</v>
      </c>
      <c r="W394" s="181">
        <f t="shared" si="226"/>
        <v>0</v>
      </c>
      <c r="X394" s="181">
        <f t="shared" si="227"/>
        <v>0</v>
      </c>
    </row>
    <row r="395" spans="1:24" s="16" customFormat="1" ht="6.6" customHeight="1" x14ac:dyDescent="0.2">
      <c r="A395" s="174" t="str">
        <f t="shared" si="213"/>
        <v>Objekt 12</v>
      </c>
      <c r="B395" s="191"/>
      <c r="C395" s="620" t="str">
        <f t="shared" si="216"/>
        <v/>
      </c>
      <c r="D395" s="177"/>
      <c r="E395" s="519"/>
      <c r="F395" s="520"/>
      <c r="G395" s="177"/>
      <c r="H395" s="177"/>
      <c r="I395" s="177"/>
      <c r="J395" s="177"/>
      <c r="K395" s="185"/>
      <c r="L395" s="541"/>
      <c r="P395" s="626">
        <f t="shared" si="217"/>
        <v>4</v>
      </c>
      <c r="Q395" s="626">
        <f t="shared" si="220"/>
        <v>0</v>
      </c>
      <c r="R395" s="181">
        <f t="shared" si="221"/>
        <v>0</v>
      </c>
      <c r="S395" s="623">
        <f t="shared" si="222"/>
        <v>0</v>
      </c>
      <c r="T395" s="181">
        <f t="shared" si="223"/>
        <v>0</v>
      </c>
      <c r="U395" s="181">
        <f t="shared" si="224"/>
        <v>0</v>
      </c>
      <c r="V395" s="181">
        <f t="shared" si="225"/>
        <v>0</v>
      </c>
      <c r="W395" s="181">
        <f t="shared" si="226"/>
        <v>0</v>
      </c>
      <c r="X395" s="181">
        <f t="shared" si="227"/>
        <v>0</v>
      </c>
    </row>
    <row r="396" spans="1:24" s="16" customFormat="1" ht="6.6" customHeight="1" x14ac:dyDescent="0.2">
      <c r="A396" s="174" t="str">
        <f t="shared" si="213"/>
        <v>Objekt 13</v>
      </c>
      <c r="B396" s="191"/>
      <c r="C396" s="620" t="str">
        <f t="shared" si="216"/>
        <v/>
      </c>
      <c r="D396" s="177"/>
      <c r="E396" s="519"/>
      <c r="F396" s="520"/>
      <c r="G396" s="177"/>
      <c r="H396" s="177"/>
      <c r="I396" s="177"/>
      <c r="J396" s="177"/>
      <c r="K396" s="185"/>
      <c r="L396" s="541"/>
      <c r="P396" s="626">
        <f t="shared" si="217"/>
        <v>4</v>
      </c>
      <c r="Q396" s="626">
        <f t="shared" si="220"/>
        <v>0</v>
      </c>
      <c r="R396" s="181">
        <f t="shared" si="221"/>
        <v>0</v>
      </c>
      <c r="S396" s="623">
        <f t="shared" si="222"/>
        <v>0</v>
      </c>
      <c r="T396" s="181">
        <f t="shared" si="223"/>
        <v>0</v>
      </c>
      <c r="U396" s="181">
        <f t="shared" si="224"/>
        <v>0</v>
      </c>
      <c r="V396" s="181">
        <f t="shared" si="225"/>
        <v>0</v>
      </c>
      <c r="W396" s="181">
        <f t="shared" si="226"/>
        <v>0</v>
      </c>
      <c r="X396" s="181">
        <f t="shared" si="227"/>
        <v>0</v>
      </c>
    </row>
    <row r="397" spans="1:24" s="16" customFormat="1" ht="6.6" customHeight="1" x14ac:dyDescent="0.2">
      <c r="A397" s="174" t="str">
        <f t="shared" si="213"/>
        <v>Objekt 14</v>
      </c>
      <c r="B397" s="191"/>
      <c r="C397" s="620" t="str">
        <f t="shared" si="216"/>
        <v/>
      </c>
      <c r="D397" s="177"/>
      <c r="E397" s="519"/>
      <c r="F397" s="520"/>
      <c r="G397" s="177"/>
      <c r="H397" s="177"/>
      <c r="I397" s="177"/>
      <c r="J397" s="177"/>
      <c r="K397" s="185"/>
      <c r="L397" s="541"/>
      <c r="P397" s="626">
        <f t="shared" si="217"/>
        <v>4</v>
      </c>
      <c r="Q397" s="626">
        <f t="shared" si="220"/>
        <v>0</v>
      </c>
      <c r="R397" s="181">
        <f t="shared" si="221"/>
        <v>0</v>
      </c>
      <c r="S397" s="623">
        <f t="shared" si="222"/>
        <v>0</v>
      </c>
      <c r="T397" s="181">
        <f t="shared" si="223"/>
        <v>0</v>
      </c>
      <c r="U397" s="181">
        <f t="shared" si="224"/>
        <v>0</v>
      </c>
      <c r="V397" s="181">
        <f t="shared" si="225"/>
        <v>0</v>
      </c>
      <c r="W397" s="181">
        <f t="shared" si="226"/>
        <v>0</v>
      </c>
      <c r="X397" s="181">
        <f t="shared" si="227"/>
        <v>0</v>
      </c>
    </row>
    <row r="398" spans="1:24" s="16" customFormat="1" ht="6.6" customHeight="1" x14ac:dyDescent="0.2">
      <c r="A398" s="174" t="str">
        <f t="shared" si="213"/>
        <v>Objekt 15</v>
      </c>
      <c r="B398" s="191"/>
      <c r="C398" s="620" t="str">
        <f t="shared" si="216"/>
        <v/>
      </c>
      <c r="D398" s="177"/>
      <c r="E398" s="519"/>
      <c r="F398" s="520"/>
      <c r="G398" s="177"/>
      <c r="H398" s="177"/>
      <c r="I398" s="177"/>
      <c r="J398" s="177"/>
      <c r="K398" s="185"/>
      <c r="L398" s="541"/>
      <c r="P398" s="626">
        <f t="shared" si="217"/>
        <v>4</v>
      </c>
      <c r="Q398" s="626">
        <f t="shared" si="220"/>
        <v>0</v>
      </c>
      <c r="R398" s="181">
        <f t="shared" si="221"/>
        <v>0</v>
      </c>
      <c r="S398" s="623">
        <f t="shared" si="222"/>
        <v>0</v>
      </c>
      <c r="T398" s="181">
        <f t="shared" si="223"/>
        <v>0</v>
      </c>
      <c r="U398" s="181">
        <f t="shared" si="224"/>
        <v>0</v>
      </c>
      <c r="V398" s="181">
        <f t="shared" si="225"/>
        <v>0</v>
      </c>
      <c r="W398" s="181">
        <f t="shared" si="226"/>
        <v>0</v>
      </c>
      <c r="X398" s="181">
        <f t="shared" si="227"/>
        <v>0</v>
      </c>
    </row>
    <row r="399" spans="1:24" s="16" customFormat="1" ht="6.6" customHeight="1" x14ac:dyDescent="0.2">
      <c r="A399" s="174" t="str">
        <f t="shared" si="213"/>
        <v>Objekt 16</v>
      </c>
      <c r="B399" s="191"/>
      <c r="C399" s="620" t="str">
        <f t="shared" si="216"/>
        <v/>
      </c>
      <c r="D399" s="177"/>
      <c r="E399" s="519"/>
      <c r="F399" s="520"/>
      <c r="G399" s="177"/>
      <c r="H399" s="177"/>
      <c r="I399" s="177"/>
      <c r="J399" s="177"/>
      <c r="K399" s="185"/>
      <c r="L399" s="541"/>
      <c r="P399" s="626">
        <f t="shared" si="217"/>
        <v>4</v>
      </c>
      <c r="Q399" s="626">
        <f t="shared" si="220"/>
        <v>0</v>
      </c>
      <c r="R399" s="181">
        <f t="shared" si="221"/>
        <v>0</v>
      </c>
      <c r="S399" s="623">
        <f t="shared" si="222"/>
        <v>0</v>
      </c>
      <c r="T399" s="181">
        <f t="shared" si="223"/>
        <v>0</v>
      </c>
      <c r="U399" s="181">
        <f t="shared" si="224"/>
        <v>0</v>
      </c>
      <c r="V399" s="181">
        <f t="shared" si="225"/>
        <v>0</v>
      </c>
      <c r="W399" s="181">
        <f t="shared" si="226"/>
        <v>0</v>
      </c>
      <c r="X399" s="181">
        <f t="shared" si="227"/>
        <v>0</v>
      </c>
    </row>
    <row r="400" spans="1:24" s="16" customFormat="1" ht="6.6" customHeight="1" x14ac:dyDescent="0.2">
      <c r="A400" s="174" t="str">
        <f t="shared" si="213"/>
        <v>Objekt 17</v>
      </c>
      <c r="B400" s="191"/>
      <c r="C400" s="620" t="str">
        <f t="shared" si="216"/>
        <v/>
      </c>
      <c r="D400" s="177"/>
      <c r="E400" s="519"/>
      <c r="F400" s="520"/>
      <c r="G400" s="177"/>
      <c r="H400" s="177"/>
      <c r="I400" s="177"/>
      <c r="J400" s="177"/>
      <c r="K400" s="185"/>
      <c r="L400" s="541"/>
      <c r="P400" s="626">
        <f t="shared" si="217"/>
        <v>4</v>
      </c>
      <c r="Q400" s="626">
        <f t="shared" si="220"/>
        <v>0</v>
      </c>
      <c r="R400" s="181">
        <f t="shared" si="221"/>
        <v>0</v>
      </c>
      <c r="S400" s="623">
        <f t="shared" si="222"/>
        <v>0</v>
      </c>
      <c r="T400" s="181">
        <f t="shared" si="223"/>
        <v>0</v>
      </c>
      <c r="U400" s="181">
        <f t="shared" si="224"/>
        <v>0</v>
      </c>
      <c r="V400" s="181">
        <f t="shared" si="225"/>
        <v>0</v>
      </c>
      <c r="W400" s="181">
        <f t="shared" si="226"/>
        <v>0</v>
      </c>
      <c r="X400" s="181">
        <f t="shared" si="227"/>
        <v>0</v>
      </c>
    </row>
    <row r="401" spans="1:24" s="16" customFormat="1" ht="6.6" customHeight="1" x14ac:dyDescent="0.2">
      <c r="A401" s="174" t="str">
        <f t="shared" si="213"/>
        <v>Objekt 18</v>
      </c>
      <c r="B401" s="191"/>
      <c r="C401" s="620" t="str">
        <f t="shared" si="216"/>
        <v/>
      </c>
      <c r="D401" s="177"/>
      <c r="E401" s="519"/>
      <c r="F401" s="520"/>
      <c r="G401" s="177"/>
      <c r="H401" s="177"/>
      <c r="I401" s="177"/>
      <c r="J401" s="177"/>
      <c r="K401" s="185"/>
      <c r="L401" s="541"/>
      <c r="P401" s="626">
        <f t="shared" si="217"/>
        <v>4</v>
      </c>
      <c r="Q401" s="626">
        <f t="shared" si="220"/>
        <v>0</v>
      </c>
      <c r="R401" s="181">
        <f t="shared" si="221"/>
        <v>0</v>
      </c>
      <c r="S401" s="623">
        <f t="shared" si="222"/>
        <v>0</v>
      </c>
      <c r="T401" s="181">
        <f t="shared" si="223"/>
        <v>0</v>
      </c>
      <c r="U401" s="181">
        <f t="shared" si="224"/>
        <v>0</v>
      </c>
      <c r="V401" s="181">
        <f t="shared" si="225"/>
        <v>0</v>
      </c>
      <c r="W401" s="181">
        <f t="shared" si="226"/>
        <v>0</v>
      </c>
      <c r="X401" s="181">
        <f t="shared" si="227"/>
        <v>0</v>
      </c>
    </row>
    <row r="402" spans="1:24" s="16" customFormat="1" ht="6.6" customHeight="1" x14ac:dyDescent="0.2">
      <c r="A402" s="174" t="str">
        <f t="shared" si="213"/>
        <v>Objekt 19</v>
      </c>
      <c r="B402" s="191"/>
      <c r="C402" s="620" t="str">
        <f t="shared" si="216"/>
        <v/>
      </c>
      <c r="D402" s="177"/>
      <c r="E402" s="519"/>
      <c r="F402" s="520"/>
      <c r="G402" s="177"/>
      <c r="H402" s="177"/>
      <c r="I402" s="177"/>
      <c r="J402" s="177"/>
      <c r="K402" s="185"/>
      <c r="L402" s="541"/>
      <c r="P402" s="626">
        <f t="shared" si="217"/>
        <v>4</v>
      </c>
      <c r="Q402" s="626">
        <f t="shared" si="220"/>
        <v>0</v>
      </c>
      <c r="R402" s="181">
        <f t="shared" si="221"/>
        <v>0</v>
      </c>
      <c r="S402" s="623">
        <f t="shared" si="222"/>
        <v>0</v>
      </c>
      <c r="T402" s="181">
        <f t="shared" si="223"/>
        <v>0</v>
      </c>
      <c r="U402" s="181">
        <f t="shared" si="224"/>
        <v>0</v>
      </c>
      <c r="V402" s="181">
        <f t="shared" si="225"/>
        <v>0</v>
      </c>
      <c r="W402" s="181">
        <f t="shared" si="226"/>
        <v>0</v>
      </c>
      <c r="X402" s="181">
        <f t="shared" si="227"/>
        <v>0</v>
      </c>
    </row>
    <row r="403" spans="1:24" s="16" customFormat="1" ht="6.6" customHeight="1" thickBot="1" x14ac:dyDescent="0.25">
      <c r="A403" s="174" t="str">
        <f t="shared" si="213"/>
        <v>Objekt 20</v>
      </c>
      <c r="B403" s="191"/>
      <c r="C403" s="620" t="str">
        <f t="shared" si="216"/>
        <v/>
      </c>
      <c r="D403" s="177"/>
      <c r="E403" s="519"/>
      <c r="F403" s="520"/>
      <c r="G403" s="177"/>
      <c r="H403" s="177"/>
      <c r="I403" s="177"/>
      <c r="J403" s="177"/>
      <c r="K403" s="185"/>
      <c r="L403" s="541"/>
      <c r="P403" s="626">
        <f t="shared" si="217"/>
        <v>4</v>
      </c>
      <c r="Q403" s="626">
        <f t="shared" si="220"/>
        <v>0</v>
      </c>
      <c r="R403" s="181">
        <f t="shared" si="221"/>
        <v>0</v>
      </c>
      <c r="S403" s="623">
        <f t="shared" si="222"/>
        <v>0</v>
      </c>
      <c r="T403" s="181">
        <f t="shared" si="223"/>
        <v>0</v>
      </c>
      <c r="U403" s="181">
        <f t="shared" si="224"/>
        <v>0</v>
      </c>
      <c r="V403" s="181">
        <f t="shared" si="225"/>
        <v>0</v>
      </c>
      <c r="W403" s="181">
        <f t="shared" si="226"/>
        <v>0</v>
      </c>
      <c r="X403" s="181">
        <f t="shared" si="227"/>
        <v>0</v>
      </c>
    </row>
    <row r="404" spans="1:24" s="425" customFormat="1" ht="19.5" customHeight="1" thickBot="1" x14ac:dyDescent="0.25">
      <c r="A404" s="640" t="s">
        <v>352</v>
      </c>
      <c r="B404" s="646"/>
      <c r="C404" s="906"/>
      <c r="D404" s="642">
        <f>D383+D341+D310+D228+D217+D352+D279</f>
        <v>0</v>
      </c>
      <c r="E404" s="935">
        <f t="shared" ref="E404:K404" si="228">E383+E341+E310+E228+E217+E352+E279</f>
        <v>0</v>
      </c>
      <c r="F404" s="643">
        <f t="shared" si="228"/>
        <v>0</v>
      </c>
      <c r="G404" s="642">
        <f t="shared" si="228"/>
        <v>0</v>
      </c>
      <c r="H404" s="642">
        <f t="shared" si="228"/>
        <v>0</v>
      </c>
      <c r="I404" s="642">
        <f t="shared" si="228"/>
        <v>0</v>
      </c>
      <c r="J404" s="642">
        <f t="shared" si="228"/>
        <v>0</v>
      </c>
      <c r="K404" s="644">
        <f t="shared" si="228"/>
        <v>0</v>
      </c>
      <c r="L404" s="531"/>
      <c r="M404"/>
      <c r="N404" s="28"/>
      <c r="O404" s="28"/>
      <c r="P404" s="624"/>
      <c r="Q404" s="624"/>
    </row>
    <row r="405" spans="1:24" ht="13.5" thickBot="1" x14ac:dyDescent="0.25">
      <c r="C405" s="622"/>
    </row>
    <row r="406" spans="1:24" ht="12.75" customHeight="1" x14ac:dyDescent="0.2">
      <c r="A406" s="967" t="s">
        <v>528</v>
      </c>
      <c r="B406" s="997"/>
      <c r="C406" s="994" t="s">
        <v>341</v>
      </c>
      <c r="D406" s="973" t="str">
        <f>"kum. ausserplanm. Abschreibungen
per 31.12."&amp;(Eingabeblatt!C19)</f>
        <v>kum. ausserplanm. Abschreibungen
per 31.12.2023</v>
      </c>
      <c r="E406" s="522" t="str">
        <f t="shared" ref="E406:G407" si="229">E214</f>
        <v>Rechnung</v>
      </c>
      <c r="F406" s="526" t="str">
        <f t="shared" si="229"/>
        <v>Budget</v>
      </c>
      <c r="G406" s="983" t="str">
        <f t="shared" si="229"/>
        <v>Finanzplan</v>
      </c>
      <c r="H406" s="984"/>
      <c r="I406" s="984"/>
      <c r="J406" s="984"/>
      <c r="K406" s="985"/>
      <c r="L406" s="39"/>
      <c r="P406" s="657"/>
      <c r="Q406" s="657"/>
      <c r="R406" s="658"/>
      <c r="S406" s="658"/>
      <c r="T406" s="658"/>
      <c r="U406" s="658"/>
      <c r="V406" s="658"/>
      <c r="W406" s="658"/>
      <c r="X406" s="658"/>
    </row>
    <row r="407" spans="1:24" ht="13.5" customHeight="1" x14ac:dyDescent="0.2">
      <c r="A407" s="968"/>
      <c r="B407" s="998"/>
      <c r="C407" s="995"/>
      <c r="D407" s="974"/>
      <c r="E407" s="372">
        <f t="shared" si="229"/>
        <v>2024</v>
      </c>
      <c r="F407" s="374">
        <f t="shared" si="229"/>
        <v>2025</v>
      </c>
      <c r="G407" s="376">
        <f t="shared" si="229"/>
        <v>2026</v>
      </c>
      <c r="H407" s="370">
        <f>H215</f>
        <v>2027</v>
      </c>
      <c r="I407" s="370">
        <f>I215</f>
        <v>2028</v>
      </c>
      <c r="J407" s="370">
        <f>J215</f>
        <v>2029</v>
      </c>
      <c r="K407" s="525">
        <f>K215</f>
        <v>2030</v>
      </c>
      <c r="L407" s="542"/>
      <c r="P407" s="657"/>
      <c r="Q407" s="657"/>
      <c r="R407" s="657"/>
      <c r="S407" s="657"/>
      <c r="T407" s="657"/>
      <c r="U407" s="657"/>
      <c r="V407" s="657"/>
      <c r="W407" s="657"/>
      <c r="X407" s="657"/>
    </row>
    <row r="408" spans="1:24" s="16" customFormat="1" ht="12.75" customHeight="1" thickBot="1" x14ac:dyDescent="0.25">
      <c r="A408" s="969"/>
      <c r="B408" s="999"/>
      <c r="C408" s="996"/>
      <c r="D408" s="975"/>
      <c r="E408" s="652"/>
      <c r="F408" s="986" t="s">
        <v>526</v>
      </c>
      <c r="G408" s="987"/>
      <c r="H408" s="987"/>
      <c r="I408" s="987"/>
      <c r="J408" s="987"/>
      <c r="K408" s="988"/>
      <c r="L408" s="543"/>
      <c r="P408" s="657"/>
      <c r="Q408" s="657"/>
      <c r="R408" s="658"/>
      <c r="S408" s="658"/>
      <c r="T408" s="658"/>
      <c r="U408" s="658"/>
      <c r="V408" s="658"/>
      <c r="W408" s="658"/>
      <c r="X408" s="658"/>
    </row>
    <row r="409" spans="1:24" s="16" customFormat="1" ht="18" customHeight="1" x14ac:dyDescent="0.2">
      <c r="A409" s="173" t="str">
        <f>A25</f>
        <v>Grundstücke (40 J.)</v>
      </c>
      <c r="B409" s="109"/>
      <c r="C409" s="618"/>
      <c r="D409" s="183">
        <f t="shared" ref="D409" si="230">SUM(D410:D419)</f>
        <v>0</v>
      </c>
      <c r="E409" s="215">
        <f t="shared" ref="E409:K409" si="231">SUM(E410:E419)</f>
        <v>0</v>
      </c>
      <c r="F409" s="201">
        <f t="shared" si="231"/>
        <v>0</v>
      </c>
      <c r="G409" s="183">
        <f>SUM(G410:G419)</f>
        <v>0</v>
      </c>
      <c r="H409" s="183">
        <f t="shared" si="231"/>
        <v>0</v>
      </c>
      <c r="I409" s="183">
        <f t="shared" si="231"/>
        <v>0</v>
      </c>
      <c r="J409" s="183">
        <f t="shared" si="231"/>
        <v>0</v>
      </c>
      <c r="K409" s="187">
        <f t="shared" si="231"/>
        <v>0</v>
      </c>
      <c r="L409" s="531"/>
      <c r="P409" s="621"/>
      <c r="Q409" s="621"/>
      <c r="R409" s="659"/>
      <c r="S409" s="659"/>
      <c r="T409" s="659"/>
      <c r="U409" s="659"/>
      <c r="V409" s="659"/>
      <c r="W409" s="659"/>
      <c r="X409" s="659"/>
    </row>
    <row r="410" spans="1:24" s="16" customFormat="1" x14ac:dyDescent="0.2">
      <c r="A410" s="174" t="str">
        <f t="shared" ref="A410:A419" si="232">A218</f>
        <v>Objekt 1</v>
      </c>
      <c r="B410" s="191"/>
      <c r="C410" s="620" t="str">
        <f t="shared" ref="C410:C419" si="233">IF(C218="","",C218)</f>
        <v/>
      </c>
      <c r="D410" s="177"/>
      <c r="E410" s="519"/>
      <c r="F410" s="520"/>
      <c r="G410" s="177"/>
      <c r="H410" s="177"/>
      <c r="I410" s="177"/>
      <c r="J410" s="177"/>
      <c r="K410" s="185"/>
      <c r="L410" s="541"/>
      <c r="P410" s="655"/>
      <c r="Q410" s="655"/>
      <c r="R410" s="535"/>
      <c r="S410" s="656"/>
      <c r="T410" s="535"/>
      <c r="U410" s="535"/>
      <c r="V410" s="535"/>
      <c r="W410" s="535"/>
      <c r="X410" s="535"/>
    </row>
    <row r="411" spans="1:24" s="16" customFormat="1" x14ac:dyDescent="0.2">
      <c r="A411" s="174" t="str">
        <f t="shared" si="232"/>
        <v>Objekt 2</v>
      </c>
      <c r="B411" s="191"/>
      <c r="C411" s="620" t="str">
        <f t="shared" si="233"/>
        <v/>
      </c>
      <c r="D411" s="177"/>
      <c r="E411" s="519"/>
      <c r="F411" s="520"/>
      <c r="G411" s="177"/>
      <c r="H411" s="177"/>
      <c r="I411" s="177"/>
      <c r="J411" s="177"/>
      <c r="K411" s="185"/>
      <c r="L411" s="541"/>
      <c r="P411" s="655"/>
      <c r="Q411" s="655"/>
      <c r="R411" s="535"/>
      <c r="S411" s="656"/>
      <c r="T411" s="535"/>
      <c r="U411" s="535"/>
      <c r="V411" s="535"/>
      <c r="W411" s="535"/>
      <c r="X411" s="535"/>
    </row>
    <row r="412" spans="1:24" s="16" customFormat="1" x14ac:dyDescent="0.2">
      <c r="A412" s="174" t="str">
        <f t="shared" si="232"/>
        <v>Objekt 3</v>
      </c>
      <c r="B412" s="191"/>
      <c r="C412" s="620" t="str">
        <f t="shared" si="233"/>
        <v/>
      </c>
      <c r="D412" s="177"/>
      <c r="E412" s="519"/>
      <c r="F412" s="520"/>
      <c r="G412" s="177"/>
      <c r="H412" s="177"/>
      <c r="I412" s="177"/>
      <c r="J412" s="177"/>
      <c r="K412" s="185"/>
      <c r="L412" s="541"/>
      <c r="P412" s="655"/>
      <c r="Q412" s="655"/>
      <c r="R412" s="535"/>
      <c r="S412" s="656"/>
      <c r="T412" s="535"/>
      <c r="U412" s="535"/>
      <c r="V412" s="535"/>
      <c r="W412" s="535"/>
      <c r="X412" s="535"/>
    </row>
    <row r="413" spans="1:24" s="16" customFormat="1" x14ac:dyDescent="0.2">
      <c r="A413" s="174" t="str">
        <f t="shared" si="232"/>
        <v>Objekt 4</v>
      </c>
      <c r="B413" s="191"/>
      <c r="C413" s="620" t="str">
        <f t="shared" si="233"/>
        <v/>
      </c>
      <c r="D413" s="177"/>
      <c r="E413" s="519"/>
      <c r="F413" s="520"/>
      <c r="G413" s="177"/>
      <c r="H413" s="177"/>
      <c r="I413" s="177"/>
      <c r="J413" s="177"/>
      <c r="K413" s="185"/>
      <c r="L413" s="541"/>
      <c r="P413" s="655"/>
      <c r="Q413" s="655"/>
      <c r="R413" s="535"/>
      <c r="S413" s="656"/>
      <c r="T413" s="535"/>
      <c r="U413" s="535"/>
      <c r="V413" s="535"/>
      <c r="W413" s="535"/>
      <c r="X413" s="535"/>
    </row>
    <row r="414" spans="1:24" s="16" customFormat="1" x14ac:dyDescent="0.2">
      <c r="A414" s="174" t="str">
        <f t="shared" si="232"/>
        <v>Objekt 5</v>
      </c>
      <c r="B414" s="191"/>
      <c r="C414" s="620" t="str">
        <f t="shared" si="233"/>
        <v/>
      </c>
      <c r="D414" s="177"/>
      <c r="E414" s="519"/>
      <c r="F414" s="520"/>
      <c r="G414" s="177"/>
      <c r="H414" s="177"/>
      <c r="I414" s="177"/>
      <c r="J414" s="177"/>
      <c r="K414" s="185"/>
      <c r="L414" s="541"/>
      <c r="P414" s="655"/>
      <c r="Q414" s="655"/>
      <c r="R414" s="535"/>
      <c r="S414" s="656"/>
      <c r="T414" s="535"/>
      <c r="U414" s="535"/>
      <c r="V414" s="535"/>
      <c r="W414" s="535"/>
      <c r="X414" s="535"/>
    </row>
    <row r="415" spans="1:24" s="16" customFormat="1" x14ac:dyDescent="0.2">
      <c r="A415" s="174" t="str">
        <f t="shared" si="232"/>
        <v>Objekt 6</v>
      </c>
      <c r="B415" s="191"/>
      <c r="C415" s="620" t="str">
        <f t="shared" si="233"/>
        <v/>
      </c>
      <c r="D415" s="177"/>
      <c r="E415" s="519"/>
      <c r="F415" s="520"/>
      <c r="G415" s="177"/>
      <c r="H415" s="177"/>
      <c r="I415" s="177"/>
      <c r="J415" s="177"/>
      <c r="K415" s="185"/>
      <c r="L415" s="541"/>
      <c r="P415" s="655"/>
      <c r="Q415" s="655"/>
      <c r="R415" s="535"/>
      <c r="S415" s="656"/>
      <c r="T415" s="535"/>
      <c r="U415" s="535"/>
      <c r="V415" s="535"/>
      <c r="W415" s="535"/>
      <c r="X415" s="535"/>
    </row>
    <row r="416" spans="1:24" s="16" customFormat="1" x14ac:dyDescent="0.2">
      <c r="A416" s="174" t="str">
        <f t="shared" si="232"/>
        <v>Objekt 7</v>
      </c>
      <c r="B416" s="191"/>
      <c r="C416" s="620" t="str">
        <f t="shared" si="233"/>
        <v/>
      </c>
      <c r="D416" s="177"/>
      <c r="E416" s="519"/>
      <c r="F416" s="520"/>
      <c r="G416" s="177"/>
      <c r="H416" s="177"/>
      <c r="I416" s="177"/>
      <c r="J416" s="177"/>
      <c r="K416" s="185"/>
      <c r="L416" s="541"/>
      <c r="P416" s="655"/>
      <c r="Q416" s="655"/>
      <c r="R416" s="535"/>
      <c r="S416" s="656"/>
      <c r="T416" s="535"/>
      <c r="U416" s="535"/>
      <c r="V416" s="535"/>
      <c r="W416" s="535"/>
      <c r="X416" s="535"/>
    </row>
    <row r="417" spans="1:24" s="16" customFormat="1" x14ac:dyDescent="0.2">
      <c r="A417" s="174" t="str">
        <f t="shared" si="232"/>
        <v>Objekt 8</v>
      </c>
      <c r="B417" s="191"/>
      <c r="C417" s="620" t="str">
        <f t="shared" si="233"/>
        <v/>
      </c>
      <c r="D417" s="177"/>
      <c r="E417" s="519"/>
      <c r="F417" s="520"/>
      <c r="G417" s="177"/>
      <c r="H417" s="177"/>
      <c r="I417" s="177"/>
      <c r="J417" s="177"/>
      <c r="K417" s="185"/>
      <c r="L417" s="541"/>
      <c r="P417" s="655"/>
      <c r="Q417" s="655"/>
      <c r="R417" s="535"/>
      <c r="S417" s="656"/>
      <c r="T417" s="535"/>
      <c r="U417" s="535"/>
      <c r="V417" s="535"/>
      <c r="W417" s="535"/>
      <c r="X417" s="535"/>
    </row>
    <row r="418" spans="1:24" s="16" customFormat="1" x14ac:dyDescent="0.2">
      <c r="A418" s="174" t="str">
        <f t="shared" si="232"/>
        <v>Objekt 9</v>
      </c>
      <c r="B418" s="191"/>
      <c r="C418" s="620" t="str">
        <f t="shared" si="233"/>
        <v/>
      </c>
      <c r="D418" s="177"/>
      <c r="E418" s="519"/>
      <c r="F418" s="520"/>
      <c r="G418" s="177"/>
      <c r="H418" s="177"/>
      <c r="I418" s="177"/>
      <c r="J418" s="177"/>
      <c r="K418" s="185"/>
      <c r="L418" s="541"/>
      <c r="P418" s="655"/>
      <c r="Q418" s="655"/>
      <c r="R418" s="535"/>
      <c r="S418" s="656"/>
      <c r="T418" s="535"/>
      <c r="U418" s="535"/>
      <c r="V418" s="535"/>
      <c r="W418" s="535"/>
      <c r="X418" s="535"/>
    </row>
    <row r="419" spans="1:24" s="16" customFormat="1" x14ac:dyDescent="0.2">
      <c r="A419" s="174" t="str">
        <f t="shared" si="232"/>
        <v>Objekt 10</v>
      </c>
      <c r="B419" s="191"/>
      <c r="C419" s="620" t="str">
        <f t="shared" si="233"/>
        <v/>
      </c>
      <c r="D419" s="177"/>
      <c r="E419" s="519"/>
      <c r="F419" s="520"/>
      <c r="G419" s="177"/>
      <c r="H419" s="177"/>
      <c r="I419" s="177"/>
      <c r="J419" s="177"/>
      <c r="K419" s="185"/>
      <c r="L419" s="541"/>
      <c r="P419" s="655"/>
      <c r="Q419" s="655"/>
      <c r="R419" s="535"/>
      <c r="S419" s="656"/>
      <c r="T419" s="535"/>
      <c r="U419" s="535"/>
      <c r="V419" s="535"/>
      <c r="W419" s="535"/>
      <c r="X419" s="535"/>
    </row>
    <row r="420" spans="1:24" s="16" customFormat="1" ht="18" customHeight="1" x14ac:dyDescent="0.2">
      <c r="A420" s="173" t="str">
        <f>A36</f>
        <v>Hochbauten (33 J.)</v>
      </c>
      <c r="B420" s="109"/>
      <c r="C420" s="618"/>
      <c r="D420" s="183">
        <f>SUM(D421:D470)</f>
        <v>0</v>
      </c>
      <c r="E420" s="215">
        <f t="shared" ref="E420:K420" si="234">SUM(E421:E470)</f>
        <v>0</v>
      </c>
      <c r="F420" s="201">
        <f t="shared" si="234"/>
        <v>0</v>
      </c>
      <c r="G420" s="183">
        <f t="shared" si="234"/>
        <v>0</v>
      </c>
      <c r="H420" s="183">
        <f t="shared" si="234"/>
        <v>0</v>
      </c>
      <c r="I420" s="183">
        <f t="shared" si="234"/>
        <v>0</v>
      </c>
      <c r="J420" s="183">
        <f t="shared" si="234"/>
        <v>0</v>
      </c>
      <c r="K420" s="187">
        <f t="shared" si="234"/>
        <v>0</v>
      </c>
      <c r="L420" s="531"/>
      <c r="P420" s="621"/>
      <c r="Q420" s="621"/>
      <c r="R420" s="659"/>
      <c r="S420" s="659"/>
      <c r="T420" s="659"/>
      <c r="U420" s="659"/>
      <c r="V420" s="659"/>
      <c r="W420" s="659"/>
      <c r="X420" s="659"/>
    </row>
    <row r="421" spans="1:24" s="16" customFormat="1" x14ac:dyDescent="0.2">
      <c r="A421" s="174" t="str">
        <f t="shared" ref="A421:A452" si="235">A229</f>
        <v>Objekt 1</v>
      </c>
      <c r="B421" s="191"/>
      <c r="C421" s="620" t="str">
        <f t="shared" ref="C421:C452" si="236">IF(C229="","",C229)</f>
        <v/>
      </c>
      <c r="D421" s="177"/>
      <c r="E421" s="519"/>
      <c r="F421" s="520"/>
      <c r="G421" s="177"/>
      <c r="H421" s="177"/>
      <c r="I421" s="177"/>
      <c r="J421" s="177"/>
      <c r="K421" s="185"/>
      <c r="L421" s="541"/>
      <c r="P421" s="655"/>
      <c r="Q421" s="655"/>
      <c r="R421" s="535"/>
      <c r="S421" s="656"/>
      <c r="T421" s="535"/>
      <c r="U421" s="535"/>
      <c r="V421" s="535"/>
      <c r="W421" s="535"/>
      <c r="X421" s="535"/>
    </row>
    <row r="422" spans="1:24" s="16" customFormat="1" x14ac:dyDescent="0.2">
      <c r="A422" s="174" t="str">
        <f t="shared" si="235"/>
        <v>Objekt 2</v>
      </c>
      <c r="B422" s="191"/>
      <c r="C422" s="620" t="str">
        <f t="shared" si="236"/>
        <v/>
      </c>
      <c r="D422" s="177"/>
      <c r="E422" s="519"/>
      <c r="F422" s="520"/>
      <c r="G422" s="177"/>
      <c r="H422" s="177"/>
      <c r="I422" s="177"/>
      <c r="J422" s="177"/>
      <c r="K422" s="185"/>
      <c r="L422" s="541"/>
      <c r="P422" s="655"/>
      <c r="Q422" s="655"/>
      <c r="R422" s="535"/>
      <c r="S422" s="656"/>
      <c r="T422" s="535"/>
      <c r="U422" s="535"/>
      <c r="V422" s="535"/>
      <c r="W422" s="535"/>
      <c r="X422" s="535"/>
    </row>
    <row r="423" spans="1:24" s="16" customFormat="1" x14ac:dyDescent="0.2">
      <c r="A423" s="174" t="str">
        <f t="shared" si="235"/>
        <v>Objekt 3</v>
      </c>
      <c r="B423" s="191"/>
      <c r="C423" s="620" t="str">
        <f t="shared" si="236"/>
        <v/>
      </c>
      <c r="D423" s="177"/>
      <c r="E423" s="519"/>
      <c r="F423" s="520"/>
      <c r="G423" s="177"/>
      <c r="H423" s="177"/>
      <c r="I423" s="177"/>
      <c r="J423" s="177"/>
      <c r="K423" s="185"/>
      <c r="L423" s="541"/>
      <c r="P423" s="655"/>
      <c r="Q423" s="655"/>
      <c r="R423" s="535"/>
      <c r="S423" s="656"/>
      <c r="T423" s="535"/>
      <c r="U423" s="535"/>
      <c r="V423" s="535"/>
      <c r="W423" s="535"/>
      <c r="X423" s="535"/>
    </row>
    <row r="424" spans="1:24" s="16" customFormat="1" x14ac:dyDescent="0.2">
      <c r="A424" s="174" t="str">
        <f t="shared" si="235"/>
        <v>Objekt 4</v>
      </c>
      <c r="B424" s="191"/>
      <c r="C424" s="620" t="str">
        <f t="shared" si="236"/>
        <v/>
      </c>
      <c r="D424" s="177"/>
      <c r="E424" s="519"/>
      <c r="F424" s="520"/>
      <c r="G424" s="177"/>
      <c r="H424" s="177"/>
      <c r="I424" s="177"/>
      <c r="J424" s="177"/>
      <c r="K424" s="185"/>
      <c r="L424" s="541"/>
      <c r="P424" s="655"/>
      <c r="Q424" s="655"/>
      <c r="R424" s="535"/>
      <c r="S424" s="656"/>
      <c r="T424" s="535"/>
      <c r="U424" s="535"/>
      <c r="V424" s="535"/>
      <c r="W424" s="535"/>
      <c r="X424" s="535"/>
    </row>
    <row r="425" spans="1:24" s="16" customFormat="1" x14ac:dyDescent="0.2">
      <c r="A425" s="174" t="str">
        <f t="shared" si="235"/>
        <v>Objekt 5</v>
      </c>
      <c r="B425" s="191"/>
      <c r="C425" s="620" t="str">
        <f t="shared" si="236"/>
        <v/>
      </c>
      <c r="D425" s="177"/>
      <c r="E425" s="519"/>
      <c r="F425" s="520"/>
      <c r="G425" s="177"/>
      <c r="H425" s="177"/>
      <c r="I425" s="177"/>
      <c r="J425" s="177"/>
      <c r="K425" s="185"/>
      <c r="L425" s="541"/>
      <c r="P425" s="655"/>
      <c r="Q425" s="655"/>
      <c r="R425" s="535"/>
      <c r="S425" s="656"/>
      <c r="T425" s="535"/>
      <c r="U425" s="535"/>
      <c r="V425" s="535"/>
      <c r="W425" s="535"/>
      <c r="X425" s="535"/>
    </row>
    <row r="426" spans="1:24" s="16" customFormat="1" x14ac:dyDescent="0.2">
      <c r="A426" s="174" t="str">
        <f t="shared" si="235"/>
        <v>Objekt 6</v>
      </c>
      <c r="B426" s="191"/>
      <c r="C426" s="620" t="str">
        <f t="shared" si="236"/>
        <v/>
      </c>
      <c r="D426" s="177"/>
      <c r="E426" s="519"/>
      <c r="F426" s="520"/>
      <c r="G426" s="177"/>
      <c r="H426" s="177"/>
      <c r="I426" s="177"/>
      <c r="J426" s="177"/>
      <c r="K426" s="185"/>
      <c r="L426" s="541"/>
      <c r="P426" s="655"/>
      <c r="Q426" s="655"/>
      <c r="R426" s="535"/>
      <c r="S426" s="656"/>
      <c r="T426" s="535"/>
      <c r="U426" s="535"/>
      <c r="V426" s="535"/>
      <c r="W426" s="535"/>
      <c r="X426" s="535"/>
    </row>
    <row r="427" spans="1:24" s="16" customFormat="1" x14ac:dyDescent="0.2">
      <c r="A427" s="174" t="str">
        <f t="shared" si="235"/>
        <v>Objekt 7</v>
      </c>
      <c r="B427" s="191"/>
      <c r="C427" s="620" t="str">
        <f t="shared" si="236"/>
        <v/>
      </c>
      <c r="D427" s="177"/>
      <c r="E427" s="519"/>
      <c r="F427" s="520"/>
      <c r="G427" s="177"/>
      <c r="H427" s="177"/>
      <c r="I427" s="177"/>
      <c r="J427" s="177"/>
      <c r="K427" s="185"/>
      <c r="L427" s="541"/>
      <c r="P427" s="655"/>
      <c r="Q427" s="655"/>
      <c r="R427" s="535"/>
      <c r="S427" s="656"/>
      <c r="T427" s="535"/>
      <c r="U427" s="535"/>
      <c r="V427" s="535"/>
      <c r="W427" s="535"/>
      <c r="X427" s="535"/>
    </row>
    <row r="428" spans="1:24" s="16" customFormat="1" x14ac:dyDescent="0.2">
      <c r="A428" s="174" t="str">
        <f t="shared" si="235"/>
        <v>Objekt 8</v>
      </c>
      <c r="B428" s="191"/>
      <c r="C428" s="620" t="str">
        <f t="shared" si="236"/>
        <v/>
      </c>
      <c r="D428" s="177"/>
      <c r="E428" s="519"/>
      <c r="F428" s="520"/>
      <c r="G428" s="177"/>
      <c r="H428" s="177"/>
      <c r="I428" s="177"/>
      <c r="J428" s="177"/>
      <c r="K428" s="185"/>
      <c r="L428" s="541"/>
      <c r="P428" s="655"/>
      <c r="Q428" s="655"/>
      <c r="R428" s="535"/>
      <c r="S428" s="656"/>
      <c r="T428" s="535"/>
      <c r="U428" s="535"/>
      <c r="V428" s="535"/>
      <c r="W428" s="535"/>
      <c r="X428" s="535"/>
    </row>
    <row r="429" spans="1:24" s="16" customFormat="1" x14ac:dyDescent="0.2">
      <c r="A429" s="174" t="str">
        <f t="shared" si="235"/>
        <v>Objekt 9</v>
      </c>
      <c r="B429" s="191"/>
      <c r="C429" s="620" t="str">
        <f t="shared" si="236"/>
        <v/>
      </c>
      <c r="D429" s="177"/>
      <c r="E429" s="519"/>
      <c r="F429" s="520"/>
      <c r="G429" s="177"/>
      <c r="H429" s="177"/>
      <c r="I429" s="177"/>
      <c r="J429" s="177"/>
      <c r="K429" s="185"/>
      <c r="L429" s="541"/>
      <c r="P429" s="655"/>
      <c r="Q429" s="655"/>
      <c r="R429" s="535"/>
      <c r="S429" s="656"/>
      <c r="T429" s="535"/>
      <c r="U429" s="535"/>
      <c r="V429" s="535"/>
      <c r="W429" s="535"/>
      <c r="X429" s="535"/>
    </row>
    <row r="430" spans="1:24" s="16" customFormat="1" x14ac:dyDescent="0.2">
      <c r="A430" s="174" t="str">
        <f t="shared" si="235"/>
        <v>Objekt 10</v>
      </c>
      <c r="B430" s="191"/>
      <c r="C430" s="620" t="str">
        <f t="shared" si="236"/>
        <v/>
      </c>
      <c r="D430" s="177"/>
      <c r="E430" s="519"/>
      <c r="F430" s="520"/>
      <c r="G430" s="177"/>
      <c r="H430" s="177"/>
      <c r="I430" s="177"/>
      <c r="J430" s="177"/>
      <c r="K430" s="185"/>
      <c r="L430" s="541"/>
      <c r="P430" s="655"/>
      <c r="Q430" s="655"/>
      <c r="R430" s="535"/>
      <c r="S430" s="656"/>
      <c r="T430" s="535"/>
      <c r="U430" s="535"/>
      <c r="V430" s="535"/>
      <c r="W430" s="535"/>
      <c r="X430" s="535"/>
    </row>
    <row r="431" spans="1:24" s="16" customFormat="1" x14ac:dyDescent="0.2">
      <c r="A431" s="174" t="str">
        <f t="shared" si="235"/>
        <v>Objekt 11</v>
      </c>
      <c r="B431" s="191"/>
      <c r="C431" s="620" t="str">
        <f t="shared" si="236"/>
        <v/>
      </c>
      <c r="D431" s="177"/>
      <c r="E431" s="519"/>
      <c r="F431" s="520"/>
      <c r="G431" s="177"/>
      <c r="H431" s="177"/>
      <c r="I431" s="177"/>
      <c r="J431" s="177"/>
      <c r="K431" s="185"/>
      <c r="L431" s="541"/>
      <c r="P431" s="655"/>
      <c r="Q431" s="655"/>
      <c r="R431" s="535"/>
      <c r="S431" s="656"/>
      <c r="T431" s="535"/>
      <c r="U431" s="535"/>
      <c r="V431" s="535"/>
      <c r="W431" s="535"/>
      <c r="X431" s="535"/>
    </row>
    <row r="432" spans="1:24" s="16" customFormat="1" x14ac:dyDescent="0.2">
      <c r="A432" s="174" t="str">
        <f t="shared" si="235"/>
        <v>Objekt 12</v>
      </c>
      <c r="B432" s="191"/>
      <c r="C432" s="620" t="str">
        <f t="shared" si="236"/>
        <v/>
      </c>
      <c r="D432" s="177"/>
      <c r="E432" s="519"/>
      <c r="F432" s="520"/>
      <c r="G432" s="177"/>
      <c r="H432" s="177"/>
      <c r="I432" s="177"/>
      <c r="J432" s="177"/>
      <c r="K432" s="185"/>
      <c r="L432" s="541"/>
      <c r="P432" s="655"/>
      <c r="Q432" s="655"/>
      <c r="R432" s="535"/>
      <c r="S432" s="656"/>
      <c r="T432" s="535"/>
      <c r="U432" s="535"/>
      <c r="V432" s="535"/>
      <c r="W432" s="535"/>
      <c r="X432" s="535"/>
    </row>
    <row r="433" spans="1:24" s="16" customFormat="1" x14ac:dyDescent="0.2">
      <c r="A433" s="174" t="str">
        <f t="shared" si="235"/>
        <v>Objekt 13</v>
      </c>
      <c r="B433" s="191"/>
      <c r="C433" s="620" t="str">
        <f t="shared" si="236"/>
        <v/>
      </c>
      <c r="D433" s="177"/>
      <c r="E433" s="519"/>
      <c r="F433" s="520"/>
      <c r="G433" s="177"/>
      <c r="H433" s="177"/>
      <c r="I433" s="177"/>
      <c r="J433" s="177"/>
      <c r="K433" s="185"/>
      <c r="L433" s="541"/>
      <c r="P433" s="655"/>
      <c r="Q433" s="655"/>
      <c r="R433" s="535"/>
      <c r="S433" s="656"/>
      <c r="T433" s="535"/>
      <c r="U433" s="535"/>
      <c r="V433" s="535"/>
      <c r="W433" s="535"/>
      <c r="X433" s="535"/>
    </row>
    <row r="434" spans="1:24" s="16" customFormat="1" x14ac:dyDescent="0.2">
      <c r="A434" s="174" t="str">
        <f t="shared" si="235"/>
        <v>Objekt 14</v>
      </c>
      <c r="B434" s="191"/>
      <c r="C434" s="620" t="str">
        <f t="shared" si="236"/>
        <v/>
      </c>
      <c r="D434" s="177"/>
      <c r="E434" s="519"/>
      <c r="F434" s="520"/>
      <c r="G434" s="177"/>
      <c r="H434" s="177"/>
      <c r="I434" s="177"/>
      <c r="J434" s="177"/>
      <c r="K434" s="185"/>
      <c r="L434" s="541"/>
      <c r="P434" s="655"/>
      <c r="Q434" s="655"/>
      <c r="R434" s="535"/>
      <c r="S434" s="656"/>
      <c r="T434" s="535"/>
      <c r="U434" s="535"/>
      <c r="V434" s="535"/>
      <c r="W434" s="535"/>
      <c r="X434" s="535"/>
    </row>
    <row r="435" spans="1:24" s="16" customFormat="1" x14ac:dyDescent="0.2">
      <c r="A435" s="174" t="str">
        <f t="shared" si="235"/>
        <v>Objekt 15</v>
      </c>
      <c r="B435" s="191"/>
      <c r="C435" s="620" t="str">
        <f t="shared" si="236"/>
        <v/>
      </c>
      <c r="D435" s="177"/>
      <c r="E435" s="519"/>
      <c r="F435" s="520"/>
      <c r="G435" s="177"/>
      <c r="H435" s="177"/>
      <c r="I435" s="177"/>
      <c r="J435" s="177"/>
      <c r="K435" s="185"/>
      <c r="L435" s="541"/>
      <c r="P435" s="655"/>
      <c r="Q435" s="655"/>
      <c r="R435" s="535"/>
      <c r="S435" s="656"/>
      <c r="T435" s="535"/>
      <c r="U435" s="535"/>
      <c r="V435" s="535"/>
      <c r="W435" s="535"/>
      <c r="X435" s="535"/>
    </row>
    <row r="436" spans="1:24" s="16" customFormat="1" x14ac:dyDescent="0.2">
      <c r="A436" s="174" t="str">
        <f t="shared" si="235"/>
        <v>Objekt 16</v>
      </c>
      <c r="B436" s="191"/>
      <c r="C436" s="620" t="str">
        <f t="shared" si="236"/>
        <v/>
      </c>
      <c r="D436" s="177"/>
      <c r="E436" s="519"/>
      <c r="F436" s="520"/>
      <c r="G436" s="177"/>
      <c r="H436" s="177"/>
      <c r="I436" s="177"/>
      <c r="J436" s="177"/>
      <c r="K436" s="185"/>
      <c r="L436" s="541"/>
      <c r="P436" s="655"/>
      <c r="Q436" s="655"/>
      <c r="R436" s="535"/>
      <c r="S436" s="656"/>
      <c r="T436" s="535"/>
      <c r="U436" s="535"/>
      <c r="V436" s="535"/>
      <c r="W436" s="535"/>
      <c r="X436" s="535"/>
    </row>
    <row r="437" spans="1:24" s="16" customFormat="1" x14ac:dyDescent="0.2">
      <c r="A437" s="174" t="str">
        <f t="shared" si="235"/>
        <v>Objekt 17</v>
      </c>
      <c r="B437" s="191"/>
      <c r="C437" s="620" t="str">
        <f t="shared" si="236"/>
        <v/>
      </c>
      <c r="D437" s="177"/>
      <c r="E437" s="519"/>
      <c r="F437" s="520"/>
      <c r="G437" s="177"/>
      <c r="H437" s="177"/>
      <c r="I437" s="177"/>
      <c r="J437" s="177"/>
      <c r="K437" s="185"/>
      <c r="L437" s="541"/>
      <c r="P437" s="655"/>
      <c r="Q437" s="655"/>
      <c r="R437" s="535"/>
      <c r="S437" s="656"/>
      <c r="T437" s="535"/>
      <c r="U437" s="535"/>
      <c r="V437" s="535"/>
      <c r="W437" s="535"/>
      <c r="X437" s="535"/>
    </row>
    <row r="438" spans="1:24" s="16" customFormat="1" x14ac:dyDescent="0.2">
      <c r="A438" s="174" t="str">
        <f t="shared" si="235"/>
        <v>Objekt 18</v>
      </c>
      <c r="B438" s="191"/>
      <c r="C438" s="620" t="str">
        <f t="shared" si="236"/>
        <v/>
      </c>
      <c r="D438" s="177"/>
      <c r="E438" s="519"/>
      <c r="F438" s="520"/>
      <c r="G438" s="177"/>
      <c r="H438" s="177"/>
      <c r="I438" s="177"/>
      <c r="J438" s="177"/>
      <c r="K438" s="185"/>
      <c r="L438" s="541"/>
      <c r="P438" s="655"/>
      <c r="Q438" s="655"/>
      <c r="R438" s="535"/>
      <c r="S438" s="656"/>
      <c r="T438" s="535"/>
      <c r="U438" s="535"/>
      <c r="V438" s="535"/>
      <c r="W438" s="535"/>
      <c r="X438" s="535"/>
    </row>
    <row r="439" spans="1:24" s="16" customFormat="1" x14ac:dyDescent="0.2">
      <c r="A439" s="174" t="str">
        <f t="shared" si="235"/>
        <v>Objekt 19</v>
      </c>
      <c r="B439" s="191"/>
      <c r="C439" s="620" t="str">
        <f t="shared" si="236"/>
        <v/>
      </c>
      <c r="D439" s="177"/>
      <c r="E439" s="519"/>
      <c r="F439" s="520"/>
      <c r="G439" s="177"/>
      <c r="H439" s="177"/>
      <c r="I439" s="177"/>
      <c r="J439" s="177"/>
      <c r="K439" s="185"/>
      <c r="L439" s="541"/>
      <c r="P439" s="655"/>
      <c r="Q439" s="655"/>
      <c r="R439" s="535"/>
      <c r="S439" s="656"/>
      <c r="T439" s="535"/>
      <c r="U439" s="535"/>
      <c r="V439" s="535"/>
      <c r="W439" s="535"/>
      <c r="X439" s="535"/>
    </row>
    <row r="440" spans="1:24" s="16" customFormat="1" x14ac:dyDescent="0.2">
      <c r="A440" s="174" t="str">
        <f t="shared" si="235"/>
        <v>Objekt 20</v>
      </c>
      <c r="B440" s="191"/>
      <c r="C440" s="620" t="str">
        <f t="shared" si="236"/>
        <v/>
      </c>
      <c r="D440" s="177"/>
      <c r="E440" s="519"/>
      <c r="F440" s="520"/>
      <c r="G440" s="177"/>
      <c r="H440" s="177"/>
      <c r="I440" s="177"/>
      <c r="J440" s="177"/>
      <c r="K440" s="185"/>
      <c r="L440" s="541"/>
      <c r="P440" s="655"/>
      <c r="Q440" s="655"/>
      <c r="R440" s="535"/>
      <c r="S440" s="656"/>
      <c r="T440" s="535"/>
      <c r="U440" s="535"/>
      <c r="V440" s="535"/>
      <c r="W440" s="535"/>
      <c r="X440" s="535"/>
    </row>
    <row r="441" spans="1:24" s="16" customFormat="1" x14ac:dyDescent="0.2">
      <c r="A441" s="174" t="str">
        <f t="shared" si="235"/>
        <v>Objekt 21</v>
      </c>
      <c r="B441" s="191"/>
      <c r="C441" s="620" t="str">
        <f t="shared" si="236"/>
        <v/>
      </c>
      <c r="D441" s="177"/>
      <c r="E441" s="519"/>
      <c r="F441" s="520"/>
      <c r="G441" s="177"/>
      <c r="H441" s="177"/>
      <c r="I441" s="177"/>
      <c r="J441" s="177"/>
      <c r="K441" s="185"/>
      <c r="L441" s="541"/>
      <c r="P441" s="655"/>
      <c r="Q441" s="655"/>
      <c r="R441" s="535"/>
      <c r="S441" s="656"/>
      <c r="T441" s="535"/>
      <c r="U441" s="535"/>
      <c r="V441" s="535"/>
      <c r="W441" s="535"/>
      <c r="X441" s="535"/>
    </row>
    <row r="442" spans="1:24" s="16" customFormat="1" x14ac:dyDescent="0.2">
      <c r="A442" s="174" t="str">
        <f t="shared" si="235"/>
        <v>Objekt 22</v>
      </c>
      <c r="B442" s="191"/>
      <c r="C442" s="620" t="str">
        <f t="shared" si="236"/>
        <v/>
      </c>
      <c r="D442" s="177"/>
      <c r="E442" s="519"/>
      <c r="F442" s="520"/>
      <c r="G442" s="177"/>
      <c r="H442" s="177"/>
      <c r="I442" s="177"/>
      <c r="J442" s="177"/>
      <c r="K442" s="185"/>
      <c r="L442" s="541"/>
      <c r="P442" s="655"/>
      <c r="Q442" s="655"/>
      <c r="R442" s="535"/>
      <c r="S442" s="656"/>
      <c r="T442" s="535"/>
      <c r="U442" s="535"/>
      <c r="V442" s="535"/>
      <c r="W442" s="535"/>
      <c r="X442" s="535"/>
    </row>
    <row r="443" spans="1:24" s="16" customFormat="1" x14ac:dyDescent="0.2">
      <c r="A443" s="174" t="str">
        <f t="shared" si="235"/>
        <v>Objekt 23</v>
      </c>
      <c r="B443" s="191"/>
      <c r="C443" s="620" t="str">
        <f t="shared" si="236"/>
        <v/>
      </c>
      <c r="D443" s="177"/>
      <c r="E443" s="519"/>
      <c r="F443" s="520"/>
      <c r="G443" s="177"/>
      <c r="H443" s="177"/>
      <c r="I443" s="177"/>
      <c r="J443" s="177"/>
      <c r="K443" s="185"/>
      <c r="L443" s="541"/>
      <c r="P443" s="655"/>
      <c r="Q443" s="655"/>
      <c r="R443" s="535"/>
      <c r="S443" s="656"/>
      <c r="T443" s="535"/>
      <c r="U443" s="535"/>
      <c r="V443" s="535"/>
      <c r="W443" s="535"/>
      <c r="X443" s="535"/>
    </row>
    <row r="444" spans="1:24" s="16" customFormat="1" x14ac:dyDescent="0.2">
      <c r="A444" s="174" t="str">
        <f t="shared" si="235"/>
        <v>Objekt 24</v>
      </c>
      <c r="B444" s="191"/>
      <c r="C444" s="620" t="str">
        <f t="shared" si="236"/>
        <v/>
      </c>
      <c r="D444" s="177"/>
      <c r="E444" s="519"/>
      <c r="F444" s="520"/>
      <c r="G444" s="177"/>
      <c r="H444" s="177"/>
      <c r="I444" s="177"/>
      <c r="J444" s="177"/>
      <c r="K444" s="185"/>
      <c r="L444" s="541"/>
      <c r="P444" s="655"/>
      <c r="Q444" s="655"/>
      <c r="R444" s="535"/>
      <c r="S444" s="656"/>
      <c r="T444" s="535"/>
      <c r="U444" s="535"/>
      <c r="V444" s="535"/>
      <c r="W444" s="535"/>
      <c r="X444" s="535"/>
    </row>
    <row r="445" spans="1:24" s="16" customFormat="1" x14ac:dyDescent="0.2">
      <c r="A445" s="174" t="str">
        <f t="shared" si="235"/>
        <v>Objekt 25</v>
      </c>
      <c r="B445" s="191"/>
      <c r="C445" s="620" t="str">
        <f t="shared" si="236"/>
        <v/>
      </c>
      <c r="D445" s="177"/>
      <c r="E445" s="519"/>
      <c r="F445" s="520"/>
      <c r="G445" s="177"/>
      <c r="H445" s="177"/>
      <c r="I445" s="177"/>
      <c r="J445" s="177"/>
      <c r="K445" s="185"/>
      <c r="L445" s="541"/>
      <c r="P445" s="655"/>
      <c r="Q445" s="655"/>
      <c r="R445" s="535"/>
      <c r="S445" s="656"/>
      <c r="T445" s="535"/>
      <c r="U445" s="535"/>
      <c r="V445" s="535"/>
      <c r="W445" s="535"/>
      <c r="X445" s="535"/>
    </row>
    <row r="446" spans="1:24" s="16" customFormat="1" x14ac:dyDescent="0.2">
      <c r="A446" s="174" t="str">
        <f t="shared" si="235"/>
        <v>Objekt 26</v>
      </c>
      <c r="B446" s="191"/>
      <c r="C446" s="620" t="str">
        <f t="shared" si="236"/>
        <v/>
      </c>
      <c r="D446" s="177"/>
      <c r="E446" s="519"/>
      <c r="F446" s="520"/>
      <c r="G446" s="177"/>
      <c r="H446" s="177"/>
      <c r="I446" s="177"/>
      <c r="J446" s="177"/>
      <c r="K446" s="185"/>
      <c r="L446" s="541"/>
      <c r="P446" s="655"/>
      <c r="Q446" s="655"/>
      <c r="R446" s="535"/>
      <c r="S446" s="656"/>
      <c r="T446" s="535"/>
      <c r="U446" s="535"/>
      <c r="V446" s="535"/>
      <c r="W446" s="535"/>
      <c r="X446" s="535"/>
    </row>
    <row r="447" spans="1:24" s="16" customFormat="1" x14ac:dyDescent="0.2">
      <c r="A447" s="174" t="str">
        <f t="shared" si="235"/>
        <v>Objekt 27</v>
      </c>
      <c r="B447" s="191"/>
      <c r="C447" s="620" t="str">
        <f t="shared" si="236"/>
        <v/>
      </c>
      <c r="D447" s="177"/>
      <c r="E447" s="519"/>
      <c r="F447" s="520"/>
      <c r="G447" s="177"/>
      <c r="H447" s="177"/>
      <c r="I447" s="177"/>
      <c r="J447" s="177"/>
      <c r="K447" s="185"/>
      <c r="L447" s="541"/>
      <c r="P447" s="655"/>
      <c r="Q447" s="655"/>
      <c r="R447" s="535"/>
      <c r="S447" s="656"/>
      <c r="T447" s="535"/>
      <c r="U447" s="535"/>
      <c r="V447" s="535"/>
      <c r="W447" s="535"/>
      <c r="X447" s="535"/>
    </row>
    <row r="448" spans="1:24" s="16" customFormat="1" x14ac:dyDescent="0.2">
      <c r="A448" s="174" t="str">
        <f t="shared" si="235"/>
        <v>Objekt 28</v>
      </c>
      <c r="B448" s="191"/>
      <c r="C448" s="620" t="str">
        <f t="shared" si="236"/>
        <v/>
      </c>
      <c r="D448" s="177"/>
      <c r="E448" s="519"/>
      <c r="F448" s="520"/>
      <c r="G448" s="177"/>
      <c r="H448" s="177"/>
      <c r="I448" s="177"/>
      <c r="J448" s="177"/>
      <c r="K448" s="185"/>
      <c r="L448" s="541"/>
      <c r="P448" s="655"/>
      <c r="Q448" s="655"/>
      <c r="R448" s="535"/>
      <c r="S448" s="656"/>
      <c r="T448" s="535"/>
      <c r="U448" s="535"/>
      <c r="V448" s="535"/>
      <c r="W448" s="535"/>
      <c r="X448" s="535"/>
    </row>
    <row r="449" spans="1:24" s="16" customFormat="1" x14ac:dyDescent="0.2">
      <c r="A449" s="174" t="str">
        <f t="shared" si="235"/>
        <v>Objekt 29</v>
      </c>
      <c r="B449" s="191"/>
      <c r="C449" s="620" t="str">
        <f t="shared" si="236"/>
        <v/>
      </c>
      <c r="D449" s="177"/>
      <c r="E449" s="519"/>
      <c r="F449" s="520"/>
      <c r="G449" s="177"/>
      <c r="H449" s="177"/>
      <c r="I449" s="177"/>
      <c r="J449" s="177"/>
      <c r="K449" s="185"/>
      <c r="L449" s="541"/>
      <c r="P449" s="655"/>
      <c r="Q449" s="655"/>
      <c r="R449" s="535"/>
      <c r="S449" s="656"/>
      <c r="T449" s="535"/>
      <c r="U449" s="535"/>
      <c r="V449" s="535"/>
      <c r="W449" s="535"/>
      <c r="X449" s="535"/>
    </row>
    <row r="450" spans="1:24" s="16" customFormat="1" x14ac:dyDescent="0.2">
      <c r="A450" s="174" t="str">
        <f t="shared" si="235"/>
        <v>Objekt 30</v>
      </c>
      <c r="B450" s="191"/>
      <c r="C450" s="620" t="str">
        <f t="shared" si="236"/>
        <v/>
      </c>
      <c r="D450" s="177"/>
      <c r="E450" s="519"/>
      <c r="F450" s="520"/>
      <c r="G450" s="177"/>
      <c r="H450" s="177"/>
      <c r="I450" s="177"/>
      <c r="J450" s="177"/>
      <c r="K450" s="185"/>
      <c r="L450" s="541"/>
      <c r="P450" s="655"/>
      <c r="Q450" s="655"/>
      <c r="R450" s="535"/>
      <c r="S450" s="656"/>
      <c r="T450" s="535"/>
      <c r="U450" s="535"/>
      <c r="V450" s="535"/>
      <c r="W450" s="535"/>
      <c r="X450" s="535"/>
    </row>
    <row r="451" spans="1:24" s="16" customFormat="1" ht="6.6" customHeight="1" x14ac:dyDescent="0.2">
      <c r="A451" s="174" t="str">
        <f t="shared" si="235"/>
        <v>Objekt 31</v>
      </c>
      <c r="B451" s="191"/>
      <c r="C451" s="620" t="str">
        <f t="shared" si="236"/>
        <v/>
      </c>
      <c r="D451" s="177"/>
      <c r="E451" s="519"/>
      <c r="F451" s="520"/>
      <c r="G451" s="177"/>
      <c r="H451" s="177"/>
      <c r="I451" s="177"/>
      <c r="J451" s="177"/>
      <c r="K451" s="185"/>
      <c r="L451" s="541"/>
      <c r="P451" s="655"/>
      <c r="Q451" s="655"/>
      <c r="R451" s="535"/>
      <c r="S451" s="656"/>
      <c r="T451" s="535"/>
      <c r="U451" s="535"/>
      <c r="V451" s="535"/>
      <c r="W451" s="535"/>
      <c r="X451" s="535"/>
    </row>
    <row r="452" spans="1:24" s="16" customFormat="1" ht="6.6" customHeight="1" x14ac:dyDescent="0.2">
      <c r="A452" s="174" t="str">
        <f t="shared" si="235"/>
        <v>Objekt 32</v>
      </c>
      <c r="B452" s="191"/>
      <c r="C452" s="620" t="str">
        <f t="shared" si="236"/>
        <v/>
      </c>
      <c r="D452" s="177"/>
      <c r="E452" s="519"/>
      <c r="F452" s="520"/>
      <c r="G452" s="177"/>
      <c r="H452" s="177"/>
      <c r="I452" s="177"/>
      <c r="J452" s="177"/>
      <c r="K452" s="185"/>
      <c r="L452" s="541"/>
      <c r="P452" s="655"/>
      <c r="Q452" s="655"/>
      <c r="R452" s="535"/>
      <c r="S452" s="656"/>
      <c r="T452" s="535"/>
      <c r="U452" s="535"/>
      <c r="V452" s="535"/>
      <c r="W452" s="535"/>
      <c r="X452" s="535"/>
    </row>
    <row r="453" spans="1:24" s="16" customFormat="1" ht="6.6" customHeight="1" x14ac:dyDescent="0.2">
      <c r="A453" s="174" t="str">
        <f t="shared" ref="A453:A484" si="237">A261</f>
        <v>Objekt 33</v>
      </c>
      <c r="B453" s="191"/>
      <c r="C453" s="620" t="str">
        <f t="shared" ref="C453:C470" si="238">IF(C261="","",C261)</f>
        <v/>
      </c>
      <c r="D453" s="177"/>
      <c r="E453" s="519"/>
      <c r="F453" s="520"/>
      <c r="G453" s="177"/>
      <c r="H453" s="177"/>
      <c r="I453" s="177"/>
      <c r="J453" s="177"/>
      <c r="K453" s="185"/>
      <c r="L453" s="541"/>
      <c r="P453" s="655"/>
      <c r="Q453" s="655"/>
      <c r="R453" s="535"/>
      <c r="S453" s="656"/>
      <c r="T453" s="535"/>
      <c r="U453" s="535"/>
      <c r="V453" s="535"/>
      <c r="W453" s="535"/>
      <c r="X453" s="535"/>
    </row>
    <row r="454" spans="1:24" s="16" customFormat="1" ht="6.6" customHeight="1" x14ac:dyDescent="0.2">
      <c r="A454" s="174" t="str">
        <f t="shared" si="237"/>
        <v>Objekt 34</v>
      </c>
      <c r="B454" s="191"/>
      <c r="C454" s="620" t="str">
        <f t="shared" si="238"/>
        <v/>
      </c>
      <c r="D454" s="177"/>
      <c r="E454" s="519"/>
      <c r="F454" s="520"/>
      <c r="G454" s="177"/>
      <c r="H454" s="177"/>
      <c r="I454" s="177"/>
      <c r="J454" s="177"/>
      <c r="K454" s="185"/>
      <c r="L454" s="541"/>
      <c r="P454" s="655"/>
      <c r="Q454" s="655"/>
      <c r="R454" s="535"/>
      <c r="S454" s="656"/>
      <c r="T454" s="535"/>
      <c r="U454" s="535"/>
      <c r="V454" s="535"/>
      <c r="W454" s="535"/>
      <c r="X454" s="535"/>
    </row>
    <row r="455" spans="1:24" s="16" customFormat="1" ht="6.6" customHeight="1" x14ac:dyDescent="0.2">
      <c r="A455" s="174" t="str">
        <f t="shared" si="237"/>
        <v>Objekt 35</v>
      </c>
      <c r="B455" s="191"/>
      <c r="C455" s="620" t="str">
        <f t="shared" si="238"/>
        <v/>
      </c>
      <c r="D455" s="177"/>
      <c r="E455" s="519"/>
      <c r="F455" s="520"/>
      <c r="G455" s="177"/>
      <c r="H455" s="177"/>
      <c r="I455" s="177"/>
      <c r="J455" s="177"/>
      <c r="K455" s="185"/>
      <c r="L455" s="541"/>
      <c r="P455" s="655"/>
      <c r="Q455" s="655"/>
      <c r="R455" s="535"/>
      <c r="S455" s="656"/>
      <c r="T455" s="535"/>
      <c r="U455" s="535"/>
      <c r="V455" s="535"/>
      <c r="W455" s="535"/>
      <c r="X455" s="535"/>
    </row>
    <row r="456" spans="1:24" s="16" customFormat="1" ht="6.6" customHeight="1" x14ac:dyDescent="0.2">
      <c r="A456" s="174" t="str">
        <f t="shared" si="237"/>
        <v>Objekt 36</v>
      </c>
      <c r="B456" s="191"/>
      <c r="C456" s="620" t="str">
        <f t="shared" si="238"/>
        <v/>
      </c>
      <c r="D456" s="177"/>
      <c r="E456" s="519"/>
      <c r="F456" s="520"/>
      <c r="G456" s="177"/>
      <c r="H456" s="177"/>
      <c r="I456" s="177"/>
      <c r="J456" s="177"/>
      <c r="K456" s="185"/>
      <c r="L456" s="541"/>
      <c r="P456" s="655"/>
      <c r="Q456" s="655"/>
      <c r="R456" s="535"/>
      <c r="S456" s="656"/>
      <c r="T456" s="535"/>
      <c r="U456" s="535"/>
      <c r="V456" s="535"/>
      <c r="W456" s="535"/>
      <c r="X456" s="535"/>
    </row>
    <row r="457" spans="1:24" s="16" customFormat="1" ht="6.6" customHeight="1" x14ac:dyDescent="0.2">
      <c r="A457" s="174" t="str">
        <f t="shared" si="237"/>
        <v>Objekt 37</v>
      </c>
      <c r="B457" s="191"/>
      <c r="C457" s="620" t="str">
        <f t="shared" si="238"/>
        <v/>
      </c>
      <c r="D457" s="177"/>
      <c r="E457" s="519"/>
      <c r="F457" s="520"/>
      <c r="G457" s="177"/>
      <c r="H457" s="177"/>
      <c r="I457" s="177"/>
      <c r="J457" s="177"/>
      <c r="K457" s="185"/>
      <c r="L457" s="541"/>
      <c r="P457" s="655"/>
      <c r="Q457" s="655"/>
      <c r="R457" s="535"/>
      <c r="S457" s="656"/>
      <c r="T457" s="535"/>
      <c r="U457" s="535"/>
      <c r="V457" s="535"/>
      <c r="W457" s="535"/>
      <c r="X457" s="535"/>
    </row>
    <row r="458" spans="1:24" s="16" customFormat="1" ht="6.6" customHeight="1" x14ac:dyDescent="0.2">
      <c r="A458" s="174" t="str">
        <f t="shared" si="237"/>
        <v>Objekt 38</v>
      </c>
      <c r="B458" s="191"/>
      <c r="C458" s="620" t="str">
        <f t="shared" si="238"/>
        <v/>
      </c>
      <c r="D458" s="177"/>
      <c r="E458" s="519"/>
      <c r="F458" s="520"/>
      <c r="G458" s="177"/>
      <c r="H458" s="177"/>
      <c r="I458" s="177"/>
      <c r="J458" s="177"/>
      <c r="K458" s="185"/>
      <c r="L458" s="541"/>
      <c r="P458" s="655"/>
      <c r="Q458" s="655"/>
      <c r="R458" s="535"/>
      <c r="S458" s="656"/>
      <c r="T458" s="535"/>
      <c r="U458" s="535"/>
      <c r="V458" s="535"/>
      <c r="W458" s="535"/>
      <c r="X458" s="535"/>
    </row>
    <row r="459" spans="1:24" s="16" customFormat="1" ht="6.6" customHeight="1" x14ac:dyDescent="0.2">
      <c r="A459" s="174" t="str">
        <f t="shared" si="237"/>
        <v>Objekt 39</v>
      </c>
      <c r="B459" s="191"/>
      <c r="C459" s="620" t="str">
        <f t="shared" si="238"/>
        <v/>
      </c>
      <c r="D459" s="177"/>
      <c r="E459" s="519"/>
      <c r="F459" s="520"/>
      <c r="G459" s="177"/>
      <c r="H459" s="177"/>
      <c r="I459" s="177"/>
      <c r="J459" s="177"/>
      <c r="K459" s="185"/>
      <c r="L459" s="541"/>
      <c r="P459" s="655"/>
      <c r="Q459" s="655"/>
      <c r="R459" s="535"/>
      <c r="S459" s="656"/>
      <c r="T459" s="535"/>
      <c r="U459" s="535"/>
      <c r="V459" s="535"/>
      <c r="W459" s="535"/>
      <c r="X459" s="535"/>
    </row>
    <row r="460" spans="1:24" s="16" customFormat="1" ht="6.6" customHeight="1" x14ac:dyDescent="0.2">
      <c r="A460" s="174" t="str">
        <f t="shared" si="237"/>
        <v>Objekt 40</v>
      </c>
      <c r="B460" s="191"/>
      <c r="C460" s="620" t="str">
        <f t="shared" si="238"/>
        <v/>
      </c>
      <c r="D460" s="177"/>
      <c r="E460" s="519"/>
      <c r="F460" s="520"/>
      <c r="G460" s="177"/>
      <c r="H460" s="177"/>
      <c r="I460" s="177"/>
      <c r="J460" s="177"/>
      <c r="K460" s="185"/>
      <c r="L460" s="541"/>
      <c r="P460" s="655"/>
      <c r="Q460" s="655"/>
      <c r="R460" s="535"/>
      <c r="S460" s="656"/>
      <c r="T460" s="535"/>
      <c r="U460" s="535"/>
      <c r="V460" s="535"/>
      <c r="W460" s="535"/>
      <c r="X460" s="535"/>
    </row>
    <row r="461" spans="1:24" s="16" customFormat="1" ht="6.6" customHeight="1" x14ac:dyDescent="0.2">
      <c r="A461" s="174" t="str">
        <f t="shared" si="237"/>
        <v>Objekt 41</v>
      </c>
      <c r="B461" s="191"/>
      <c r="C461" s="620" t="str">
        <f t="shared" si="238"/>
        <v/>
      </c>
      <c r="D461" s="177"/>
      <c r="E461" s="519"/>
      <c r="F461" s="520"/>
      <c r="G461" s="177"/>
      <c r="H461" s="177"/>
      <c r="I461" s="177"/>
      <c r="J461" s="177"/>
      <c r="K461" s="185"/>
      <c r="L461" s="541"/>
      <c r="P461" s="655"/>
      <c r="Q461" s="655"/>
      <c r="R461" s="535"/>
      <c r="S461" s="656"/>
      <c r="T461" s="535"/>
      <c r="U461" s="535"/>
      <c r="V461" s="535"/>
      <c r="W461" s="535"/>
      <c r="X461" s="535"/>
    </row>
    <row r="462" spans="1:24" s="16" customFormat="1" ht="6.6" customHeight="1" x14ac:dyDescent="0.2">
      <c r="A462" s="174" t="str">
        <f t="shared" si="237"/>
        <v>Objekt 42</v>
      </c>
      <c r="B462" s="191"/>
      <c r="C462" s="620" t="str">
        <f t="shared" si="238"/>
        <v/>
      </c>
      <c r="D462" s="177"/>
      <c r="E462" s="519"/>
      <c r="F462" s="520"/>
      <c r="G462" s="177"/>
      <c r="H462" s="177"/>
      <c r="I462" s="177"/>
      <c r="J462" s="177"/>
      <c r="K462" s="185"/>
      <c r="L462" s="541"/>
      <c r="P462" s="655"/>
      <c r="Q462" s="655"/>
      <c r="R462" s="535"/>
      <c r="S462" s="656"/>
      <c r="T462" s="535"/>
      <c r="U462" s="535"/>
      <c r="V462" s="535"/>
      <c r="W462" s="535"/>
      <c r="X462" s="535"/>
    </row>
    <row r="463" spans="1:24" s="16" customFormat="1" ht="6.6" customHeight="1" x14ac:dyDescent="0.2">
      <c r="A463" s="174" t="str">
        <f t="shared" si="237"/>
        <v>Objekt 43</v>
      </c>
      <c r="B463" s="191"/>
      <c r="C463" s="620" t="str">
        <f t="shared" si="238"/>
        <v/>
      </c>
      <c r="D463" s="177"/>
      <c r="E463" s="519"/>
      <c r="F463" s="520"/>
      <c r="G463" s="177"/>
      <c r="H463" s="177"/>
      <c r="I463" s="177"/>
      <c r="J463" s="177"/>
      <c r="K463" s="185"/>
      <c r="L463" s="541"/>
      <c r="P463" s="655"/>
      <c r="Q463" s="655"/>
      <c r="R463" s="535"/>
      <c r="S463" s="656"/>
      <c r="T463" s="535"/>
      <c r="U463" s="535"/>
      <c r="V463" s="535"/>
      <c r="W463" s="535"/>
      <c r="X463" s="535"/>
    </row>
    <row r="464" spans="1:24" s="16" customFormat="1" ht="6.6" customHeight="1" x14ac:dyDescent="0.2">
      <c r="A464" s="174" t="str">
        <f t="shared" si="237"/>
        <v>Objekt 44</v>
      </c>
      <c r="B464" s="191"/>
      <c r="C464" s="620" t="str">
        <f t="shared" si="238"/>
        <v/>
      </c>
      <c r="D464" s="177"/>
      <c r="E464" s="519"/>
      <c r="F464" s="520"/>
      <c r="G464" s="177"/>
      <c r="H464" s="177"/>
      <c r="I464" s="177"/>
      <c r="J464" s="177"/>
      <c r="K464" s="185"/>
      <c r="L464" s="541"/>
      <c r="P464" s="655"/>
      <c r="Q464" s="655"/>
      <c r="R464" s="535"/>
      <c r="S464" s="656"/>
      <c r="T464" s="535"/>
      <c r="U464" s="535"/>
      <c r="V464" s="535"/>
      <c r="W464" s="535"/>
      <c r="X464" s="535"/>
    </row>
    <row r="465" spans="1:24" s="16" customFormat="1" ht="6.6" customHeight="1" x14ac:dyDescent="0.2">
      <c r="A465" s="174" t="str">
        <f t="shared" si="237"/>
        <v>Objekt 45</v>
      </c>
      <c r="B465" s="191"/>
      <c r="C465" s="620" t="str">
        <f t="shared" si="238"/>
        <v/>
      </c>
      <c r="D465" s="177"/>
      <c r="E465" s="519"/>
      <c r="F465" s="520"/>
      <c r="G465" s="177"/>
      <c r="H465" s="177"/>
      <c r="I465" s="177"/>
      <c r="J465" s="177"/>
      <c r="K465" s="185"/>
      <c r="L465" s="541"/>
      <c r="P465" s="655"/>
      <c r="Q465" s="655"/>
      <c r="R465" s="535"/>
      <c r="S465" s="656"/>
      <c r="T465" s="535"/>
      <c r="U465" s="535"/>
      <c r="V465" s="535"/>
      <c r="W465" s="535"/>
      <c r="X465" s="535"/>
    </row>
    <row r="466" spans="1:24" s="16" customFormat="1" ht="6.6" customHeight="1" x14ac:dyDescent="0.2">
      <c r="A466" s="174" t="str">
        <f t="shared" si="237"/>
        <v>Objekt 46</v>
      </c>
      <c r="B466" s="191"/>
      <c r="C466" s="620" t="str">
        <f t="shared" si="238"/>
        <v/>
      </c>
      <c r="D466" s="177"/>
      <c r="E466" s="519"/>
      <c r="F466" s="520"/>
      <c r="G466" s="177"/>
      <c r="H466" s="177"/>
      <c r="I466" s="177"/>
      <c r="J466" s="177"/>
      <c r="K466" s="185"/>
      <c r="L466" s="541"/>
      <c r="P466" s="655"/>
      <c r="Q466" s="655"/>
      <c r="R466" s="535"/>
      <c r="S466" s="656"/>
      <c r="T466" s="535"/>
      <c r="U466" s="535"/>
      <c r="V466" s="535"/>
      <c r="W466" s="535"/>
      <c r="X466" s="535"/>
    </row>
    <row r="467" spans="1:24" s="16" customFormat="1" ht="6.6" customHeight="1" x14ac:dyDescent="0.2">
      <c r="A467" s="174" t="str">
        <f t="shared" si="237"/>
        <v>Objekt 47</v>
      </c>
      <c r="B467" s="191"/>
      <c r="C467" s="620" t="str">
        <f t="shared" si="238"/>
        <v/>
      </c>
      <c r="D467" s="177"/>
      <c r="E467" s="519"/>
      <c r="F467" s="520"/>
      <c r="G467" s="177"/>
      <c r="H467" s="177"/>
      <c r="I467" s="177"/>
      <c r="J467" s="177"/>
      <c r="K467" s="185"/>
      <c r="L467" s="541"/>
      <c r="P467" s="655"/>
      <c r="Q467" s="655"/>
      <c r="R467" s="535"/>
      <c r="S467" s="656"/>
      <c r="T467" s="535"/>
      <c r="U467" s="535"/>
      <c r="V467" s="535"/>
      <c r="W467" s="535"/>
      <c r="X467" s="535"/>
    </row>
    <row r="468" spans="1:24" s="16" customFormat="1" ht="6.6" customHeight="1" x14ac:dyDescent="0.2">
      <c r="A468" s="174" t="str">
        <f t="shared" si="237"/>
        <v>Objekt 48</v>
      </c>
      <c r="B468" s="191"/>
      <c r="C468" s="620" t="str">
        <f t="shared" si="238"/>
        <v/>
      </c>
      <c r="D468" s="177"/>
      <c r="E468" s="519"/>
      <c r="F468" s="520"/>
      <c r="G468" s="177"/>
      <c r="H468" s="177"/>
      <c r="I468" s="177"/>
      <c r="J468" s="177"/>
      <c r="K468" s="185"/>
      <c r="L468" s="541"/>
      <c r="P468" s="655"/>
      <c r="Q468" s="655"/>
      <c r="R468" s="535"/>
      <c r="S468" s="656"/>
      <c r="T468" s="535"/>
      <c r="U468" s="535"/>
      <c r="V468" s="535"/>
      <c r="W468" s="535"/>
      <c r="X468" s="535"/>
    </row>
    <row r="469" spans="1:24" s="16" customFormat="1" ht="6.6" customHeight="1" x14ac:dyDescent="0.2">
      <c r="A469" s="174" t="str">
        <f t="shared" si="237"/>
        <v>Objekt 49</v>
      </c>
      <c r="B469" s="191"/>
      <c r="C469" s="620" t="str">
        <f t="shared" si="238"/>
        <v/>
      </c>
      <c r="D469" s="177"/>
      <c r="E469" s="519"/>
      <c r="F469" s="520"/>
      <c r="G469" s="177"/>
      <c r="H469" s="177"/>
      <c r="I469" s="177"/>
      <c r="J469" s="177"/>
      <c r="K469" s="185"/>
      <c r="L469" s="541"/>
      <c r="P469" s="655"/>
      <c r="Q469" s="655"/>
      <c r="R469" s="535"/>
      <c r="S469" s="656"/>
      <c r="T469" s="535"/>
      <c r="U469" s="535"/>
      <c r="V469" s="535"/>
      <c r="W469" s="535"/>
      <c r="X469" s="535"/>
    </row>
    <row r="470" spans="1:24" s="16" customFormat="1" ht="6.6" customHeight="1" x14ac:dyDescent="0.2">
      <c r="A470" s="174" t="str">
        <f t="shared" si="237"/>
        <v>Objekt 50</v>
      </c>
      <c r="B470" s="191"/>
      <c r="C470" s="620" t="str">
        <f t="shared" si="238"/>
        <v/>
      </c>
      <c r="D470" s="177"/>
      <c r="E470" s="519"/>
      <c r="F470" s="520"/>
      <c r="G470" s="177"/>
      <c r="H470" s="177"/>
      <c r="I470" s="177"/>
      <c r="J470" s="177"/>
      <c r="K470" s="185"/>
      <c r="L470" s="541"/>
      <c r="P470" s="655"/>
      <c r="Q470" s="655"/>
      <c r="R470" s="535"/>
      <c r="S470" s="656"/>
      <c r="T470" s="535"/>
      <c r="U470" s="535"/>
      <c r="V470" s="535"/>
      <c r="W470" s="535"/>
      <c r="X470" s="535"/>
    </row>
    <row r="471" spans="1:24" s="16" customFormat="1" ht="18" customHeight="1" x14ac:dyDescent="0.2">
      <c r="A471" s="173" t="str">
        <f t="shared" si="237"/>
        <v>Technische Gebäudeeinrichtungen (15 J.)</v>
      </c>
      <c r="B471" s="109"/>
      <c r="C471" s="618"/>
      <c r="D471" s="183">
        <f>SUM(D472:D501)</f>
        <v>0</v>
      </c>
      <c r="E471" s="215">
        <f t="shared" ref="E471:K471" si="239">SUM(E472:E501)</f>
        <v>0</v>
      </c>
      <c r="F471" s="201">
        <f t="shared" si="239"/>
        <v>0</v>
      </c>
      <c r="G471" s="183">
        <f t="shared" si="239"/>
        <v>0</v>
      </c>
      <c r="H471" s="183">
        <f t="shared" si="239"/>
        <v>0</v>
      </c>
      <c r="I471" s="183">
        <f t="shared" si="239"/>
        <v>0</v>
      </c>
      <c r="J471" s="183">
        <f t="shared" si="239"/>
        <v>0</v>
      </c>
      <c r="K471" s="187">
        <f t="shared" si="239"/>
        <v>0</v>
      </c>
      <c r="L471" s="531"/>
      <c r="P471" s="621"/>
      <c r="Q471" s="621"/>
      <c r="R471" s="659"/>
      <c r="S471" s="659"/>
      <c r="T471" s="659"/>
      <c r="U471" s="659"/>
      <c r="V471" s="659"/>
      <c r="W471" s="659"/>
      <c r="X471" s="659"/>
    </row>
    <row r="472" spans="1:24" s="16" customFormat="1" x14ac:dyDescent="0.2">
      <c r="A472" s="174" t="str">
        <f t="shared" si="237"/>
        <v>Objekt 1</v>
      </c>
      <c r="B472" s="191"/>
      <c r="C472" s="620" t="str">
        <f t="shared" ref="C472:C501" si="240">IF(C280="","",C280)</f>
        <v/>
      </c>
      <c r="D472" s="177"/>
      <c r="E472" s="519"/>
      <c r="F472" s="520"/>
      <c r="G472" s="177"/>
      <c r="H472" s="177"/>
      <c r="I472" s="177"/>
      <c r="J472" s="177"/>
      <c r="K472" s="185"/>
      <c r="L472" s="541"/>
      <c r="P472" s="655"/>
      <c r="Q472" s="655"/>
      <c r="R472" s="535"/>
      <c r="S472" s="656"/>
      <c r="T472" s="535"/>
      <c r="U472" s="535"/>
      <c r="V472" s="535"/>
      <c r="W472" s="535"/>
      <c r="X472" s="535"/>
    </row>
    <row r="473" spans="1:24" s="16" customFormat="1" x14ac:dyDescent="0.2">
      <c r="A473" s="174" t="str">
        <f t="shared" si="237"/>
        <v>Objekt 2</v>
      </c>
      <c r="B473" s="191"/>
      <c r="C473" s="620" t="str">
        <f t="shared" si="240"/>
        <v/>
      </c>
      <c r="D473" s="177"/>
      <c r="E473" s="519"/>
      <c r="F473" s="520"/>
      <c r="G473" s="177"/>
      <c r="H473" s="177"/>
      <c r="I473" s="177"/>
      <c r="J473" s="177"/>
      <c r="K473" s="185"/>
      <c r="L473" s="541"/>
      <c r="P473" s="655"/>
      <c r="Q473" s="655"/>
      <c r="R473" s="535"/>
      <c r="S473" s="656"/>
      <c r="T473" s="535"/>
      <c r="U473" s="535"/>
      <c r="V473" s="535"/>
      <c r="W473" s="535"/>
      <c r="X473" s="535"/>
    </row>
    <row r="474" spans="1:24" s="16" customFormat="1" x14ac:dyDescent="0.2">
      <c r="A474" s="174" t="str">
        <f t="shared" si="237"/>
        <v>Objekt 3</v>
      </c>
      <c r="B474" s="191"/>
      <c r="C474" s="620" t="str">
        <f t="shared" si="240"/>
        <v/>
      </c>
      <c r="D474" s="177"/>
      <c r="E474" s="519"/>
      <c r="F474" s="520"/>
      <c r="G474" s="177"/>
      <c r="H474" s="177"/>
      <c r="I474" s="177"/>
      <c r="J474" s="177"/>
      <c r="K474" s="185"/>
      <c r="L474" s="541"/>
      <c r="P474" s="655"/>
      <c r="Q474" s="655"/>
      <c r="R474" s="535"/>
      <c r="S474" s="656"/>
      <c r="T474" s="535"/>
      <c r="U474" s="535"/>
      <c r="V474" s="535"/>
      <c r="W474" s="535"/>
      <c r="X474" s="535"/>
    </row>
    <row r="475" spans="1:24" s="16" customFormat="1" x14ac:dyDescent="0.2">
      <c r="A475" s="174" t="str">
        <f t="shared" si="237"/>
        <v>Objekt 4</v>
      </c>
      <c r="B475" s="191"/>
      <c r="C475" s="620" t="str">
        <f t="shared" si="240"/>
        <v/>
      </c>
      <c r="D475" s="177"/>
      <c r="E475" s="519"/>
      <c r="F475" s="520"/>
      <c r="G475" s="177"/>
      <c r="H475" s="177"/>
      <c r="I475" s="177"/>
      <c r="J475" s="177"/>
      <c r="K475" s="185"/>
      <c r="L475" s="541"/>
      <c r="P475" s="655"/>
      <c r="Q475" s="655"/>
      <c r="R475" s="535"/>
      <c r="S475" s="656"/>
      <c r="T475" s="535"/>
      <c r="U475" s="535"/>
      <c r="V475" s="535"/>
      <c r="W475" s="535"/>
      <c r="X475" s="535"/>
    </row>
    <row r="476" spans="1:24" s="16" customFormat="1" x14ac:dyDescent="0.2">
      <c r="A476" s="174" t="str">
        <f t="shared" si="237"/>
        <v>Objekt 5</v>
      </c>
      <c r="B476" s="191"/>
      <c r="C476" s="620" t="str">
        <f t="shared" si="240"/>
        <v/>
      </c>
      <c r="D476" s="177"/>
      <c r="E476" s="519"/>
      <c r="F476" s="520"/>
      <c r="G476" s="177"/>
      <c r="H476" s="177"/>
      <c r="I476" s="177"/>
      <c r="J476" s="177"/>
      <c r="K476" s="185"/>
      <c r="L476" s="541"/>
      <c r="P476" s="655"/>
      <c r="Q476" s="655"/>
      <c r="R476" s="535"/>
      <c r="S476" s="656"/>
      <c r="T476" s="535"/>
      <c r="U476" s="535"/>
      <c r="V476" s="535"/>
      <c r="W476" s="535"/>
      <c r="X476" s="535"/>
    </row>
    <row r="477" spans="1:24" s="16" customFormat="1" x14ac:dyDescent="0.2">
      <c r="A477" s="174" t="str">
        <f t="shared" si="237"/>
        <v>Objekt 6</v>
      </c>
      <c r="B477" s="191"/>
      <c r="C477" s="620" t="str">
        <f t="shared" si="240"/>
        <v/>
      </c>
      <c r="D477" s="177"/>
      <c r="E477" s="519"/>
      <c r="F477" s="520"/>
      <c r="G477" s="177"/>
      <c r="H477" s="177"/>
      <c r="I477" s="177"/>
      <c r="J477" s="177"/>
      <c r="K477" s="185"/>
      <c r="L477" s="541"/>
      <c r="P477" s="655"/>
      <c r="Q477" s="655"/>
      <c r="R477" s="535"/>
      <c r="S477" s="656"/>
      <c r="T477" s="535"/>
      <c r="U477" s="535"/>
      <c r="V477" s="535"/>
      <c r="W477" s="535"/>
      <c r="X477" s="535"/>
    </row>
    <row r="478" spans="1:24" s="16" customFormat="1" x14ac:dyDescent="0.2">
      <c r="A478" s="174" t="str">
        <f t="shared" si="237"/>
        <v>Objekt 7</v>
      </c>
      <c r="B478" s="191"/>
      <c r="C478" s="620" t="str">
        <f t="shared" si="240"/>
        <v/>
      </c>
      <c r="D478" s="177"/>
      <c r="E478" s="519"/>
      <c r="F478" s="520"/>
      <c r="G478" s="177"/>
      <c r="H478" s="177"/>
      <c r="I478" s="177"/>
      <c r="J478" s="177"/>
      <c r="K478" s="185"/>
      <c r="L478" s="541"/>
      <c r="P478" s="655"/>
      <c r="Q478" s="655"/>
      <c r="R478" s="535"/>
      <c r="S478" s="656"/>
      <c r="T478" s="535"/>
      <c r="U478" s="535"/>
      <c r="V478" s="535"/>
      <c r="W478" s="535"/>
      <c r="X478" s="535"/>
    </row>
    <row r="479" spans="1:24" s="16" customFormat="1" x14ac:dyDescent="0.2">
      <c r="A479" s="174" t="str">
        <f t="shared" si="237"/>
        <v>Objekt 8</v>
      </c>
      <c r="B479" s="191"/>
      <c r="C479" s="620" t="str">
        <f t="shared" si="240"/>
        <v/>
      </c>
      <c r="D479" s="177"/>
      <c r="E479" s="519"/>
      <c r="F479" s="520"/>
      <c r="G479" s="177"/>
      <c r="H479" s="177"/>
      <c r="I479" s="177"/>
      <c r="J479" s="177"/>
      <c r="K479" s="185"/>
      <c r="L479" s="541"/>
      <c r="P479" s="655"/>
      <c r="Q479" s="655"/>
      <c r="R479" s="535"/>
      <c r="S479" s="656"/>
      <c r="T479" s="535"/>
      <c r="U479" s="535"/>
      <c r="V479" s="535"/>
      <c r="W479" s="535"/>
      <c r="X479" s="535"/>
    </row>
    <row r="480" spans="1:24" s="16" customFormat="1" x14ac:dyDescent="0.2">
      <c r="A480" s="174" t="str">
        <f t="shared" si="237"/>
        <v>Objekt 9</v>
      </c>
      <c r="B480" s="191"/>
      <c r="C480" s="620" t="str">
        <f t="shared" si="240"/>
        <v/>
      </c>
      <c r="D480" s="177"/>
      <c r="E480" s="519"/>
      <c r="F480" s="520"/>
      <c r="G480" s="177"/>
      <c r="H480" s="177"/>
      <c r="I480" s="177"/>
      <c r="J480" s="177"/>
      <c r="K480" s="185"/>
      <c r="L480" s="541"/>
      <c r="P480" s="655"/>
      <c r="Q480" s="655"/>
      <c r="R480" s="535"/>
      <c r="S480" s="656"/>
      <c r="T480" s="535"/>
      <c r="U480" s="535"/>
      <c r="V480" s="535"/>
      <c r="W480" s="535"/>
      <c r="X480" s="535"/>
    </row>
    <row r="481" spans="1:24" s="16" customFormat="1" x14ac:dyDescent="0.2">
      <c r="A481" s="174" t="str">
        <f t="shared" si="237"/>
        <v>Objekt 10</v>
      </c>
      <c r="B481" s="191"/>
      <c r="C481" s="620" t="str">
        <f t="shared" si="240"/>
        <v/>
      </c>
      <c r="D481" s="177"/>
      <c r="E481" s="519"/>
      <c r="F481" s="520"/>
      <c r="G481" s="177"/>
      <c r="H481" s="177"/>
      <c r="I481" s="177"/>
      <c r="J481" s="177"/>
      <c r="K481" s="185"/>
      <c r="L481" s="541"/>
      <c r="P481" s="655"/>
      <c r="Q481" s="655"/>
      <c r="R481" s="535"/>
      <c r="S481" s="656"/>
      <c r="T481" s="535"/>
      <c r="U481" s="535"/>
      <c r="V481" s="535"/>
      <c r="W481" s="535"/>
      <c r="X481" s="535"/>
    </row>
    <row r="482" spans="1:24" s="16" customFormat="1" ht="6" customHeight="1" x14ac:dyDescent="0.2">
      <c r="A482" s="174" t="str">
        <f t="shared" si="237"/>
        <v>Objekt 11</v>
      </c>
      <c r="B482" s="191"/>
      <c r="C482" s="620" t="str">
        <f t="shared" si="240"/>
        <v/>
      </c>
      <c r="D482" s="177"/>
      <c r="E482" s="519"/>
      <c r="F482" s="520"/>
      <c r="G482" s="177"/>
      <c r="H482" s="177"/>
      <c r="I482" s="177"/>
      <c r="J482" s="177"/>
      <c r="K482" s="185"/>
      <c r="L482" s="541"/>
      <c r="P482" s="655"/>
      <c r="Q482" s="655"/>
      <c r="R482" s="535"/>
      <c r="S482" s="656"/>
      <c r="T482" s="535"/>
      <c r="U482" s="535"/>
      <c r="V482" s="535"/>
      <c r="W482" s="535"/>
      <c r="X482" s="535"/>
    </row>
    <row r="483" spans="1:24" s="16" customFormat="1" ht="6" customHeight="1" x14ac:dyDescent="0.2">
      <c r="A483" s="174" t="str">
        <f t="shared" si="237"/>
        <v>Objekt 12</v>
      </c>
      <c r="B483" s="191"/>
      <c r="C483" s="620" t="str">
        <f t="shared" si="240"/>
        <v/>
      </c>
      <c r="D483" s="177"/>
      <c r="E483" s="519"/>
      <c r="F483" s="520"/>
      <c r="G483" s="177"/>
      <c r="H483" s="177"/>
      <c r="I483" s="177"/>
      <c r="J483" s="177"/>
      <c r="K483" s="185"/>
      <c r="L483" s="541"/>
      <c r="P483" s="655"/>
      <c r="Q483" s="655"/>
      <c r="R483" s="535"/>
      <c r="S483" s="656"/>
      <c r="T483" s="535"/>
      <c r="U483" s="535"/>
      <c r="V483" s="535"/>
      <c r="W483" s="535"/>
      <c r="X483" s="535"/>
    </row>
    <row r="484" spans="1:24" s="16" customFormat="1" ht="6" customHeight="1" x14ac:dyDescent="0.2">
      <c r="A484" s="174" t="str">
        <f t="shared" si="237"/>
        <v>Objekt 13</v>
      </c>
      <c r="B484" s="191"/>
      <c r="C484" s="620" t="str">
        <f t="shared" si="240"/>
        <v/>
      </c>
      <c r="D484" s="177"/>
      <c r="E484" s="519"/>
      <c r="F484" s="520"/>
      <c r="G484" s="177"/>
      <c r="H484" s="177"/>
      <c r="I484" s="177"/>
      <c r="J484" s="177"/>
      <c r="K484" s="185"/>
      <c r="L484" s="541"/>
      <c r="P484" s="655"/>
      <c r="Q484" s="655"/>
      <c r="R484" s="535"/>
      <c r="S484" s="656"/>
      <c r="T484" s="535"/>
      <c r="U484" s="535"/>
      <c r="V484" s="535"/>
      <c r="W484" s="535"/>
      <c r="X484" s="535"/>
    </row>
    <row r="485" spans="1:24" s="16" customFormat="1" ht="6" customHeight="1" x14ac:dyDescent="0.2">
      <c r="A485" s="174" t="str">
        <f t="shared" ref="A485:A516" si="241">A293</f>
        <v>Objekt 14</v>
      </c>
      <c r="B485" s="191"/>
      <c r="C485" s="620" t="str">
        <f t="shared" si="240"/>
        <v/>
      </c>
      <c r="D485" s="177"/>
      <c r="E485" s="519"/>
      <c r="F485" s="520"/>
      <c r="G485" s="177"/>
      <c r="H485" s="177"/>
      <c r="I485" s="177"/>
      <c r="J485" s="177"/>
      <c r="K485" s="185"/>
      <c r="L485" s="541"/>
      <c r="P485" s="655"/>
      <c r="Q485" s="655"/>
      <c r="R485" s="535"/>
      <c r="S485" s="656"/>
      <c r="T485" s="535"/>
      <c r="U485" s="535"/>
      <c r="V485" s="535"/>
      <c r="W485" s="535"/>
      <c r="X485" s="535"/>
    </row>
    <row r="486" spans="1:24" s="16" customFormat="1" ht="6" customHeight="1" x14ac:dyDescent="0.2">
      <c r="A486" s="174" t="str">
        <f t="shared" si="241"/>
        <v>Objekt 15</v>
      </c>
      <c r="B486" s="191"/>
      <c r="C486" s="620" t="str">
        <f t="shared" si="240"/>
        <v/>
      </c>
      <c r="D486" s="177"/>
      <c r="E486" s="519"/>
      <c r="F486" s="520"/>
      <c r="G486" s="177"/>
      <c r="H486" s="177"/>
      <c r="I486" s="177"/>
      <c r="J486" s="177"/>
      <c r="K486" s="185"/>
      <c r="L486" s="541"/>
      <c r="P486" s="655"/>
      <c r="Q486" s="655"/>
      <c r="R486" s="535"/>
      <c r="S486" s="656"/>
      <c r="T486" s="535"/>
      <c r="U486" s="535"/>
      <c r="V486" s="535"/>
      <c r="W486" s="535"/>
      <c r="X486" s="535"/>
    </row>
    <row r="487" spans="1:24" s="16" customFormat="1" ht="6" customHeight="1" x14ac:dyDescent="0.2">
      <c r="A487" s="174" t="str">
        <f t="shared" si="241"/>
        <v>Objekt 16</v>
      </c>
      <c r="B487" s="191"/>
      <c r="C487" s="620" t="str">
        <f t="shared" si="240"/>
        <v/>
      </c>
      <c r="D487" s="177"/>
      <c r="E487" s="519"/>
      <c r="F487" s="520"/>
      <c r="G487" s="177"/>
      <c r="H487" s="177"/>
      <c r="I487" s="177"/>
      <c r="J487" s="177"/>
      <c r="K487" s="185"/>
      <c r="L487" s="541"/>
      <c r="P487" s="655"/>
      <c r="Q487" s="655"/>
      <c r="R487" s="535"/>
      <c r="S487" s="656"/>
      <c r="T487" s="535"/>
      <c r="U487" s="535"/>
      <c r="V487" s="535"/>
      <c r="W487" s="535"/>
      <c r="X487" s="535"/>
    </row>
    <row r="488" spans="1:24" s="16" customFormat="1" ht="6" customHeight="1" x14ac:dyDescent="0.2">
      <c r="A488" s="174" t="str">
        <f t="shared" si="241"/>
        <v>Objekt 17</v>
      </c>
      <c r="B488" s="191"/>
      <c r="C488" s="620" t="str">
        <f t="shared" si="240"/>
        <v/>
      </c>
      <c r="D488" s="177"/>
      <c r="E488" s="519"/>
      <c r="F488" s="520"/>
      <c r="G488" s="177"/>
      <c r="H488" s="177"/>
      <c r="I488" s="177"/>
      <c r="J488" s="177"/>
      <c r="K488" s="185"/>
      <c r="L488" s="541"/>
      <c r="P488" s="655"/>
      <c r="Q488" s="655"/>
      <c r="R488" s="535"/>
      <c r="S488" s="656"/>
      <c r="T488" s="535"/>
      <c r="U488" s="535"/>
      <c r="V488" s="535"/>
      <c r="W488" s="535"/>
      <c r="X488" s="535"/>
    </row>
    <row r="489" spans="1:24" s="16" customFormat="1" ht="6" customHeight="1" x14ac:dyDescent="0.2">
      <c r="A489" s="174" t="str">
        <f t="shared" si="241"/>
        <v>Objekt 18</v>
      </c>
      <c r="B489" s="191"/>
      <c r="C489" s="620" t="str">
        <f t="shared" si="240"/>
        <v/>
      </c>
      <c r="D489" s="177"/>
      <c r="E489" s="519"/>
      <c r="F489" s="520"/>
      <c r="G489" s="177"/>
      <c r="H489" s="177"/>
      <c r="I489" s="177"/>
      <c r="J489" s="177"/>
      <c r="K489" s="185"/>
      <c r="L489" s="541"/>
      <c r="P489" s="655"/>
      <c r="Q489" s="655"/>
      <c r="R489" s="535"/>
      <c r="S489" s="656"/>
      <c r="T489" s="535"/>
      <c r="U489" s="535"/>
      <c r="V489" s="535"/>
      <c r="W489" s="535"/>
      <c r="X489" s="535"/>
    </row>
    <row r="490" spans="1:24" s="16" customFormat="1" ht="6" customHeight="1" x14ac:dyDescent="0.2">
      <c r="A490" s="174" t="str">
        <f t="shared" si="241"/>
        <v>Objekt 19</v>
      </c>
      <c r="B490" s="191"/>
      <c r="C490" s="620" t="str">
        <f t="shared" si="240"/>
        <v/>
      </c>
      <c r="D490" s="177"/>
      <c r="E490" s="519"/>
      <c r="F490" s="520"/>
      <c r="G490" s="177"/>
      <c r="H490" s="177"/>
      <c r="I490" s="177"/>
      <c r="J490" s="177"/>
      <c r="K490" s="185"/>
      <c r="L490" s="541"/>
      <c r="P490" s="655"/>
      <c r="Q490" s="655"/>
      <c r="R490" s="535"/>
      <c r="S490" s="656"/>
      <c r="T490" s="535"/>
      <c r="U490" s="535"/>
      <c r="V490" s="535"/>
      <c r="W490" s="535"/>
      <c r="X490" s="535"/>
    </row>
    <row r="491" spans="1:24" s="16" customFormat="1" ht="6" customHeight="1" x14ac:dyDescent="0.2">
      <c r="A491" s="174" t="str">
        <f t="shared" si="241"/>
        <v>Objekt 20</v>
      </c>
      <c r="B491" s="191"/>
      <c r="C491" s="620" t="str">
        <f t="shared" si="240"/>
        <v/>
      </c>
      <c r="D491" s="177"/>
      <c r="E491" s="519"/>
      <c r="F491" s="520"/>
      <c r="G491" s="177"/>
      <c r="H491" s="177"/>
      <c r="I491" s="177"/>
      <c r="J491" s="177"/>
      <c r="K491" s="185"/>
      <c r="L491" s="541"/>
      <c r="P491" s="655"/>
      <c r="Q491" s="655"/>
      <c r="R491" s="535"/>
      <c r="S491" s="656"/>
      <c r="T491" s="535"/>
      <c r="U491" s="535"/>
      <c r="V491" s="535"/>
      <c r="W491" s="535"/>
      <c r="X491" s="535"/>
    </row>
    <row r="492" spans="1:24" s="16" customFormat="1" ht="6.6" customHeight="1" x14ac:dyDescent="0.2">
      <c r="A492" s="174" t="str">
        <f t="shared" si="241"/>
        <v>Objekt 21</v>
      </c>
      <c r="B492" s="191"/>
      <c r="C492" s="620" t="str">
        <f t="shared" si="240"/>
        <v/>
      </c>
      <c r="D492" s="177"/>
      <c r="E492" s="519"/>
      <c r="F492" s="520"/>
      <c r="G492" s="177"/>
      <c r="H492" s="177"/>
      <c r="I492" s="177"/>
      <c r="J492" s="177"/>
      <c r="K492" s="185"/>
      <c r="L492" s="541"/>
      <c r="P492" s="655"/>
      <c r="Q492" s="655"/>
      <c r="R492" s="535"/>
      <c r="S492" s="656"/>
      <c r="T492" s="535"/>
      <c r="U492" s="535"/>
      <c r="V492" s="535"/>
      <c r="W492" s="535"/>
      <c r="X492" s="535"/>
    </row>
    <row r="493" spans="1:24" s="16" customFormat="1" ht="6.6" customHeight="1" x14ac:dyDescent="0.2">
      <c r="A493" s="174" t="str">
        <f t="shared" si="241"/>
        <v>Objekt 22</v>
      </c>
      <c r="B493" s="191"/>
      <c r="C493" s="620" t="str">
        <f t="shared" si="240"/>
        <v/>
      </c>
      <c r="D493" s="177"/>
      <c r="E493" s="519"/>
      <c r="F493" s="520"/>
      <c r="G493" s="177"/>
      <c r="H493" s="177"/>
      <c r="I493" s="177"/>
      <c r="J493" s="177"/>
      <c r="K493" s="185"/>
      <c r="L493" s="541"/>
      <c r="P493" s="655"/>
      <c r="Q493" s="655"/>
      <c r="R493" s="535"/>
      <c r="S493" s="656"/>
      <c r="T493" s="535"/>
      <c r="U493" s="535"/>
      <c r="V493" s="535"/>
      <c r="W493" s="535"/>
      <c r="X493" s="535"/>
    </row>
    <row r="494" spans="1:24" s="16" customFormat="1" ht="6.6" customHeight="1" x14ac:dyDescent="0.2">
      <c r="A494" s="174" t="str">
        <f t="shared" si="241"/>
        <v>Objekt 23</v>
      </c>
      <c r="B494" s="191"/>
      <c r="C494" s="620" t="str">
        <f t="shared" si="240"/>
        <v/>
      </c>
      <c r="D494" s="177"/>
      <c r="E494" s="519"/>
      <c r="F494" s="520"/>
      <c r="G494" s="177"/>
      <c r="H494" s="177"/>
      <c r="I494" s="177"/>
      <c r="J494" s="177"/>
      <c r="K494" s="185"/>
      <c r="L494" s="541"/>
      <c r="P494" s="655"/>
      <c r="Q494" s="655"/>
      <c r="R494" s="535"/>
      <c r="S494" s="656"/>
      <c r="T494" s="535"/>
      <c r="U494" s="535"/>
      <c r="V494" s="535"/>
      <c r="W494" s="535"/>
      <c r="X494" s="535"/>
    </row>
    <row r="495" spans="1:24" s="16" customFormat="1" ht="6.6" customHeight="1" x14ac:dyDescent="0.2">
      <c r="A495" s="174" t="str">
        <f t="shared" si="241"/>
        <v>Objekt 24</v>
      </c>
      <c r="B495" s="191"/>
      <c r="C495" s="620" t="str">
        <f t="shared" si="240"/>
        <v/>
      </c>
      <c r="D495" s="177"/>
      <c r="E495" s="519"/>
      <c r="F495" s="520"/>
      <c r="G495" s="177"/>
      <c r="H495" s="177"/>
      <c r="I495" s="177"/>
      <c r="J495" s="177"/>
      <c r="K495" s="185"/>
      <c r="L495" s="541"/>
      <c r="P495" s="655"/>
      <c r="Q495" s="655"/>
      <c r="R495" s="535"/>
      <c r="S495" s="656"/>
      <c r="T495" s="535"/>
      <c r="U495" s="535"/>
      <c r="V495" s="535"/>
      <c r="W495" s="535"/>
      <c r="X495" s="535"/>
    </row>
    <row r="496" spans="1:24" s="16" customFormat="1" ht="6.6" customHeight="1" x14ac:dyDescent="0.2">
      <c r="A496" s="174" t="str">
        <f t="shared" si="241"/>
        <v>Objekt 25</v>
      </c>
      <c r="B496" s="191"/>
      <c r="C496" s="620" t="str">
        <f t="shared" si="240"/>
        <v/>
      </c>
      <c r="D496" s="177"/>
      <c r="E496" s="519"/>
      <c r="F496" s="520"/>
      <c r="G496" s="177"/>
      <c r="H496" s="177"/>
      <c r="I496" s="177"/>
      <c r="J496" s="177"/>
      <c r="K496" s="185"/>
      <c r="L496" s="541"/>
      <c r="P496" s="655"/>
      <c r="Q496" s="655"/>
      <c r="R496" s="535"/>
      <c r="S496" s="656"/>
      <c r="T496" s="535"/>
      <c r="U496" s="535"/>
      <c r="V496" s="535"/>
      <c r="W496" s="535"/>
      <c r="X496" s="535"/>
    </row>
    <row r="497" spans="1:24" s="16" customFormat="1" ht="6.6" customHeight="1" x14ac:dyDescent="0.2">
      <c r="A497" s="174" t="str">
        <f t="shared" si="241"/>
        <v>Objekt 26</v>
      </c>
      <c r="B497" s="191"/>
      <c r="C497" s="620" t="str">
        <f t="shared" si="240"/>
        <v/>
      </c>
      <c r="D497" s="177"/>
      <c r="E497" s="519"/>
      <c r="F497" s="520"/>
      <c r="G497" s="177"/>
      <c r="H497" s="177"/>
      <c r="I497" s="177"/>
      <c r="J497" s="177"/>
      <c r="K497" s="185"/>
      <c r="L497" s="541"/>
      <c r="P497" s="655"/>
      <c r="Q497" s="655"/>
      <c r="R497" s="535"/>
      <c r="S497" s="656"/>
      <c r="T497" s="535"/>
      <c r="U497" s="535"/>
      <c r="V497" s="535"/>
      <c r="W497" s="535"/>
      <c r="X497" s="535"/>
    </row>
    <row r="498" spans="1:24" s="16" customFormat="1" ht="6.6" customHeight="1" x14ac:dyDescent="0.2">
      <c r="A498" s="174" t="str">
        <f t="shared" si="241"/>
        <v>Objekt 27</v>
      </c>
      <c r="B498" s="191"/>
      <c r="C498" s="620" t="str">
        <f t="shared" si="240"/>
        <v/>
      </c>
      <c r="D498" s="177"/>
      <c r="E498" s="519"/>
      <c r="F498" s="520"/>
      <c r="G498" s="177"/>
      <c r="H498" s="177"/>
      <c r="I498" s="177"/>
      <c r="J498" s="177"/>
      <c r="K498" s="185"/>
      <c r="L498" s="541"/>
      <c r="P498" s="655"/>
      <c r="Q498" s="655"/>
      <c r="R498" s="535"/>
      <c r="S498" s="656"/>
      <c r="T498" s="535"/>
      <c r="U498" s="535"/>
      <c r="V498" s="535"/>
      <c r="W498" s="535"/>
      <c r="X498" s="535"/>
    </row>
    <row r="499" spans="1:24" s="16" customFormat="1" ht="6.6" customHeight="1" x14ac:dyDescent="0.2">
      <c r="A499" s="174" t="str">
        <f t="shared" si="241"/>
        <v>Objekt 28</v>
      </c>
      <c r="B499" s="191"/>
      <c r="C499" s="620" t="str">
        <f t="shared" si="240"/>
        <v/>
      </c>
      <c r="D499" s="177"/>
      <c r="E499" s="519"/>
      <c r="F499" s="520"/>
      <c r="G499" s="177"/>
      <c r="H499" s="177"/>
      <c r="I499" s="177"/>
      <c r="J499" s="177"/>
      <c r="K499" s="185"/>
      <c r="L499" s="541"/>
      <c r="P499" s="655"/>
      <c r="Q499" s="655"/>
      <c r="R499" s="535"/>
      <c r="S499" s="656"/>
      <c r="T499" s="535"/>
      <c r="U499" s="535"/>
      <c r="V499" s="535"/>
      <c r="W499" s="535"/>
      <c r="X499" s="535"/>
    </row>
    <row r="500" spans="1:24" s="16" customFormat="1" ht="6.6" customHeight="1" x14ac:dyDescent="0.2">
      <c r="A500" s="174" t="str">
        <f t="shared" si="241"/>
        <v>Objekt 29</v>
      </c>
      <c r="B500" s="191"/>
      <c r="C500" s="620" t="str">
        <f t="shared" si="240"/>
        <v/>
      </c>
      <c r="D500" s="177"/>
      <c r="E500" s="519"/>
      <c r="F500" s="520"/>
      <c r="G500" s="177"/>
      <c r="H500" s="177"/>
      <c r="I500" s="177"/>
      <c r="J500" s="177"/>
      <c r="K500" s="185"/>
      <c r="L500" s="541"/>
      <c r="P500" s="655"/>
      <c r="Q500" s="655"/>
      <c r="R500" s="535"/>
      <c r="S500" s="656"/>
      <c r="T500" s="535"/>
      <c r="U500" s="535"/>
      <c r="V500" s="535"/>
      <c r="W500" s="535"/>
      <c r="X500" s="535"/>
    </row>
    <row r="501" spans="1:24" s="16" customFormat="1" ht="6.6" customHeight="1" x14ac:dyDescent="0.2">
      <c r="A501" s="174" t="str">
        <f t="shared" si="241"/>
        <v>Objekt 30</v>
      </c>
      <c r="B501" s="191"/>
      <c r="C501" s="620" t="str">
        <f t="shared" si="240"/>
        <v/>
      </c>
      <c r="D501" s="177"/>
      <c r="E501" s="519"/>
      <c r="F501" s="520"/>
      <c r="G501" s="177"/>
      <c r="H501" s="177"/>
      <c r="I501" s="177"/>
      <c r="J501" s="177"/>
      <c r="K501" s="185"/>
      <c r="L501" s="541"/>
      <c r="P501" s="655"/>
      <c r="Q501" s="655"/>
      <c r="R501" s="535"/>
      <c r="S501" s="656"/>
      <c r="T501" s="535"/>
      <c r="U501" s="535"/>
      <c r="V501" s="535"/>
      <c r="W501" s="535"/>
      <c r="X501" s="535"/>
    </row>
    <row r="502" spans="1:24" s="16" customFormat="1" ht="18" customHeight="1" x14ac:dyDescent="0.2">
      <c r="A502" s="173" t="str">
        <f t="shared" si="241"/>
        <v>Mobilien, Fahrzeuge, Haustechnik (8 J.)</v>
      </c>
      <c r="B502" s="109"/>
      <c r="C502" s="618"/>
      <c r="D502" s="183">
        <f>SUM(D503:D532)</f>
        <v>0</v>
      </c>
      <c r="E502" s="215">
        <f t="shared" ref="E502:K502" si="242">SUM(E503:E532)</f>
        <v>0</v>
      </c>
      <c r="F502" s="201">
        <f t="shared" si="242"/>
        <v>0</v>
      </c>
      <c r="G502" s="183">
        <f t="shared" si="242"/>
        <v>0</v>
      </c>
      <c r="H502" s="183">
        <f t="shared" si="242"/>
        <v>0</v>
      </c>
      <c r="I502" s="183">
        <f t="shared" si="242"/>
        <v>0</v>
      </c>
      <c r="J502" s="183">
        <f t="shared" si="242"/>
        <v>0</v>
      </c>
      <c r="K502" s="187">
        <f t="shared" si="242"/>
        <v>0</v>
      </c>
      <c r="L502" s="531"/>
      <c r="P502" s="621"/>
      <c r="Q502" s="621"/>
      <c r="R502" s="659"/>
      <c r="S502" s="659"/>
      <c r="T502" s="659"/>
      <c r="U502" s="659"/>
      <c r="V502" s="659"/>
      <c r="W502" s="659"/>
      <c r="X502" s="659"/>
    </row>
    <row r="503" spans="1:24" s="16" customFormat="1" x14ac:dyDescent="0.2">
      <c r="A503" s="174" t="str">
        <f t="shared" si="241"/>
        <v>Objekt 1</v>
      </c>
      <c r="B503" s="191"/>
      <c r="C503" s="620" t="str">
        <f t="shared" ref="C503:C532" si="243">IF(C311="","",C311)</f>
        <v/>
      </c>
      <c r="D503" s="177"/>
      <c r="E503" s="519"/>
      <c r="F503" s="520"/>
      <c r="G503" s="177"/>
      <c r="H503" s="177"/>
      <c r="I503" s="177"/>
      <c r="J503" s="177"/>
      <c r="K503" s="185"/>
      <c r="L503" s="541"/>
      <c r="P503" s="655"/>
      <c r="Q503" s="655"/>
      <c r="R503" s="535"/>
      <c r="S503" s="656"/>
      <c r="T503" s="535"/>
      <c r="U503" s="535"/>
      <c r="V503" s="535"/>
      <c r="W503" s="535"/>
      <c r="X503" s="535"/>
    </row>
    <row r="504" spans="1:24" s="16" customFormat="1" x14ac:dyDescent="0.2">
      <c r="A504" s="174" t="str">
        <f t="shared" si="241"/>
        <v>Objekt 2</v>
      </c>
      <c r="B504" s="191"/>
      <c r="C504" s="620" t="str">
        <f t="shared" si="243"/>
        <v/>
      </c>
      <c r="D504" s="177"/>
      <c r="E504" s="519"/>
      <c r="F504" s="520"/>
      <c r="G504" s="177"/>
      <c r="H504" s="177"/>
      <c r="I504" s="177"/>
      <c r="J504" s="177"/>
      <c r="K504" s="185"/>
      <c r="L504" s="541"/>
      <c r="P504" s="655"/>
      <c r="Q504" s="655"/>
      <c r="R504" s="535"/>
      <c r="S504" s="656"/>
      <c r="T504" s="535"/>
      <c r="U504" s="535"/>
      <c r="V504" s="535"/>
      <c r="W504" s="535"/>
      <c r="X504" s="535"/>
    </row>
    <row r="505" spans="1:24" s="16" customFormat="1" x14ac:dyDescent="0.2">
      <c r="A505" s="174" t="str">
        <f t="shared" si="241"/>
        <v>Objekt 3</v>
      </c>
      <c r="B505" s="191"/>
      <c r="C505" s="620" t="str">
        <f t="shared" si="243"/>
        <v/>
      </c>
      <c r="D505" s="177"/>
      <c r="E505" s="519"/>
      <c r="F505" s="520"/>
      <c r="G505" s="177"/>
      <c r="H505" s="177"/>
      <c r="I505" s="177"/>
      <c r="J505" s="177"/>
      <c r="K505" s="185"/>
      <c r="L505" s="541"/>
      <c r="P505" s="655"/>
      <c r="Q505" s="655"/>
      <c r="R505" s="535"/>
      <c r="S505" s="656"/>
      <c r="T505" s="535"/>
      <c r="U505" s="535"/>
      <c r="V505" s="535"/>
      <c r="W505" s="535"/>
      <c r="X505" s="535"/>
    </row>
    <row r="506" spans="1:24" s="16" customFormat="1" x14ac:dyDescent="0.2">
      <c r="A506" s="174" t="str">
        <f t="shared" si="241"/>
        <v>Objekt 4</v>
      </c>
      <c r="B506" s="191"/>
      <c r="C506" s="620" t="str">
        <f t="shared" si="243"/>
        <v/>
      </c>
      <c r="D506" s="177"/>
      <c r="E506" s="519"/>
      <c r="F506" s="520"/>
      <c r="G506" s="177"/>
      <c r="H506" s="177"/>
      <c r="I506" s="177"/>
      <c r="J506" s="177"/>
      <c r="K506" s="185"/>
      <c r="L506" s="541"/>
      <c r="P506" s="655"/>
      <c r="Q506" s="655"/>
      <c r="R506" s="535"/>
      <c r="S506" s="656"/>
      <c r="T506" s="535"/>
      <c r="U506" s="535"/>
      <c r="V506" s="535"/>
      <c r="W506" s="535"/>
      <c r="X506" s="535"/>
    </row>
    <row r="507" spans="1:24" s="16" customFormat="1" x14ac:dyDescent="0.2">
      <c r="A507" s="174" t="str">
        <f t="shared" si="241"/>
        <v>Objekt 5</v>
      </c>
      <c r="B507" s="191"/>
      <c r="C507" s="620" t="str">
        <f t="shared" si="243"/>
        <v/>
      </c>
      <c r="D507" s="177"/>
      <c r="E507" s="519"/>
      <c r="F507" s="520"/>
      <c r="G507" s="177"/>
      <c r="H507" s="177"/>
      <c r="I507" s="177"/>
      <c r="J507" s="177"/>
      <c r="K507" s="185"/>
      <c r="L507" s="541"/>
      <c r="P507" s="655"/>
      <c r="Q507" s="655"/>
      <c r="R507" s="535"/>
      <c r="S507" s="656"/>
      <c r="T507" s="535"/>
      <c r="U507" s="535"/>
      <c r="V507" s="535"/>
      <c r="W507" s="535"/>
      <c r="X507" s="535"/>
    </row>
    <row r="508" spans="1:24" s="16" customFormat="1" x14ac:dyDescent="0.2">
      <c r="A508" s="174" t="str">
        <f t="shared" si="241"/>
        <v>Objekt 6</v>
      </c>
      <c r="B508" s="191"/>
      <c r="C508" s="620" t="str">
        <f t="shared" si="243"/>
        <v/>
      </c>
      <c r="D508" s="177"/>
      <c r="E508" s="519"/>
      <c r="F508" s="520"/>
      <c r="G508" s="177"/>
      <c r="H508" s="177"/>
      <c r="I508" s="177"/>
      <c r="J508" s="177"/>
      <c r="K508" s="185"/>
      <c r="L508" s="541"/>
      <c r="P508" s="655"/>
      <c r="Q508" s="655"/>
      <c r="R508" s="535"/>
      <c r="S508" s="656"/>
      <c r="T508" s="535"/>
      <c r="U508" s="535"/>
      <c r="V508" s="535"/>
      <c r="W508" s="535"/>
      <c r="X508" s="535"/>
    </row>
    <row r="509" spans="1:24" s="16" customFormat="1" x14ac:dyDescent="0.2">
      <c r="A509" s="174" t="str">
        <f t="shared" si="241"/>
        <v>Objekt 7</v>
      </c>
      <c r="B509" s="191"/>
      <c r="C509" s="620" t="str">
        <f t="shared" si="243"/>
        <v/>
      </c>
      <c r="D509" s="177"/>
      <c r="E509" s="519"/>
      <c r="F509" s="520"/>
      <c r="G509" s="177"/>
      <c r="H509" s="177"/>
      <c r="I509" s="177"/>
      <c r="J509" s="177"/>
      <c r="K509" s="185"/>
      <c r="L509" s="541"/>
      <c r="P509" s="655"/>
      <c r="Q509" s="655"/>
      <c r="R509" s="535"/>
      <c r="S509" s="656"/>
      <c r="T509" s="535"/>
      <c r="U509" s="535"/>
      <c r="V509" s="535"/>
      <c r="W509" s="535"/>
      <c r="X509" s="535"/>
    </row>
    <row r="510" spans="1:24" s="16" customFormat="1" x14ac:dyDescent="0.2">
      <c r="A510" s="174" t="str">
        <f t="shared" si="241"/>
        <v>Objekt 8</v>
      </c>
      <c r="B510" s="191"/>
      <c r="C510" s="620" t="str">
        <f t="shared" si="243"/>
        <v/>
      </c>
      <c r="D510" s="177"/>
      <c r="E510" s="519"/>
      <c r="F510" s="520"/>
      <c r="G510" s="177"/>
      <c r="H510" s="177"/>
      <c r="I510" s="177"/>
      <c r="J510" s="177"/>
      <c r="K510" s="185"/>
      <c r="L510" s="541"/>
      <c r="P510" s="655"/>
      <c r="Q510" s="655"/>
      <c r="R510" s="535"/>
      <c r="S510" s="656"/>
      <c r="T510" s="535"/>
      <c r="U510" s="535"/>
      <c r="V510" s="535"/>
      <c r="W510" s="535"/>
      <c r="X510" s="535"/>
    </row>
    <row r="511" spans="1:24" s="16" customFormat="1" x14ac:dyDescent="0.2">
      <c r="A511" s="174" t="str">
        <f t="shared" si="241"/>
        <v>Objekt 9</v>
      </c>
      <c r="B511" s="191"/>
      <c r="C511" s="620" t="str">
        <f t="shared" si="243"/>
        <v/>
      </c>
      <c r="D511" s="177"/>
      <c r="E511" s="519"/>
      <c r="F511" s="520"/>
      <c r="G511" s="177"/>
      <c r="H511" s="177"/>
      <c r="I511" s="177"/>
      <c r="J511" s="177"/>
      <c r="K511" s="185"/>
      <c r="L511" s="541"/>
      <c r="P511" s="655"/>
      <c r="Q511" s="655"/>
      <c r="R511" s="535"/>
      <c r="S511" s="656"/>
      <c r="T511" s="535"/>
      <c r="U511" s="535"/>
      <c r="V511" s="535"/>
      <c r="W511" s="535"/>
      <c r="X511" s="535"/>
    </row>
    <row r="512" spans="1:24" s="16" customFormat="1" x14ac:dyDescent="0.2">
      <c r="A512" s="174" t="str">
        <f t="shared" si="241"/>
        <v>Objekt 10</v>
      </c>
      <c r="B512" s="191"/>
      <c r="C512" s="620" t="str">
        <f t="shared" si="243"/>
        <v/>
      </c>
      <c r="D512" s="177"/>
      <c r="E512" s="519"/>
      <c r="F512" s="520"/>
      <c r="G512" s="177"/>
      <c r="H512" s="177"/>
      <c r="I512" s="177"/>
      <c r="J512" s="177"/>
      <c r="K512" s="185"/>
      <c r="L512" s="541"/>
      <c r="P512" s="655"/>
      <c r="Q512" s="655"/>
      <c r="R512" s="535"/>
      <c r="S512" s="656"/>
      <c r="T512" s="535"/>
      <c r="U512" s="535"/>
      <c r="V512" s="535"/>
      <c r="W512" s="535"/>
      <c r="X512" s="535"/>
    </row>
    <row r="513" spans="1:24" s="16" customFormat="1" x14ac:dyDescent="0.2">
      <c r="A513" s="174" t="str">
        <f t="shared" si="241"/>
        <v>Objekt 11</v>
      </c>
      <c r="B513" s="191"/>
      <c r="C513" s="620" t="str">
        <f t="shared" si="243"/>
        <v/>
      </c>
      <c r="D513" s="177"/>
      <c r="E513" s="519"/>
      <c r="F513" s="520"/>
      <c r="G513" s="177"/>
      <c r="H513" s="177"/>
      <c r="I513" s="177"/>
      <c r="J513" s="177"/>
      <c r="K513" s="185"/>
      <c r="L513" s="541"/>
      <c r="P513" s="655"/>
      <c r="Q513" s="655"/>
      <c r="R513" s="535"/>
      <c r="S513" s="656"/>
      <c r="T513" s="535"/>
      <c r="U513" s="535"/>
      <c r="V513" s="535"/>
      <c r="W513" s="535"/>
      <c r="X513" s="535"/>
    </row>
    <row r="514" spans="1:24" s="16" customFormat="1" x14ac:dyDescent="0.2">
      <c r="A514" s="174" t="str">
        <f t="shared" si="241"/>
        <v>Objekt 12</v>
      </c>
      <c r="B514" s="191"/>
      <c r="C514" s="620" t="str">
        <f t="shared" si="243"/>
        <v/>
      </c>
      <c r="D514" s="177"/>
      <c r="E514" s="519"/>
      <c r="F514" s="520"/>
      <c r="G514" s="177"/>
      <c r="H514" s="177"/>
      <c r="I514" s="177"/>
      <c r="J514" s="177"/>
      <c r="K514" s="185"/>
      <c r="L514" s="541"/>
      <c r="P514" s="655"/>
      <c r="Q514" s="655"/>
      <c r="R514" s="535"/>
      <c r="S514" s="656"/>
      <c r="T514" s="535"/>
      <c r="U514" s="535"/>
      <c r="V514" s="535"/>
      <c r="W514" s="535"/>
      <c r="X514" s="535"/>
    </row>
    <row r="515" spans="1:24" s="16" customFormat="1" x14ac:dyDescent="0.2">
      <c r="A515" s="174" t="str">
        <f t="shared" si="241"/>
        <v>Objekt 13</v>
      </c>
      <c r="B515" s="191"/>
      <c r="C515" s="620" t="str">
        <f t="shared" si="243"/>
        <v/>
      </c>
      <c r="D515" s="177"/>
      <c r="E515" s="519"/>
      <c r="F515" s="520"/>
      <c r="G515" s="177"/>
      <c r="H515" s="177"/>
      <c r="I515" s="177"/>
      <c r="J515" s="177"/>
      <c r="K515" s="185"/>
      <c r="L515" s="541"/>
      <c r="P515" s="655"/>
      <c r="Q515" s="655"/>
      <c r="R515" s="535"/>
      <c r="S515" s="656"/>
      <c r="T515" s="535"/>
      <c r="U515" s="535"/>
      <c r="V515" s="535"/>
      <c r="W515" s="535"/>
      <c r="X515" s="535"/>
    </row>
    <row r="516" spans="1:24" s="16" customFormat="1" x14ac:dyDescent="0.2">
      <c r="A516" s="174" t="str">
        <f t="shared" si="241"/>
        <v>Objekt 14</v>
      </c>
      <c r="B516" s="191"/>
      <c r="C516" s="620" t="str">
        <f t="shared" si="243"/>
        <v/>
      </c>
      <c r="D516" s="177"/>
      <c r="E516" s="519"/>
      <c r="F516" s="520"/>
      <c r="G516" s="177"/>
      <c r="H516" s="177"/>
      <c r="I516" s="177"/>
      <c r="J516" s="177"/>
      <c r="K516" s="185"/>
      <c r="L516" s="541"/>
      <c r="P516" s="655"/>
      <c r="Q516" s="655"/>
      <c r="R516" s="535"/>
      <c r="S516" s="656"/>
      <c r="T516" s="535"/>
      <c r="U516" s="535"/>
      <c r="V516" s="535"/>
      <c r="W516" s="535"/>
      <c r="X516" s="535"/>
    </row>
    <row r="517" spans="1:24" s="16" customFormat="1" x14ac:dyDescent="0.2">
      <c r="A517" s="174" t="str">
        <f t="shared" ref="A517:A548" si="244">A325</f>
        <v>Objekt 15</v>
      </c>
      <c r="B517" s="191"/>
      <c r="C517" s="620" t="str">
        <f t="shared" si="243"/>
        <v/>
      </c>
      <c r="D517" s="177"/>
      <c r="E517" s="519"/>
      <c r="F517" s="520"/>
      <c r="G517" s="177"/>
      <c r="H517" s="177"/>
      <c r="I517" s="177"/>
      <c r="J517" s="177"/>
      <c r="K517" s="185"/>
      <c r="L517" s="541"/>
      <c r="P517" s="655"/>
      <c r="Q517" s="655"/>
      <c r="R517" s="535"/>
      <c r="S517" s="656"/>
      <c r="T517" s="535"/>
      <c r="U517" s="535"/>
      <c r="V517" s="535"/>
      <c r="W517" s="535"/>
      <c r="X517" s="535"/>
    </row>
    <row r="518" spans="1:24" s="16" customFormat="1" x14ac:dyDescent="0.2">
      <c r="A518" s="174" t="str">
        <f t="shared" si="244"/>
        <v>Objekt 16</v>
      </c>
      <c r="B518" s="191"/>
      <c r="C518" s="620" t="str">
        <f t="shared" si="243"/>
        <v/>
      </c>
      <c r="D518" s="177"/>
      <c r="E518" s="519"/>
      <c r="F518" s="520"/>
      <c r="G518" s="177"/>
      <c r="H518" s="177"/>
      <c r="I518" s="177"/>
      <c r="J518" s="177"/>
      <c r="K518" s="185"/>
      <c r="L518" s="541"/>
      <c r="P518" s="655"/>
      <c r="Q518" s="655"/>
      <c r="R518" s="535"/>
      <c r="S518" s="656"/>
      <c r="T518" s="535"/>
      <c r="U518" s="535"/>
      <c r="V518" s="535"/>
      <c r="W518" s="535"/>
      <c r="X518" s="535"/>
    </row>
    <row r="519" spans="1:24" s="16" customFormat="1" x14ac:dyDescent="0.2">
      <c r="A519" s="174" t="str">
        <f t="shared" si="244"/>
        <v>Objekt 17</v>
      </c>
      <c r="B519" s="191"/>
      <c r="C519" s="620" t="str">
        <f t="shared" si="243"/>
        <v/>
      </c>
      <c r="D519" s="177"/>
      <c r="E519" s="519"/>
      <c r="F519" s="520"/>
      <c r="G519" s="177"/>
      <c r="H519" s="177"/>
      <c r="I519" s="177"/>
      <c r="J519" s="177"/>
      <c r="K519" s="185"/>
      <c r="L519" s="541"/>
      <c r="P519" s="655"/>
      <c r="Q519" s="655"/>
      <c r="R519" s="535"/>
      <c r="S519" s="656"/>
      <c r="T519" s="535"/>
      <c r="U519" s="535"/>
      <c r="V519" s="535"/>
      <c r="W519" s="535"/>
      <c r="X519" s="535"/>
    </row>
    <row r="520" spans="1:24" s="16" customFormat="1" x14ac:dyDescent="0.2">
      <c r="A520" s="174" t="str">
        <f t="shared" si="244"/>
        <v>Objekt 18</v>
      </c>
      <c r="B520" s="191"/>
      <c r="C520" s="620" t="str">
        <f t="shared" si="243"/>
        <v/>
      </c>
      <c r="D520" s="177"/>
      <c r="E520" s="519"/>
      <c r="F520" s="520"/>
      <c r="G520" s="177"/>
      <c r="H520" s="177"/>
      <c r="I520" s="177"/>
      <c r="J520" s="177"/>
      <c r="K520" s="185"/>
      <c r="L520" s="541"/>
      <c r="P520" s="655"/>
      <c r="Q520" s="655"/>
      <c r="R520" s="535"/>
      <c r="S520" s="656"/>
      <c r="T520" s="535"/>
      <c r="U520" s="535"/>
      <c r="V520" s="535"/>
      <c r="W520" s="535"/>
      <c r="X520" s="535"/>
    </row>
    <row r="521" spans="1:24" s="16" customFormat="1" x14ac:dyDescent="0.2">
      <c r="A521" s="174" t="str">
        <f t="shared" si="244"/>
        <v>Objekt 19</v>
      </c>
      <c r="B521" s="191"/>
      <c r="C521" s="620" t="str">
        <f t="shared" si="243"/>
        <v/>
      </c>
      <c r="D521" s="177"/>
      <c r="E521" s="519"/>
      <c r="F521" s="520"/>
      <c r="G521" s="177"/>
      <c r="H521" s="177"/>
      <c r="I521" s="177"/>
      <c r="J521" s="177"/>
      <c r="K521" s="185"/>
      <c r="L521" s="541"/>
      <c r="P521" s="655"/>
      <c r="Q521" s="655"/>
      <c r="R521" s="535"/>
      <c r="S521" s="656"/>
      <c r="T521" s="535"/>
      <c r="U521" s="535"/>
      <c r="V521" s="535"/>
      <c r="W521" s="535"/>
      <c r="X521" s="535"/>
    </row>
    <row r="522" spans="1:24" s="16" customFormat="1" x14ac:dyDescent="0.2">
      <c r="A522" s="174" t="str">
        <f t="shared" si="244"/>
        <v>Objekt 20</v>
      </c>
      <c r="B522" s="191"/>
      <c r="C522" s="620" t="str">
        <f t="shared" si="243"/>
        <v/>
      </c>
      <c r="D522" s="177"/>
      <c r="E522" s="519"/>
      <c r="F522" s="520"/>
      <c r="G522" s="177"/>
      <c r="H522" s="177"/>
      <c r="I522" s="177"/>
      <c r="J522" s="177"/>
      <c r="K522" s="185"/>
      <c r="L522" s="541"/>
      <c r="P522" s="655"/>
      <c r="Q522" s="655"/>
      <c r="R522" s="535"/>
      <c r="S522" s="656"/>
      <c r="T522" s="535"/>
      <c r="U522" s="535"/>
      <c r="V522" s="535"/>
      <c r="W522" s="535"/>
      <c r="X522" s="535"/>
    </row>
    <row r="523" spans="1:24" s="16" customFormat="1" ht="6.6" customHeight="1" x14ac:dyDescent="0.2">
      <c r="A523" s="174" t="str">
        <f t="shared" si="244"/>
        <v>Objekt 21</v>
      </c>
      <c r="B523" s="191"/>
      <c r="C523" s="620" t="str">
        <f t="shared" si="243"/>
        <v/>
      </c>
      <c r="D523" s="177"/>
      <c r="E523" s="519"/>
      <c r="F523" s="520"/>
      <c r="G523" s="177"/>
      <c r="H523" s="177"/>
      <c r="I523" s="177"/>
      <c r="J523" s="177"/>
      <c r="K523" s="185"/>
      <c r="L523" s="541"/>
      <c r="P523" s="655"/>
      <c r="Q523" s="655"/>
      <c r="R523" s="535"/>
      <c r="S523" s="656"/>
      <c r="T523" s="535"/>
      <c r="U523" s="535"/>
      <c r="V523" s="535"/>
      <c r="W523" s="535"/>
      <c r="X523" s="535"/>
    </row>
    <row r="524" spans="1:24" s="16" customFormat="1" ht="6.6" customHeight="1" x14ac:dyDescent="0.2">
      <c r="A524" s="174" t="str">
        <f t="shared" si="244"/>
        <v>Objekt 22</v>
      </c>
      <c r="B524" s="191"/>
      <c r="C524" s="620" t="str">
        <f t="shared" si="243"/>
        <v/>
      </c>
      <c r="D524" s="177"/>
      <c r="E524" s="519"/>
      <c r="F524" s="520"/>
      <c r="G524" s="177"/>
      <c r="H524" s="177"/>
      <c r="I524" s="177"/>
      <c r="J524" s="177"/>
      <c r="K524" s="185"/>
      <c r="L524" s="541"/>
      <c r="P524" s="655"/>
      <c r="Q524" s="655"/>
      <c r="R524" s="535"/>
      <c r="S524" s="656"/>
      <c r="T524" s="535"/>
      <c r="U524" s="535"/>
      <c r="V524" s="535"/>
      <c r="W524" s="535"/>
      <c r="X524" s="535"/>
    </row>
    <row r="525" spans="1:24" s="16" customFormat="1" ht="6.6" customHeight="1" x14ac:dyDescent="0.2">
      <c r="A525" s="174" t="str">
        <f t="shared" si="244"/>
        <v>Objekt 23</v>
      </c>
      <c r="B525" s="191"/>
      <c r="C525" s="620" t="str">
        <f t="shared" si="243"/>
        <v/>
      </c>
      <c r="D525" s="177"/>
      <c r="E525" s="519"/>
      <c r="F525" s="520"/>
      <c r="G525" s="177"/>
      <c r="H525" s="177"/>
      <c r="I525" s="177"/>
      <c r="J525" s="177"/>
      <c r="K525" s="185"/>
      <c r="L525" s="541"/>
      <c r="P525" s="655"/>
      <c r="Q525" s="655"/>
      <c r="R525" s="535"/>
      <c r="S525" s="656"/>
      <c r="T525" s="535"/>
      <c r="U525" s="535"/>
      <c r="V525" s="535"/>
      <c r="W525" s="535"/>
      <c r="X525" s="535"/>
    </row>
    <row r="526" spans="1:24" s="16" customFormat="1" ht="6.6" customHeight="1" x14ac:dyDescent="0.2">
      <c r="A526" s="174" t="str">
        <f t="shared" si="244"/>
        <v>Objekt 24</v>
      </c>
      <c r="B526" s="191"/>
      <c r="C526" s="620" t="str">
        <f t="shared" si="243"/>
        <v/>
      </c>
      <c r="D526" s="177"/>
      <c r="E526" s="519"/>
      <c r="F526" s="520"/>
      <c r="G526" s="177"/>
      <c r="H526" s="177"/>
      <c r="I526" s="177"/>
      <c r="J526" s="177"/>
      <c r="K526" s="185"/>
      <c r="L526" s="541"/>
      <c r="P526" s="655"/>
      <c r="Q526" s="655"/>
      <c r="R526" s="535"/>
      <c r="S526" s="656"/>
      <c r="T526" s="535"/>
      <c r="U526" s="535"/>
      <c r="V526" s="535"/>
      <c r="W526" s="535"/>
      <c r="X526" s="535"/>
    </row>
    <row r="527" spans="1:24" s="16" customFormat="1" ht="6.6" customHeight="1" x14ac:dyDescent="0.2">
      <c r="A527" s="174" t="str">
        <f t="shared" si="244"/>
        <v>Objekt 25</v>
      </c>
      <c r="B527" s="191"/>
      <c r="C527" s="620" t="str">
        <f t="shared" si="243"/>
        <v/>
      </c>
      <c r="D527" s="177"/>
      <c r="E527" s="519"/>
      <c r="F527" s="520"/>
      <c r="G527" s="177"/>
      <c r="H527" s="177"/>
      <c r="I527" s="177"/>
      <c r="J527" s="177"/>
      <c r="K527" s="185"/>
      <c r="L527" s="541"/>
      <c r="P527" s="655"/>
      <c r="Q527" s="655"/>
      <c r="R527" s="535"/>
      <c r="S527" s="656"/>
      <c r="T527" s="535"/>
      <c r="U527" s="535"/>
      <c r="V527" s="535"/>
      <c r="W527" s="535"/>
      <c r="X527" s="535"/>
    </row>
    <row r="528" spans="1:24" s="16" customFormat="1" ht="6.6" customHeight="1" x14ac:dyDescent="0.2">
      <c r="A528" s="174" t="str">
        <f t="shared" si="244"/>
        <v>Objekt 26</v>
      </c>
      <c r="B528" s="191"/>
      <c r="C528" s="620" t="str">
        <f t="shared" si="243"/>
        <v/>
      </c>
      <c r="D528" s="177"/>
      <c r="E528" s="519"/>
      <c r="F528" s="520"/>
      <c r="G528" s="177"/>
      <c r="H528" s="177"/>
      <c r="I528" s="177"/>
      <c r="J528" s="177"/>
      <c r="K528" s="185"/>
      <c r="L528" s="541"/>
      <c r="P528" s="655"/>
      <c r="Q528" s="655"/>
      <c r="R528" s="535"/>
      <c r="S528" s="656"/>
      <c r="T528" s="535"/>
      <c r="U528" s="535"/>
      <c r="V528" s="535"/>
      <c r="W528" s="535"/>
      <c r="X528" s="535"/>
    </row>
    <row r="529" spans="1:24" s="16" customFormat="1" ht="6.6" customHeight="1" x14ac:dyDescent="0.2">
      <c r="A529" s="174" t="str">
        <f t="shared" si="244"/>
        <v>Objekt 27</v>
      </c>
      <c r="B529" s="191"/>
      <c r="C529" s="620" t="str">
        <f t="shared" si="243"/>
        <v/>
      </c>
      <c r="D529" s="177"/>
      <c r="E529" s="519"/>
      <c r="F529" s="520"/>
      <c r="G529" s="177"/>
      <c r="H529" s="177"/>
      <c r="I529" s="177"/>
      <c r="J529" s="177"/>
      <c r="K529" s="185"/>
      <c r="L529" s="541"/>
      <c r="P529" s="655"/>
      <c r="Q529" s="655"/>
      <c r="R529" s="535"/>
      <c r="S529" s="656"/>
      <c r="T529" s="535"/>
      <c r="U529" s="535"/>
      <c r="V529" s="535"/>
      <c r="W529" s="535"/>
      <c r="X529" s="535"/>
    </row>
    <row r="530" spans="1:24" s="16" customFormat="1" ht="6.6" customHeight="1" x14ac:dyDescent="0.2">
      <c r="A530" s="174" t="str">
        <f t="shared" si="244"/>
        <v>Objekt 28</v>
      </c>
      <c r="B530" s="191"/>
      <c r="C530" s="620" t="str">
        <f t="shared" si="243"/>
        <v/>
      </c>
      <c r="D530" s="177"/>
      <c r="E530" s="519"/>
      <c r="F530" s="520"/>
      <c r="G530" s="177"/>
      <c r="H530" s="177"/>
      <c r="I530" s="177"/>
      <c r="J530" s="177"/>
      <c r="K530" s="185"/>
      <c r="L530" s="541"/>
      <c r="P530" s="655"/>
      <c r="Q530" s="655"/>
      <c r="R530" s="535"/>
      <c r="S530" s="656"/>
      <c r="T530" s="535"/>
      <c r="U530" s="535"/>
      <c r="V530" s="535"/>
      <c r="W530" s="535"/>
      <c r="X530" s="535"/>
    </row>
    <row r="531" spans="1:24" s="16" customFormat="1" ht="6.6" customHeight="1" x14ac:dyDescent="0.2">
      <c r="A531" s="174" t="str">
        <f t="shared" si="244"/>
        <v>Objekt 29</v>
      </c>
      <c r="B531" s="191"/>
      <c r="C531" s="620" t="str">
        <f t="shared" si="243"/>
        <v/>
      </c>
      <c r="D531" s="177"/>
      <c r="E531" s="519"/>
      <c r="F531" s="520"/>
      <c r="G531" s="177"/>
      <c r="H531" s="177"/>
      <c r="I531" s="177"/>
      <c r="J531" s="177"/>
      <c r="K531" s="185"/>
      <c r="L531" s="541"/>
      <c r="P531" s="655"/>
      <c r="Q531" s="655"/>
      <c r="R531" s="535"/>
      <c r="S531" s="656"/>
      <c r="T531" s="535"/>
      <c r="U531" s="535"/>
      <c r="V531" s="535"/>
      <c r="W531" s="535"/>
      <c r="X531" s="535"/>
    </row>
    <row r="532" spans="1:24" s="16" customFormat="1" ht="6.6" customHeight="1" x14ac:dyDescent="0.2">
      <c r="A532" s="174" t="str">
        <f t="shared" si="244"/>
        <v>Objekt 30</v>
      </c>
      <c r="B532" s="191"/>
      <c r="C532" s="620" t="str">
        <f t="shared" si="243"/>
        <v/>
      </c>
      <c r="D532" s="177"/>
      <c r="E532" s="519"/>
      <c r="F532" s="520"/>
      <c r="G532" s="177"/>
      <c r="H532" s="177"/>
      <c r="I532" s="177"/>
      <c r="J532" s="177"/>
      <c r="K532" s="185"/>
      <c r="L532" s="541"/>
      <c r="P532" s="655"/>
      <c r="Q532" s="655"/>
      <c r="R532" s="535"/>
      <c r="S532" s="656"/>
      <c r="T532" s="535"/>
      <c r="U532" s="535"/>
      <c r="V532" s="535"/>
      <c r="W532" s="535"/>
      <c r="X532" s="535"/>
    </row>
    <row r="533" spans="1:24" s="16" customFormat="1" ht="18" customHeight="1" x14ac:dyDescent="0.2">
      <c r="A533" s="173" t="str">
        <f t="shared" si="244"/>
        <v>Immaterielle Anlagen (5 J.)</v>
      </c>
      <c r="B533" s="109"/>
      <c r="C533" s="618"/>
      <c r="D533" s="183">
        <f t="shared" ref="D533:K533" si="245">SUM(D534:D543)</f>
        <v>0</v>
      </c>
      <c r="E533" s="215">
        <f t="shared" si="245"/>
        <v>0</v>
      </c>
      <c r="F533" s="201">
        <f t="shared" si="245"/>
        <v>0</v>
      </c>
      <c r="G533" s="183">
        <f t="shared" si="245"/>
        <v>0</v>
      </c>
      <c r="H533" s="183">
        <f t="shared" si="245"/>
        <v>0</v>
      </c>
      <c r="I533" s="183">
        <f t="shared" si="245"/>
        <v>0</v>
      </c>
      <c r="J533" s="183">
        <f t="shared" si="245"/>
        <v>0</v>
      </c>
      <c r="K533" s="187">
        <f t="shared" si="245"/>
        <v>0</v>
      </c>
      <c r="L533" s="531"/>
      <c r="P533" s="621"/>
      <c r="Q533" s="621"/>
      <c r="R533" s="659"/>
      <c r="S533" s="659"/>
      <c r="T533" s="659"/>
      <c r="U533" s="659"/>
      <c r="V533" s="659"/>
      <c r="W533" s="659"/>
      <c r="X533" s="659"/>
    </row>
    <row r="534" spans="1:24" s="16" customFormat="1" x14ac:dyDescent="0.2">
      <c r="A534" s="174" t="str">
        <f t="shared" si="244"/>
        <v>Objekt 1</v>
      </c>
      <c r="B534" s="191"/>
      <c r="C534" s="620" t="str">
        <f t="shared" ref="C534:C543" si="246">IF(C342="","",C342)</f>
        <v/>
      </c>
      <c r="D534" s="177"/>
      <c r="E534" s="519"/>
      <c r="F534" s="520"/>
      <c r="G534" s="177"/>
      <c r="H534" s="177"/>
      <c r="I534" s="177"/>
      <c r="J534" s="177"/>
      <c r="K534" s="185"/>
      <c r="L534" s="541"/>
      <c r="P534" s="655"/>
      <c r="Q534" s="655"/>
      <c r="R534" s="535"/>
      <c r="S534" s="656"/>
      <c r="T534" s="535"/>
      <c r="U534" s="535"/>
      <c r="V534" s="535"/>
      <c r="W534" s="535"/>
      <c r="X534" s="535"/>
    </row>
    <row r="535" spans="1:24" s="16" customFormat="1" x14ac:dyDescent="0.2">
      <c r="A535" s="174" t="str">
        <f t="shared" si="244"/>
        <v>Objekt 2</v>
      </c>
      <c r="B535" s="191"/>
      <c r="C535" s="620" t="str">
        <f t="shared" si="246"/>
        <v/>
      </c>
      <c r="D535" s="177"/>
      <c r="E535" s="519"/>
      <c r="F535" s="520"/>
      <c r="G535" s="177"/>
      <c r="H535" s="177"/>
      <c r="I535" s="177"/>
      <c r="J535" s="177"/>
      <c r="K535" s="185"/>
      <c r="L535" s="541"/>
      <c r="P535" s="655"/>
      <c r="Q535" s="655"/>
      <c r="R535" s="535"/>
      <c r="S535" s="656"/>
      <c r="T535" s="535"/>
      <c r="U535" s="535"/>
      <c r="V535" s="535"/>
      <c r="W535" s="535"/>
      <c r="X535" s="535"/>
    </row>
    <row r="536" spans="1:24" s="16" customFormat="1" x14ac:dyDescent="0.2">
      <c r="A536" s="174" t="str">
        <f t="shared" si="244"/>
        <v>Objekt 3</v>
      </c>
      <c r="B536" s="191"/>
      <c r="C536" s="620" t="str">
        <f t="shared" si="246"/>
        <v/>
      </c>
      <c r="D536" s="177"/>
      <c r="E536" s="519"/>
      <c r="F536" s="520"/>
      <c r="G536" s="177"/>
      <c r="H536" s="177"/>
      <c r="I536" s="177"/>
      <c r="J536" s="177"/>
      <c r="K536" s="185"/>
      <c r="L536" s="541"/>
      <c r="P536" s="655"/>
      <c r="Q536" s="655"/>
      <c r="R536" s="535"/>
      <c r="S536" s="656"/>
      <c r="T536" s="535"/>
      <c r="U536" s="535"/>
      <c r="V536" s="535"/>
      <c r="W536" s="535"/>
      <c r="X536" s="535"/>
    </row>
    <row r="537" spans="1:24" s="16" customFormat="1" x14ac:dyDescent="0.2">
      <c r="A537" s="174" t="str">
        <f t="shared" si="244"/>
        <v>Objekt 4</v>
      </c>
      <c r="B537" s="191"/>
      <c r="C537" s="620" t="str">
        <f t="shared" si="246"/>
        <v/>
      </c>
      <c r="D537" s="177"/>
      <c r="E537" s="519"/>
      <c r="F537" s="520"/>
      <c r="G537" s="177"/>
      <c r="H537" s="177"/>
      <c r="I537" s="177"/>
      <c r="J537" s="177"/>
      <c r="K537" s="185"/>
      <c r="L537" s="541"/>
      <c r="P537" s="655"/>
      <c r="Q537" s="655"/>
      <c r="R537" s="535"/>
      <c r="S537" s="656"/>
      <c r="T537" s="535"/>
      <c r="U537" s="535"/>
      <c r="V537" s="535"/>
      <c r="W537" s="535"/>
      <c r="X537" s="535"/>
    </row>
    <row r="538" spans="1:24" s="16" customFormat="1" x14ac:dyDescent="0.2">
      <c r="A538" s="174" t="str">
        <f t="shared" si="244"/>
        <v>Objekt 5</v>
      </c>
      <c r="B538" s="191"/>
      <c r="C538" s="620" t="str">
        <f t="shared" si="246"/>
        <v/>
      </c>
      <c r="D538" s="177"/>
      <c r="E538" s="519"/>
      <c r="F538" s="520"/>
      <c r="G538" s="177"/>
      <c r="H538" s="177"/>
      <c r="I538" s="177"/>
      <c r="J538" s="177"/>
      <c r="K538" s="185"/>
      <c r="L538" s="541"/>
      <c r="P538" s="655"/>
      <c r="Q538" s="655"/>
      <c r="R538" s="535"/>
      <c r="S538" s="656"/>
      <c r="T538" s="535"/>
      <c r="U538" s="535"/>
      <c r="V538" s="535"/>
      <c r="W538" s="535"/>
      <c r="X538" s="535"/>
    </row>
    <row r="539" spans="1:24" s="16" customFormat="1" x14ac:dyDescent="0.2">
      <c r="A539" s="174" t="str">
        <f t="shared" si="244"/>
        <v>Objekt 6</v>
      </c>
      <c r="B539" s="191"/>
      <c r="C539" s="620" t="str">
        <f t="shared" si="246"/>
        <v/>
      </c>
      <c r="D539" s="177"/>
      <c r="E539" s="519"/>
      <c r="F539" s="520"/>
      <c r="G539" s="177"/>
      <c r="H539" s="177"/>
      <c r="I539" s="177"/>
      <c r="J539" s="177"/>
      <c r="K539" s="185"/>
      <c r="L539" s="541"/>
      <c r="P539" s="655"/>
      <c r="Q539" s="655"/>
      <c r="R539" s="535"/>
      <c r="S539" s="656"/>
      <c r="T539" s="535"/>
      <c r="U539" s="535"/>
      <c r="V539" s="535"/>
      <c r="W539" s="535"/>
      <c r="X539" s="535"/>
    </row>
    <row r="540" spans="1:24" s="16" customFormat="1" x14ac:dyDescent="0.2">
      <c r="A540" s="174" t="str">
        <f t="shared" si="244"/>
        <v>Objekt 7</v>
      </c>
      <c r="B540" s="191"/>
      <c r="C540" s="620" t="str">
        <f t="shared" si="246"/>
        <v/>
      </c>
      <c r="D540" s="177"/>
      <c r="E540" s="519"/>
      <c r="F540" s="520"/>
      <c r="G540" s="177"/>
      <c r="H540" s="177"/>
      <c r="I540" s="177"/>
      <c r="J540" s="177"/>
      <c r="K540" s="185"/>
      <c r="L540" s="541"/>
      <c r="P540" s="655"/>
      <c r="Q540" s="655"/>
      <c r="R540" s="535"/>
      <c r="S540" s="656"/>
      <c r="T540" s="535"/>
      <c r="U540" s="535"/>
      <c r="V540" s="535"/>
      <c r="W540" s="535"/>
      <c r="X540" s="535"/>
    </row>
    <row r="541" spans="1:24" s="16" customFormat="1" x14ac:dyDescent="0.2">
      <c r="A541" s="174" t="str">
        <f t="shared" si="244"/>
        <v>Objekt 8</v>
      </c>
      <c r="B541" s="191"/>
      <c r="C541" s="620" t="str">
        <f t="shared" si="246"/>
        <v/>
      </c>
      <c r="D541" s="177"/>
      <c r="E541" s="519"/>
      <c r="F541" s="520"/>
      <c r="G541" s="177"/>
      <c r="H541" s="177"/>
      <c r="I541" s="177"/>
      <c r="J541" s="177"/>
      <c r="K541" s="185"/>
      <c r="L541" s="541"/>
      <c r="P541" s="655"/>
      <c r="Q541" s="655"/>
      <c r="R541" s="535"/>
      <c r="S541" s="656"/>
      <c r="T541" s="535"/>
      <c r="U541" s="535"/>
      <c r="V541" s="535"/>
      <c r="W541" s="535"/>
      <c r="X541" s="535"/>
    </row>
    <row r="542" spans="1:24" s="16" customFormat="1" x14ac:dyDescent="0.2">
      <c r="A542" s="174" t="str">
        <f t="shared" si="244"/>
        <v>Objekt 9</v>
      </c>
      <c r="B542" s="191"/>
      <c r="C542" s="620" t="str">
        <f t="shared" si="246"/>
        <v/>
      </c>
      <c r="D542" s="177"/>
      <c r="E542" s="519"/>
      <c r="F542" s="520"/>
      <c r="G542" s="177"/>
      <c r="H542" s="177"/>
      <c r="I542" s="177"/>
      <c r="J542" s="177"/>
      <c r="K542" s="185"/>
      <c r="L542" s="541"/>
      <c r="P542" s="655"/>
      <c r="Q542" s="655"/>
      <c r="R542" s="535"/>
      <c r="S542" s="656"/>
      <c r="T542" s="535"/>
      <c r="U542" s="535"/>
      <c r="V542" s="535"/>
      <c r="W542" s="535"/>
      <c r="X542" s="535"/>
    </row>
    <row r="543" spans="1:24" s="16" customFormat="1" x14ac:dyDescent="0.2">
      <c r="A543" s="174" t="str">
        <f t="shared" si="244"/>
        <v>Objekt 10</v>
      </c>
      <c r="B543" s="191"/>
      <c r="C543" s="620" t="str">
        <f t="shared" si="246"/>
        <v/>
      </c>
      <c r="D543" s="177"/>
      <c r="E543" s="519"/>
      <c r="F543" s="520"/>
      <c r="G543" s="177"/>
      <c r="H543" s="177"/>
      <c r="I543" s="177"/>
      <c r="J543" s="177"/>
      <c r="K543" s="185"/>
      <c r="L543" s="541"/>
      <c r="P543" s="655"/>
      <c r="Q543" s="655"/>
      <c r="R543" s="535"/>
      <c r="S543" s="656"/>
      <c r="T543" s="535"/>
      <c r="U543" s="535"/>
      <c r="V543" s="535"/>
      <c r="W543" s="535"/>
      <c r="X543" s="535"/>
    </row>
    <row r="544" spans="1:24" s="16" customFormat="1" ht="18" customHeight="1" x14ac:dyDescent="0.2">
      <c r="A544" s="173" t="str">
        <f t="shared" si="244"/>
        <v>Informatik, Kommunikation (Hardware) (4 J.)</v>
      </c>
      <c r="B544" s="109"/>
      <c r="C544" s="618"/>
      <c r="D544" s="183">
        <f>SUM(D545:D574)</f>
        <v>0</v>
      </c>
      <c r="E544" s="215">
        <f t="shared" ref="E544:K544" si="247">SUM(E545:E574)</f>
        <v>0</v>
      </c>
      <c r="F544" s="201">
        <f t="shared" si="247"/>
        <v>0</v>
      </c>
      <c r="G544" s="183">
        <f t="shared" si="247"/>
        <v>0</v>
      </c>
      <c r="H544" s="183">
        <f t="shared" si="247"/>
        <v>0</v>
      </c>
      <c r="I544" s="183">
        <f t="shared" si="247"/>
        <v>0</v>
      </c>
      <c r="J544" s="183">
        <f t="shared" si="247"/>
        <v>0</v>
      </c>
      <c r="K544" s="187">
        <f t="shared" si="247"/>
        <v>0</v>
      </c>
      <c r="L544" s="531"/>
      <c r="P544" s="621"/>
      <c r="Q544" s="621"/>
      <c r="R544" s="659"/>
      <c r="S544" s="659"/>
      <c r="T544" s="659"/>
      <c r="U544" s="659"/>
      <c r="V544" s="659"/>
      <c r="W544" s="659"/>
      <c r="X544" s="659"/>
    </row>
    <row r="545" spans="1:24" s="16" customFormat="1" x14ac:dyDescent="0.2">
      <c r="A545" s="174" t="str">
        <f t="shared" si="244"/>
        <v>Objekt 1</v>
      </c>
      <c r="B545" s="191"/>
      <c r="C545" s="620" t="str">
        <f t="shared" ref="C545:C574" si="248">IF(C353="","",C353)</f>
        <v/>
      </c>
      <c r="D545" s="177"/>
      <c r="E545" s="519"/>
      <c r="F545" s="520"/>
      <c r="G545" s="177"/>
      <c r="H545" s="177"/>
      <c r="I545" s="177"/>
      <c r="J545" s="177"/>
      <c r="K545" s="185"/>
      <c r="L545" s="541"/>
      <c r="P545" s="655"/>
      <c r="Q545" s="655"/>
      <c r="R545" s="535"/>
      <c r="S545" s="656"/>
      <c r="T545" s="535"/>
      <c r="U545" s="535"/>
      <c r="V545" s="535"/>
      <c r="W545" s="535"/>
      <c r="X545" s="535"/>
    </row>
    <row r="546" spans="1:24" s="16" customFormat="1" x14ac:dyDescent="0.2">
      <c r="A546" s="174" t="str">
        <f t="shared" si="244"/>
        <v>Objekt 2</v>
      </c>
      <c r="B546" s="191"/>
      <c r="C546" s="620" t="str">
        <f t="shared" si="248"/>
        <v/>
      </c>
      <c r="D546" s="177"/>
      <c r="E546" s="519"/>
      <c r="F546" s="520"/>
      <c r="G546" s="177"/>
      <c r="H546" s="177"/>
      <c r="I546" s="177"/>
      <c r="J546" s="177"/>
      <c r="K546" s="185"/>
      <c r="L546" s="541"/>
      <c r="P546" s="655"/>
      <c r="Q546" s="655"/>
      <c r="R546" s="535"/>
      <c r="S546" s="656"/>
      <c r="T546" s="535"/>
      <c r="U546" s="535"/>
      <c r="V546" s="535"/>
      <c r="W546" s="535"/>
      <c r="X546" s="535"/>
    </row>
    <row r="547" spans="1:24" s="16" customFormat="1" x14ac:dyDescent="0.2">
      <c r="A547" s="174" t="str">
        <f t="shared" si="244"/>
        <v>Objekt 3</v>
      </c>
      <c r="B547" s="191"/>
      <c r="C547" s="620" t="str">
        <f t="shared" si="248"/>
        <v/>
      </c>
      <c r="D547" s="177"/>
      <c r="E547" s="519"/>
      <c r="F547" s="520"/>
      <c r="G547" s="177"/>
      <c r="H547" s="177"/>
      <c r="I547" s="177"/>
      <c r="J547" s="177"/>
      <c r="K547" s="185"/>
      <c r="L547" s="541"/>
      <c r="P547" s="655"/>
      <c r="Q547" s="655"/>
      <c r="R547" s="535"/>
      <c r="S547" s="656"/>
      <c r="T547" s="535"/>
      <c r="U547" s="535"/>
      <c r="V547" s="535"/>
      <c r="W547" s="535"/>
      <c r="X547" s="535"/>
    </row>
    <row r="548" spans="1:24" s="16" customFormat="1" x14ac:dyDescent="0.2">
      <c r="A548" s="174" t="str">
        <f t="shared" si="244"/>
        <v>Objekt 4</v>
      </c>
      <c r="B548" s="191"/>
      <c r="C548" s="620" t="str">
        <f t="shared" si="248"/>
        <v/>
      </c>
      <c r="D548" s="177"/>
      <c r="E548" s="519"/>
      <c r="F548" s="520"/>
      <c r="G548" s="177"/>
      <c r="H548" s="177"/>
      <c r="I548" s="177"/>
      <c r="J548" s="177"/>
      <c r="K548" s="185"/>
      <c r="L548" s="541"/>
      <c r="P548" s="655"/>
      <c r="Q548" s="655"/>
      <c r="R548" s="535"/>
      <c r="S548" s="656"/>
      <c r="T548" s="535"/>
      <c r="U548" s="535"/>
      <c r="V548" s="535"/>
      <c r="W548" s="535"/>
      <c r="X548" s="535"/>
    </row>
    <row r="549" spans="1:24" s="16" customFormat="1" x14ac:dyDescent="0.2">
      <c r="A549" s="174" t="str">
        <f t="shared" ref="A549:A580" si="249">A357</f>
        <v>Objekt 5</v>
      </c>
      <c r="B549" s="191"/>
      <c r="C549" s="620" t="str">
        <f t="shared" si="248"/>
        <v/>
      </c>
      <c r="D549" s="177"/>
      <c r="E549" s="519"/>
      <c r="F549" s="520"/>
      <c r="G549" s="177"/>
      <c r="H549" s="177"/>
      <c r="I549" s="177"/>
      <c r="J549" s="177"/>
      <c r="K549" s="185"/>
      <c r="L549" s="541"/>
      <c r="P549" s="655"/>
      <c r="Q549" s="655"/>
      <c r="R549" s="535"/>
      <c r="S549" s="656"/>
      <c r="T549" s="535"/>
      <c r="U549" s="535"/>
      <c r="V549" s="535"/>
      <c r="W549" s="535"/>
      <c r="X549" s="535"/>
    </row>
    <row r="550" spans="1:24" s="16" customFormat="1" x14ac:dyDescent="0.2">
      <c r="A550" s="174" t="str">
        <f t="shared" si="249"/>
        <v>Objekt 6</v>
      </c>
      <c r="B550" s="191"/>
      <c r="C550" s="620" t="str">
        <f t="shared" si="248"/>
        <v/>
      </c>
      <c r="D550" s="177"/>
      <c r="E550" s="519"/>
      <c r="F550" s="520"/>
      <c r="G550" s="177"/>
      <c r="H550" s="177"/>
      <c r="I550" s="177"/>
      <c r="J550" s="177"/>
      <c r="K550" s="185"/>
      <c r="L550" s="541"/>
      <c r="P550" s="655"/>
      <c r="Q550" s="655"/>
      <c r="R550" s="535"/>
      <c r="S550" s="656"/>
      <c r="T550" s="535"/>
      <c r="U550" s="535"/>
      <c r="V550" s="535"/>
      <c r="W550" s="535"/>
      <c r="X550" s="535"/>
    </row>
    <row r="551" spans="1:24" s="16" customFormat="1" x14ac:dyDescent="0.2">
      <c r="A551" s="174" t="str">
        <f t="shared" si="249"/>
        <v>Objekt 7</v>
      </c>
      <c r="B551" s="191"/>
      <c r="C551" s="620" t="str">
        <f t="shared" si="248"/>
        <v/>
      </c>
      <c r="D551" s="177"/>
      <c r="E551" s="519"/>
      <c r="F551" s="520"/>
      <c r="G551" s="177"/>
      <c r="H551" s="177"/>
      <c r="I551" s="177"/>
      <c r="J551" s="177"/>
      <c r="K551" s="185"/>
      <c r="L551" s="541"/>
      <c r="P551" s="655"/>
      <c r="Q551" s="655"/>
      <c r="R551" s="535"/>
      <c r="S551" s="656"/>
      <c r="T551" s="535"/>
      <c r="U551" s="535"/>
      <c r="V551" s="535"/>
      <c r="W551" s="535"/>
      <c r="X551" s="535"/>
    </row>
    <row r="552" spans="1:24" s="16" customFormat="1" x14ac:dyDescent="0.2">
      <c r="A552" s="174" t="str">
        <f t="shared" si="249"/>
        <v>Objekt 8</v>
      </c>
      <c r="B552" s="191"/>
      <c r="C552" s="620" t="str">
        <f t="shared" si="248"/>
        <v/>
      </c>
      <c r="D552" s="177"/>
      <c r="E552" s="519"/>
      <c r="F552" s="520"/>
      <c r="G552" s="177"/>
      <c r="H552" s="177"/>
      <c r="I552" s="177"/>
      <c r="J552" s="177"/>
      <c r="K552" s="185"/>
      <c r="L552" s="541"/>
      <c r="P552" s="655"/>
      <c r="Q552" s="655"/>
      <c r="R552" s="535"/>
      <c r="S552" s="656"/>
      <c r="T552" s="535"/>
      <c r="U552" s="535"/>
      <c r="V552" s="535"/>
      <c r="W552" s="535"/>
      <c r="X552" s="535"/>
    </row>
    <row r="553" spans="1:24" s="16" customFormat="1" x14ac:dyDescent="0.2">
      <c r="A553" s="174" t="str">
        <f t="shared" si="249"/>
        <v>Objekt 9</v>
      </c>
      <c r="B553" s="191"/>
      <c r="C553" s="620" t="str">
        <f t="shared" si="248"/>
        <v/>
      </c>
      <c r="D553" s="177"/>
      <c r="E553" s="519"/>
      <c r="F553" s="520"/>
      <c r="G553" s="177"/>
      <c r="H553" s="177"/>
      <c r="I553" s="177"/>
      <c r="J553" s="177"/>
      <c r="K553" s="185"/>
      <c r="L553" s="541"/>
      <c r="P553" s="655"/>
      <c r="Q553" s="655"/>
      <c r="R553" s="535"/>
      <c r="S553" s="656"/>
      <c r="T553" s="535"/>
      <c r="U553" s="535"/>
      <c r="V553" s="535"/>
      <c r="W553" s="535"/>
      <c r="X553" s="535"/>
    </row>
    <row r="554" spans="1:24" s="16" customFormat="1" x14ac:dyDescent="0.2">
      <c r="A554" s="174" t="str">
        <f t="shared" si="249"/>
        <v>Objekt 10</v>
      </c>
      <c r="B554" s="191"/>
      <c r="C554" s="620" t="str">
        <f t="shared" si="248"/>
        <v/>
      </c>
      <c r="D554" s="177"/>
      <c r="E554" s="519"/>
      <c r="F554" s="520"/>
      <c r="G554" s="177"/>
      <c r="H554" s="177"/>
      <c r="I554" s="177"/>
      <c r="J554" s="177"/>
      <c r="K554" s="185"/>
      <c r="L554" s="541"/>
      <c r="P554" s="655"/>
      <c r="Q554" s="655"/>
      <c r="R554" s="535"/>
      <c r="S554" s="656"/>
      <c r="T554" s="535"/>
      <c r="U554" s="535"/>
      <c r="V554" s="535"/>
      <c r="W554" s="535"/>
      <c r="X554" s="535"/>
    </row>
    <row r="555" spans="1:24" s="16" customFormat="1" x14ac:dyDescent="0.2">
      <c r="A555" s="174" t="str">
        <f t="shared" si="249"/>
        <v>Objekt 11</v>
      </c>
      <c r="B555" s="191"/>
      <c r="C555" s="620" t="str">
        <f t="shared" si="248"/>
        <v/>
      </c>
      <c r="D555" s="177"/>
      <c r="E555" s="519"/>
      <c r="F555" s="520"/>
      <c r="G555" s="177"/>
      <c r="H555" s="177"/>
      <c r="I555" s="177"/>
      <c r="J555" s="177"/>
      <c r="K555" s="185"/>
      <c r="L555" s="541"/>
      <c r="P555" s="655"/>
      <c r="Q555" s="655"/>
      <c r="R555" s="535"/>
      <c r="S555" s="656"/>
      <c r="T555" s="535"/>
      <c r="U555" s="535"/>
      <c r="V555" s="535"/>
      <c r="W555" s="535"/>
      <c r="X555" s="535"/>
    </row>
    <row r="556" spans="1:24" s="16" customFormat="1" x14ac:dyDescent="0.2">
      <c r="A556" s="174" t="str">
        <f t="shared" si="249"/>
        <v>Objekt 12</v>
      </c>
      <c r="B556" s="191"/>
      <c r="C556" s="620" t="str">
        <f t="shared" si="248"/>
        <v/>
      </c>
      <c r="D556" s="177"/>
      <c r="E556" s="519"/>
      <c r="F556" s="520"/>
      <c r="G556" s="177"/>
      <c r="H556" s="177"/>
      <c r="I556" s="177"/>
      <c r="J556" s="177"/>
      <c r="K556" s="185"/>
      <c r="L556" s="541"/>
      <c r="P556" s="655"/>
      <c r="Q556" s="655"/>
      <c r="R556" s="535"/>
      <c r="S556" s="656"/>
      <c r="T556" s="535"/>
      <c r="U556" s="535"/>
      <c r="V556" s="535"/>
      <c r="W556" s="535"/>
      <c r="X556" s="535"/>
    </row>
    <row r="557" spans="1:24" s="16" customFormat="1" x14ac:dyDescent="0.2">
      <c r="A557" s="174" t="str">
        <f t="shared" si="249"/>
        <v>Objekt 13</v>
      </c>
      <c r="B557" s="191"/>
      <c r="C557" s="620" t="str">
        <f t="shared" si="248"/>
        <v/>
      </c>
      <c r="D557" s="177"/>
      <c r="E557" s="519"/>
      <c r="F557" s="520"/>
      <c r="G557" s="177"/>
      <c r="H557" s="177"/>
      <c r="I557" s="177"/>
      <c r="J557" s="177"/>
      <c r="K557" s="185"/>
      <c r="L557" s="541"/>
      <c r="P557" s="655"/>
      <c r="Q557" s="655"/>
      <c r="R557" s="535"/>
      <c r="S557" s="656"/>
      <c r="T557" s="535"/>
      <c r="U557" s="535"/>
      <c r="V557" s="535"/>
      <c r="W557" s="535"/>
      <c r="X557" s="535"/>
    </row>
    <row r="558" spans="1:24" s="16" customFormat="1" x14ac:dyDescent="0.2">
      <c r="A558" s="174" t="str">
        <f t="shared" si="249"/>
        <v>Objekt 14</v>
      </c>
      <c r="B558" s="191"/>
      <c r="C558" s="620" t="str">
        <f t="shared" si="248"/>
        <v/>
      </c>
      <c r="D558" s="177"/>
      <c r="E558" s="519"/>
      <c r="F558" s="520"/>
      <c r="G558" s="177"/>
      <c r="H558" s="177"/>
      <c r="I558" s="177"/>
      <c r="J558" s="177"/>
      <c r="K558" s="185"/>
      <c r="L558" s="541"/>
      <c r="P558" s="655"/>
      <c r="Q558" s="655"/>
      <c r="R558" s="535"/>
      <c r="S558" s="656"/>
      <c r="T558" s="535"/>
      <c r="U558" s="535"/>
      <c r="V558" s="535"/>
      <c r="W558" s="535"/>
      <c r="X558" s="535"/>
    </row>
    <row r="559" spans="1:24" s="16" customFormat="1" x14ac:dyDescent="0.2">
      <c r="A559" s="174" t="str">
        <f t="shared" si="249"/>
        <v>Objekt 15</v>
      </c>
      <c r="B559" s="191"/>
      <c r="C559" s="620" t="str">
        <f t="shared" si="248"/>
        <v/>
      </c>
      <c r="D559" s="177"/>
      <c r="E559" s="519"/>
      <c r="F559" s="520"/>
      <c r="G559" s="177"/>
      <c r="H559" s="177"/>
      <c r="I559" s="177"/>
      <c r="J559" s="177"/>
      <c r="K559" s="185"/>
      <c r="L559" s="541"/>
      <c r="P559" s="655"/>
      <c r="Q559" s="655"/>
      <c r="R559" s="535"/>
      <c r="S559" s="656"/>
      <c r="T559" s="535"/>
      <c r="U559" s="535"/>
      <c r="V559" s="535"/>
      <c r="W559" s="535"/>
      <c r="X559" s="535"/>
    </row>
    <row r="560" spans="1:24" s="16" customFormat="1" x14ac:dyDescent="0.2">
      <c r="A560" s="174" t="str">
        <f t="shared" si="249"/>
        <v>Objekt 16</v>
      </c>
      <c r="B560" s="191"/>
      <c r="C560" s="620" t="str">
        <f t="shared" si="248"/>
        <v/>
      </c>
      <c r="D560" s="177"/>
      <c r="E560" s="519"/>
      <c r="F560" s="520"/>
      <c r="G560" s="177"/>
      <c r="H560" s="177"/>
      <c r="I560" s="177"/>
      <c r="J560" s="177"/>
      <c r="K560" s="185"/>
      <c r="L560" s="541"/>
      <c r="P560" s="655"/>
      <c r="Q560" s="655"/>
      <c r="R560" s="535"/>
      <c r="S560" s="656"/>
      <c r="T560" s="535"/>
      <c r="U560" s="535"/>
      <c r="V560" s="535"/>
      <c r="W560" s="535"/>
      <c r="X560" s="535"/>
    </row>
    <row r="561" spans="1:24" s="16" customFormat="1" x14ac:dyDescent="0.2">
      <c r="A561" s="174" t="str">
        <f t="shared" si="249"/>
        <v>Objekt 17</v>
      </c>
      <c r="B561" s="191"/>
      <c r="C561" s="620" t="str">
        <f t="shared" si="248"/>
        <v/>
      </c>
      <c r="D561" s="177"/>
      <c r="E561" s="519"/>
      <c r="F561" s="520"/>
      <c r="G561" s="177"/>
      <c r="H561" s="177"/>
      <c r="I561" s="177"/>
      <c r="J561" s="177"/>
      <c r="K561" s="185"/>
      <c r="L561" s="541"/>
      <c r="P561" s="655"/>
      <c r="Q561" s="655"/>
      <c r="R561" s="535"/>
      <c r="S561" s="656"/>
      <c r="T561" s="535"/>
      <c r="U561" s="535"/>
      <c r="V561" s="535"/>
      <c r="W561" s="535"/>
      <c r="X561" s="535"/>
    </row>
    <row r="562" spans="1:24" s="16" customFormat="1" x14ac:dyDescent="0.2">
      <c r="A562" s="174" t="str">
        <f t="shared" si="249"/>
        <v>Objekt 18</v>
      </c>
      <c r="B562" s="191"/>
      <c r="C562" s="620" t="str">
        <f t="shared" si="248"/>
        <v/>
      </c>
      <c r="D562" s="177"/>
      <c r="E562" s="519"/>
      <c r="F562" s="520"/>
      <c r="G562" s="177"/>
      <c r="H562" s="177"/>
      <c r="I562" s="177"/>
      <c r="J562" s="177"/>
      <c r="K562" s="185"/>
      <c r="L562" s="541"/>
      <c r="P562" s="655"/>
      <c r="Q562" s="655"/>
      <c r="R562" s="535"/>
      <c r="S562" s="656"/>
      <c r="T562" s="535"/>
      <c r="U562" s="535"/>
      <c r="V562" s="535"/>
      <c r="W562" s="535"/>
      <c r="X562" s="535"/>
    </row>
    <row r="563" spans="1:24" s="16" customFormat="1" x14ac:dyDescent="0.2">
      <c r="A563" s="174" t="str">
        <f t="shared" si="249"/>
        <v>Objekt 19</v>
      </c>
      <c r="B563" s="191"/>
      <c r="C563" s="620" t="str">
        <f t="shared" si="248"/>
        <v/>
      </c>
      <c r="D563" s="177"/>
      <c r="E563" s="519"/>
      <c r="F563" s="520"/>
      <c r="G563" s="177"/>
      <c r="H563" s="177"/>
      <c r="I563" s="177"/>
      <c r="J563" s="177"/>
      <c r="K563" s="185"/>
      <c r="L563" s="541"/>
      <c r="P563" s="655"/>
      <c r="Q563" s="655"/>
      <c r="R563" s="535"/>
      <c r="S563" s="656"/>
      <c r="T563" s="535"/>
      <c r="U563" s="535"/>
      <c r="V563" s="535"/>
      <c r="W563" s="535"/>
      <c r="X563" s="535"/>
    </row>
    <row r="564" spans="1:24" s="16" customFormat="1" x14ac:dyDescent="0.2">
      <c r="A564" s="174" t="str">
        <f t="shared" si="249"/>
        <v>Objekt 20</v>
      </c>
      <c r="B564" s="191"/>
      <c r="C564" s="620" t="str">
        <f t="shared" si="248"/>
        <v/>
      </c>
      <c r="D564" s="177"/>
      <c r="E564" s="519"/>
      <c r="F564" s="520"/>
      <c r="G564" s="177"/>
      <c r="H564" s="177"/>
      <c r="I564" s="177"/>
      <c r="J564" s="177"/>
      <c r="K564" s="185"/>
      <c r="L564" s="541"/>
      <c r="P564" s="655"/>
      <c r="Q564" s="655"/>
      <c r="R564" s="535"/>
      <c r="S564" s="656"/>
      <c r="T564" s="535"/>
      <c r="U564" s="535"/>
      <c r="V564" s="535"/>
      <c r="W564" s="535"/>
      <c r="X564" s="535"/>
    </row>
    <row r="565" spans="1:24" s="16" customFormat="1" ht="6.6" customHeight="1" x14ac:dyDescent="0.2">
      <c r="A565" s="174" t="str">
        <f t="shared" si="249"/>
        <v>Objekt 21</v>
      </c>
      <c r="B565" s="191"/>
      <c r="C565" s="620" t="str">
        <f t="shared" si="248"/>
        <v/>
      </c>
      <c r="D565" s="177"/>
      <c r="E565" s="519"/>
      <c r="F565" s="520"/>
      <c r="G565" s="177"/>
      <c r="H565" s="177"/>
      <c r="I565" s="177"/>
      <c r="J565" s="177"/>
      <c r="K565" s="185"/>
      <c r="L565" s="541"/>
      <c r="P565" s="655"/>
      <c r="Q565" s="655"/>
      <c r="R565" s="535"/>
      <c r="S565" s="656"/>
      <c r="T565" s="535"/>
      <c r="U565" s="535"/>
      <c r="V565" s="535"/>
      <c r="W565" s="535"/>
      <c r="X565" s="535"/>
    </row>
    <row r="566" spans="1:24" s="16" customFormat="1" ht="6.6" customHeight="1" x14ac:dyDescent="0.2">
      <c r="A566" s="174" t="str">
        <f t="shared" si="249"/>
        <v>Objekt 22</v>
      </c>
      <c r="B566" s="191"/>
      <c r="C566" s="620" t="str">
        <f t="shared" si="248"/>
        <v/>
      </c>
      <c r="D566" s="177"/>
      <c r="E566" s="519"/>
      <c r="F566" s="520"/>
      <c r="G566" s="177"/>
      <c r="H566" s="177"/>
      <c r="I566" s="177"/>
      <c r="J566" s="177"/>
      <c r="K566" s="185"/>
      <c r="L566" s="541"/>
      <c r="P566" s="655"/>
      <c r="Q566" s="655"/>
      <c r="R566" s="535"/>
      <c r="S566" s="656"/>
      <c r="T566" s="535"/>
      <c r="U566" s="535"/>
      <c r="V566" s="535"/>
      <c r="W566" s="535"/>
      <c r="X566" s="535"/>
    </row>
    <row r="567" spans="1:24" s="16" customFormat="1" ht="6.6" customHeight="1" x14ac:dyDescent="0.2">
      <c r="A567" s="174" t="str">
        <f t="shared" si="249"/>
        <v>Objekt 23</v>
      </c>
      <c r="B567" s="191"/>
      <c r="C567" s="620" t="str">
        <f t="shared" si="248"/>
        <v/>
      </c>
      <c r="D567" s="177"/>
      <c r="E567" s="519"/>
      <c r="F567" s="520"/>
      <c r="G567" s="177"/>
      <c r="H567" s="177"/>
      <c r="I567" s="177"/>
      <c r="J567" s="177"/>
      <c r="K567" s="185"/>
      <c r="L567" s="541"/>
      <c r="P567" s="655"/>
      <c r="Q567" s="655"/>
      <c r="R567" s="535"/>
      <c r="S567" s="656"/>
      <c r="T567" s="535"/>
      <c r="U567" s="535"/>
      <c r="V567" s="535"/>
      <c r="W567" s="535"/>
      <c r="X567" s="535"/>
    </row>
    <row r="568" spans="1:24" s="16" customFormat="1" ht="6.6" customHeight="1" x14ac:dyDescent="0.2">
      <c r="A568" s="174" t="str">
        <f t="shared" si="249"/>
        <v>Objekt 24</v>
      </c>
      <c r="B568" s="191"/>
      <c r="C568" s="620" t="str">
        <f t="shared" si="248"/>
        <v/>
      </c>
      <c r="D568" s="177"/>
      <c r="E568" s="519"/>
      <c r="F568" s="520"/>
      <c r="G568" s="177"/>
      <c r="H568" s="177"/>
      <c r="I568" s="177"/>
      <c r="J568" s="177"/>
      <c r="K568" s="185"/>
      <c r="L568" s="541"/>
      <c r="P568" s="655"/>
      <c r="Q568" s="655"/>
      <c r="R568" s="535"/>
      <c r="S568" s="656"/>
      <c r="T568" s="535"/>
      <c r="U568" s="535"/>
      <c r="V568" s="535"/>
      <c r="W568" s="535"/>
      <c r="X568" s="535"/>
    </row>
    <row r="569" spans="1:24" s="16" customFormat="1" ht="6.6" customHeight="1" x14ac:dyDescent="0.2">
      <c r="A569" s="174" t="str">
        <f t="shared" si="249"/>
        <v>Objekt 25</v>
      </c>
      <c r="B569" s="191"/>
      <c r="C569" s="620" t="str">
        <f t="shared" si="248"/>
        <v/>
      </c>
      <c r="D569" s="177"/>
      <c r="E569" s="519"/>
      <c r="F569" s="520"/>
      <c r="G569" s="177"/>
      <c r="H569" s="177"/>
      <c r="I569" s="177"/>
      <c r="J569" s="177"/>
      <c r="K569" s="185"/>
      <c r="L569" s="541"/>
      <c r="P569" s="655"/>
      <c r="Q569" s="655"/>
      <c r="R569" s="535"/>
      <c r="S569" s="656"/>
      <c r="T569" s="535"/>
      <c r="U569" s="535"/>
      <c r="V569" s="535"/>
      <c r="W569" s="535"/>
      <c r="X569" s="535"/>
    </row>
    <row r="570" spans="1:24" s="16" customFormat="1" ht="6.6" customHeight="1" x14ac:dyDescent="0.2">
      <c r="A570" s="174" t="str">
        <f t="shared" si="249"/>
        <v>Objekt 26</v>
      </c>
      <c r="B570" s="191"/>
      <c r="C570" s="620" t="str">
        <f t="shared" si="248"/>
        <v/>
      </c>
      <c r="D570" s="177"/>
      <c r="E570" s="519"/>
      <c r="F570" s="520"/>
      <c r="G570" s="177"/>
      <c r="H570" s="177"/>
      <c r="I570" s="177"/>
      <c r="J570" s="177"/>
      <c r="K570" s="185"/>
      <c r="L570" s="541"/>
      <c r="P570" s="655"/>
      <c r="Q570" s="655"/>
      <c r="R570" s="535"/>
      <c r="S570" s="656"/>
      <c r="T570" s="535"/>
      <c r="U570" s="535"/>
      <c r="V570" s="535"/>
      <c r="W570" s="535"/>
      <c r="X570" s="535"/>
    </row>
    <row r="571" spans="1:24" s="16" customFormat="1" ht="6.6" customHeight="1" x14ac:dyDescent="0.2">
      <c r="A571" s="174" t="str">
        <f t="shared" si="249"/>
        <v>Objekt 27</v>
      </c>
      <c r="B571" s="191"/>
      <c r="C571" s="620" t="str">
        <f t="shared" si="248"/>
        <v/>
      </c>
      <c r="D571" s="177"/>
      <c r="E571" s="519"/>
      <c r="F571" s="520"/>
      <c r="G571" s="177"/>
      <c r="H571" s="177"/>
      <c r="I571" s="177"/>
      <c r="J571" s="177"/>
      <c r="K571" s="185"/>
      <c r="L571" s="541"/>
      <c r="P571" s="655"/>
      <c r="Q571" s="655"/>
      <c r="R571" s="535"/>
      <c r="S571" s="656"/>
      <c r="T571" s="535"/>
      <c r="U571" s="535"/>
      <c r="V571" s="535"/>
      <c r="W571" s="535"/>
      <c r="X571" s="535"/>
    </row>
    <row r="572" spans="1:24" s="16" customFormat="1" ht="6.6" customHeight="1" x14ac:dyDescent="0.2">
      <c r="A572" s="174" t="str">
        <f t="shared" si="249"/>
        <v>Objekt 28</v>
      </c>
      <c r="B572" s="191"/>
      <c r="C572" s="620" t="str">
        <f t="shared" si="248"/>
        <v/>
      </c>
      <c r="D572" s="177"/>
      <c r="E572" s="519"/>
      <c r="F572" s="520"/>
      <c r="G572" s="177"/>
      <c r="H572" s="177"/>
      <c r="I572" s="177"/>
      <c r="J572" s="177"/>
      <c r="K572" s="185"/>
      <c r="L572" s="541"/>
      <c r="P572" s="655"/>
      <c r="Q572" s="655"/>
      <c r="R572" s="535"/>
      <c r="S572" s="656"/>
      <c r="T572" s="535"/>
      <c r="U572" s="535"/>
      <c r="V572" s="535"/>
      <c r="W572" s="535"/>
      <c r="X572" s="535"/>
    </row>
    <row r="573" spans="1:24" s="16" customFormat="1" ht="6.6" customHeight="1" x14ac:dyDescent="0.2">
      <c r="A573" s="174" t="str">
        <f t="shared" si="249"/>
        <v>Objekt 29</v>
      </c>
      <c r="B573" s="191"/>
      <c r="C573" s="620" t="str">
        <f t="shared" si="248"/>
        <v/>
      </c>
      <c r="D573" s="177"/>
      <c r="E573" s="519"/>
      <c r="F573" s="520"/>
      <c r="G573" s="177"/>
      <c r="H573" s="177"/>
      <c r="I573" s="177"/>
      <c r="J573" s="177"/>
      <c r="K573" s="185"/>
      <c r="L573" s="541"/>
      <c r="P573" s="655"/>
      <c r="Q573" s="655"/>
      <c r="R573" s="535"/>
      <c r="S573" s="656"/>
      <c r="T573" s="535"/>
      <c r="U573" s="535"/>
      <c r="V573" s="535"/>
      <c r="W573" s="535"/>
      <c r="X573" s="535"/>
    </row>
    <row r="574" spans="1:24" s="16" customFormat="1" ht="6.6" customHeight="1" x14ac:dyDescent="0.2">
      <c r="A574" s="174" t="str">
        <f t="shared" si="249"/>
        <v>Objekt 30</v>
      </c>
      <c r="B574" s="191"/>
      <c r="C574" s="620" t="str">
        <f t="shared" si="248"/>
        <v/>
      </c>
      <c r="D574" s="177"/>
      <c r="E574" s="519"/>
      <c r="F574" s="520"/>
      <c r="G574" s="177"/>
      <c r="H574" s="177"/>
      <c r="I574" s="177"/>
      <c r="J574" s="177"/>
      <c r="K574" s="185"/>
      <c r="L574" s="541"/>
      <c r="P574" s="655"/>
      <c r="Q574" s="655"/>
      <c r="R574" s="535"/>
      <c r="S574" s="656"/>
      <c r="T574" s="535"/>
      <c r="U574" s="535"/>
      <c r="V574" s="535"/>
      <c r="W574" s="535"/>
      <c r="X574" s="535"/>
    </row>
    <row r="575" spans="1:24" s="16" customFormat="1" ht="18" customHeight="1" x14ac:dyDescent="0.2">
      <c r="A575" s="173" t="str">
        <f t="shared" si="249"/>
        <v>Informatik, Kommunikation (Software) (4 J.)</v>
      </c>
      <c r="B575" s="109"/>
      <c r="C575" s="618"/>
      <c r="D575" s="183">
        <f>SUM(D576:D595)</f>
        <v>0</v>
      </c>
      <c r="E575" s="215">
        <f t="shared" ref="E575:K575" si="250">SUM(E576:E595)</f>
        <v>0</v>
      </c>
      <c r="F575" s="201">
        <f t="shared" si="250"/>
        <v>0</v>
      </c>
      <c r="G575" s="183">
        <f t="shared" si="250"/>
        <v>0</v>
      </c>
      <c r="H575" s="183">
        <f t="shared" si="250"/>
        <v>0</v>
      </c>
      <c r="I575" s="183">
        <f t="shared" si="250"/>
        <v>0</v>
      </c>
      <c r="J575" s="183">
        <f t="shared" si="250"/>
        <v>0</v>
      </c>
      <c r="K575" s="187">
        <f t="shared" si="250"/>
        <v>0</v>
      </c>
      <c r="L575" s="531"/>
      <c r="P575" s="621"/>
      <c r="Q575" s="621"/>
      <c r="R575" s="659"/>
      <c r="S575" s="659"/>
      <c r="T575" s="659"/>
      <c r="U575" s="659"/>
      <c r="V575" s="659"/>
      <c r="W575" s="659"/>
      <c r="X575" s="659"/>
    </row>
    <row r="576" spans="1:24" s="16" customFormat="1" x14ac:dyDescent="0.2">
      <c r="A576" s="174" t="str">
        <f t="shared" si="249"/>
        <v>Objekt 1</v>
      </c>
      <c r="B576" s="191"/>
      <c r="C576" s="620" t="str">
        <f t="shared" ref="C576:C595" si="251">IF(C384="","",C384)</f>
        <v/>
      </c>
      <c r="D576" s="177"/>
      <c r="E576" s="519"/>
      <c r="F576" s="520"/>
      <c r="G576" s="177"/>
      <c r="H576" s="177"/>
      <c r="I576" s="177"/>
      <c r="J576" s="177"/>
      <c r="K576" s="185"/>
      <c r="L576" s="541"/>
      <c r="P576" s="655"/>
      <c r="Q576" s="655"/>
      <c r="R576" s="535"/>
      <c r="S576" s="656"/>
      <c r="T576" s="535"/>
      <c r="U576" s="535"/>
      <c r="V576" s="535"/>
      <c r="W576" s="535"/>
      <c r="X576" s="535"/>
    </row>
    <row r="577" spans="1:24" s="16" customFormat="1" x14ac:dyDescent="0.2">
      <c r="A577" s="174" t="str">
        <f t="shared" si="249"/>
        <v>Objekt 2</v>
      </c>
      <c r="B577" s="191"/>
      <c r="C577" s="620" t="str">
        <f t="shared" si="251"/>
        <v/>
      </c>
      <c r="D577" s="177"/>
      <c r="E577" s="519"/>
      <c r="F577" s="520"/>
      <c r="G577" s="177"/>
      <c r="H577" s="177"/>
      <c r="I577" s="177"/>
      <c r="J577" s="177"/>
      <c r="K577" s="185"/>
      <c r="L577" s="541"/>
      <c r="P577" s="655"/>
      <c r="Q577" s="655"/>
      <c r="R577" s="535"/>
      <c r="S577" s="656"/>
      <c r="T577" s="535"/>
      <c r="U577" s="535"/>
      <c r="V577" s="535"/>
      <c r="W577" s="535"/>
      <c r="X577" s="535"/>
    </row>
    <row r="578" spans="1:24" s="16" customFormat="1" x14ac:dyDescent="0.2">
      <c r="A578" s="174" t="str">
        <f t="shared" si="249"/>
        <v>Objekt 3</v>
      </c>
      <c r="B578" s="191"/>
      <c r="C578" s="620" t="str">
        <f t="shared" si="251"/>
        <v/>
      </c>
      <c r="D578" s="177"/>
      <c r="E578" s="519"/>
      <c r="F578" s="520"/>
      <c r="G578" s="177"/>
      <c r="H578" s="177"/>
      <c r="I578" s="177"/>
      <c r="J578" s="177"/>
      <c r="K578" s="185"/>
      <c r="L578" s="541"/>
      <c r="P578" s="655"/>
      <c r="Q578" s="655"/>
      <c r="R578" s="535"/>
      <c r="S578" s="656"/>
      <c r="T578" s="535"/>
      <c r="U578" s="535"/>
      <c r="V578" s="535"/>
      <c r="W578" s="535"/>
      <c r="X578" s="535"/>
    </row>
    <row r="579" spans="1:24" s="16" customFormat="1" x14ac:dyDescent="0.2">
      <c r="A579" s="174" t="str">
        <f t="shared" si="249"/>
        <v>Objekt 4</v>
      </c>
      <c r="B579" s="191"/>
      <c r="C579" s="620" t="str">
        <f t="shared" si="251"/>
        <v/>
      </c>
      <c r="D579" s="177"/>
      <c r="E579" s="519"/>
      <c r="F579" s="520"/>
      <c r="G579" s="177"/>
      <c r="H579" s="177"/>
      <c r="I579" s="177"/>
      <c r="J579" s="177"/>
      <c r="K579" s="185"/>
      <c r="L579" s="541"/>
      <c r="P579" s="655"/>
      <c r="Q579" s="655"/>
      <c r="R579" s="535"/>
      <c r="S579" s="656"/>
      <c r="T579" s="535"/>
      <c r="U579" s="535"/>
      <c r="V579" s="535"/>
      <c r="W579" s="535"/>
      <c r="X579" s="535"/>
    </row>
    <row r="580" spans="1:24" s="16" customFormat="1" x14ac:dyDescent="0.2">
      <c r="A580" s="174" t="str">
        <f t="shared" si="249"/>
        <v>Objekt 5</v>
      </c>
      <c r="B580" s="191"/>
      <c r="C580" s="620" t="str">
        <f t="shared" si="251"/>
        <v/>
      </c>
      <c r="D580" s="177"/>
      <c r="E580" s="519"/>
      <c r="F580" s="520"/>
      <c r="G580" s="177"/>
      <c r="H580" s="177"/>
      <c r="I580" s="177"/>
      <c r="J580" s="177"/>
      <c r="K580" s="185"/>
      <c r="L580" s="541"/>
      <c r="P580" s="655"/>
      <c r="Q580" s="655"/>
      <c r="R580" s="535"/>
      <c r="S580" s="656"/>
      <c r="T580" s="535"/>
      <c r="U580" s="535"/>
      <c r="V580" s="535"/>
      <c r="W580" s="535"/>
      <c r="X580" s="535"/>
    </row>
    <row r="581" spans="1:24" s="16" customFormat="1" x14ac:dyDescent="0.2">
      <c r="A581" s="174" t="str">
        <f t="shared" ref="A581:A595" si="252">A389</f>
        <v>Objekt 6</v>
      </c>
      <c r="B581" s="191"/>
      <c r="C581" s="620" t="str">
        <f t="shared" si="251"/>
        <v/>
      </c>
      <c r="D581" s="177"/>
      <c r="E581" s="519"/>
      <c r="F581" s="520"/>
      <c r="G581" s="177"/>
      <c r="H581" s="177"/>
      <c r="I581" s="177"/>
      <c r="J581" s="177"/>
      <c r="K581" s="185"/>
      <c r="L581" s="541"/>
      <c r="P581" s="655"/>
      <c r="Q581" s="655"/>
      <c r="R581" s="535"/>
      <c r="S581" s="656"/>
      <c r="T581" s="535"/>
      <c r="U581" s="535"/>
      <c r="V581" s="535"/>
      <c r="W581" s="535"/>
      <c r="X581" s="535"/>
    </row>
    <row r="582" spans="1:24" s="16" customFormat="1" x14ac:dyDescent="0.2">
      <c r="A582" s="174" t="str">
        <f t="shared" si="252"/>
        <v>Objekt 7</v>
      </c>
      <c r="B582" s="191"/>
      <c r="C582" s="620" t="str">
        <f t="shared" si="251"/>
        <v/>
      </c>
      <c r="D582" s="177"/>
      <c r="E582" s="519"/>
      <c r="F582" s="520"/>
      <c r="G582" s="177"/>
      <c r="H582" s="177"/>
      <c r="I582" s="177"/>
      <c r="J582" s="177"/>
      <c r="K582" s="185"/>
      <c r="L582" s="541"/>
      <c r="P582" s="655"/>
      <c r="Q582" s="655"/>
      <c r="R582" s="535"/>
      <c r="S582" s="656"/>
      <c r="T582" s="535"/>
      <c r="U582" s="535"/>
      <c r="V582" s="535"/>
      <c r="W582" s="535"/>
      <c r="X582" s="535"/>
    </row>
    <row r="583" spans="1:24" s="16" customFormat="1" x14ac:dyDescent="0.2">
      <c r="A583" s="174" t="str">
        <f t="shared" si="252"/>
        <v>Objekt 8</v>
      </c>
      <c r="B583" s="191"/>
      <c r="C583" s="620" t="str">
        <f t="shared" si="251"/>
        <v/>
      </c>
      <c r="D583" s="177"/>
      <c r="E583" s="519"/>
      <c r="F583" s="520"/>
      <c r="G583" s="177"/>
      <c r="H583" s="177"/>
      <c r="I583" s="177"/>
      <c r="J583" s="177"/>
      <c r="K583" s="185"/>
      <c r="L583" s="541"/>
      <c r="P583" s="655"/>
      <c r="Q583" s="655"/>
      <c r="R583" s="535"/>
      <c r="S583" s="656"/>
      <c r="T583" s="535"/>
      <c r="U583" s="535"/>
      <c r="V583" s="535"/>
      <c r="W583" s="535"/>
      <c r="X583" s="535"/>
    </row>
    <row r="584" spans="1:24" s="16" customFormat="1" x14ac:dyDescent="0.2">
      <c r="A584" s="174" t="str">
        <f t="shared" si="252"/>
        <v>Objekt 9</v>
      </c>
      <c r="B584" s="191"/>
      <c r="C584" s="620" t="str">
        <f t="shared" si="251"/>
        <v/>
      </c>
      <c r="D584" s="177"/>
      <c r="E584" s="519"/>
      <c r="F584" s="520"/>
      <c r="G584" s="177"/>
      <c r="H584" s="177"/>
      <c r="I584" s="177"/>
      <c r="J584" s="177"/>
      <c r="K584" s="185"/>
      <c r="L584" s="541"/>
      <c r="P584" s="655"/>
      <c r="Q584" s="655"/>
      <c r="R584" s="535"/>
      <c r="S584" s="656"/>
      <c r="T584" s="535"/>
      <c r="U584" s="535"/>
      <c r="V584" s="535"/>
      <c r="W584" s="535"/>
      <c r="X584" s="535"/>
    </row>
    <row r="585" spans="1:24" s="16" customFormat="1" x14ac:dyDescent="0.2">
      <c r="A585" s="174" t="str">
        <f t="shared" si="252"/>
        <v>Objekt 10</v>
      </c>
      <c r="B585" s="191"/>
      <c r="C585" s="620" t="str">
        <f t="shared" si="251"/>
        <v/>
      </c>
      <c r="D585" s="177"/>
      <c r="E585" s="519"/>
      <c r="F585" s="520"/>
      <c r="G585" s="177"/>
      <c r="H585" s="177"/>
      <c r="I585" s="177"/>
      <c r="J585" s="177"/>
      <c r="K585" s="185"/>
      <c r="L585" s="541"/>
      <c r="P585" s="655"/>
      <c r="Q585" s="655"/>
      <c r="R585" s="535"/>
      <c r="S585" s="656"/>
      <c r="T585" s="535"/>
      <c r="U585" s="535"/>
      <c r="V585" s="535"/>
      <c r="W585" s="535"/>
      <c r="X585" s="535"/>
    </row>
    <row r="586" spans="1:24" s="16" customFormat="1" ht="6.6" customHeight="1" x14ac:dyDescent="0.2">
      <c r="A586" s="174" t="str">
        <f t="shared" si="252"/>
        <v>Objekt 11</v>
      </c>
      <c r="B586" s="191"/>
      <c r="C586" s="620" t="str">
        <f t="shared" si="251"/>
        <v/>
      </c>
      <c r="D586" s="177"/>
      <c r="E586" s="519"/>
      <c r="F586" s="520"/>
      <c r="G586" s="177"/>
      <c r="H586" s="177"/>
      <c r="I586" s="177"/>
      <c r="J586" s="177"/>
      <c r="K586" s="185"/>
      <c r="L586" s="541"/>
      <c r="P586" s="655"/>
      <c r="Q586" s="655"/>
      <c r="R586" s="535"/>
      <c r="S586" s="656"/>
      <c r="T586" s="535"/>
      <c r="U586" s="535"/>
      <c r="V586" s="535"/>
      <c r="W586" s="535"/>
      <c r="X586" s="535"/>
    </row>
    <row r="587" spans="1:24" s="16" customFormat="1" ht="6.6" customHeight="1" x14ac:dyDescent="0.2">
      <c r="A587" s="174" t="str">
        <f t="shared" si="252"/>
        <v>Objekt 12</v>
      </c>
      <c r="B587" s="191"/>
      <c r="C587" s="620" t="str">
        <f t="shared" si="251"/>
        <v/>
      </c>
      <c r="D587" s="177"/>
      <c r="E587" s="519"/>
      <c r="F587" s="520"/>
      <c r="G587" s="177"/>
      <c r="H587" s="177"/>
      <c r="I587" s="177"/>
      <c r="J587" s="177"/>
      <c r="K587" s="185"/>
      <c r="L587" s="541"/>
      <c r="P587" s="655"/>
      <c r="Q587" s="655"/>
      <c r="R587" s="535"/>
      <c r="S587" s="656"/>
      <c r="T587" s="535"/>
      <c r="U587" s="535"/>
      <c r="V587" s="535"/>
      <c r="W587" s="535"/>
      <c r="X587" s="535"/>
    </row>
    <row r="588" spans="1:24" s="16" customFormat="1" ht="6.6" customHeight="1" x14ac:dyDescent="0.2">
      <c r="A588" s="174" t="str">
        <f t="shared" si="252"/>
        <v>Objekt 13</v>
      </c>
      <c r="B588" s="191"/>
      <c r="C588" s="620" t="str">
        <f t="shared" si="251"/>
        <v/>
      </c>
      <c r="D588" s="177"/>
      <c r="E588" s="519"/>
      <c r="F588" s="520"/>
      <c r="G588" s="177"/>
      <c r="H588" s="177"/>
      <c r="I588" s="177"/>
      <c r="J588" s="177"/>
      <c r="K588" s="185"/>
      <c r="L588" s="541"/>
      <c r="P588" s="655"/>
      <c r="Q588" s="655"/>
      <c r="R588" s="535"/>
      <c r="S588" s="656"/>
      <c r="T588" s="535"/>
      <c r="U588" s="535"/>
      <c r="V588" s="535"/>
      <c r="W588" s="535"/>
      <c r="X588" s="535"/>
    </row>
    <row r="589" spans="1:24" s="16" customFormat="1" ht="6.6" customHeight="1" x14ac:dyDescent="0.2">
      <c r="A589" s="174" t="str">
        <f t="shared" si="252"/>
        <v>Objekt 14</v>
      </c>
      <c r="B589" s="191"/>
      <c r="C589" s="620" t="str">
        <f t="shared" si="251"/>
        <v/>
      </c>
      <c r="D589" s="177"/>
      <c r="E589" s="519"/>
      <c r="F589" s="520"/>
      <c r="G589" s="177"/>
      <c r="H589" s="177"/>
      <c r="I589" s="177"/>
      <c r="J589" s="177"/>
      <c r="K589" s="185"/>
      <c r="L589" s="541"/>
      <c r="P589" s="655"/>
      <c r="Q589" s="655"/>
      <c r="R589" s="535"/>
      <c r="S589" s="656"/>
      <c r="T589" s="535"/>
      <c r="U589" s="535"/>
      <c r="V589" s="535"/>
      <c r="W589" s="535"/>
      <c r="X589" s="535"/>
    </row>
    <row r="590" spans="1:24" s="16" customFormat="1" ht="6.6" customHeight="1" x14ac:dyDescent="0.2">
      <c r="A590" s="174" t="str">
        <f t="shared" si="252"/>
        <v>Objekt 15</v>
      </c>
      <c r="B590" s="191"/>
      <c r="C590" s="620" t="str">
        <f t="shared" si="251"/>
        <v/>
      </c>
      <c r="D590" s="177"/>
      <c r="E590" s="519"/>
      <c r="F590" s="520"/>
      <c r="G590" s="177"/>
      <c r="H590" s="177"/>
      <c r="I590" s="177"/>
      <c r="J590" s="177"/>
      <c r="K590" s="185"/>
      <c r="L590" s="541"/>
      <c r="P590" s="655"/>
      <c r="Q590" s="655"/>
      <c r="R590" s="535"/>
      <c r="S590" s="656"/>
      <c r="T590" s="535"/>
      <c r="U590" s="535"/>
      <c r="V590" s="535"/>
      <c r="W590" s="535"/>
      <c r="X590" s="535"/>
    </row>
    <row r="591" spans="1:24" s="16" customFormat="1" ht="6.6" customHeight="1" x14ac:dyDescent="0.2">
      <c r="A591" s="174" t="str">
        <f t="shared" si="252"/>
        <v>Objekt 16</v>
      </c>
      <c r="B591" s="191"/>
      <c r="C591" s="620" t="str">
        <f t="shared" si="251"/>
        <v/>
      </c>
      <c r="D591" s="177"/>
      <c r="E591" s="519"/>
      <c r="F591" s="520"/>
      <c r="G591" s="177"/>
      <c r="H591" s="177"/>
      <c r="I591" s="177"/>
      <c r="J591" s="177"/>
      <c r="K591" s="185"/>
      <c r="L591" s="541"/>
      <c r="P591" s="655"/>
      <c r="Q591" s="655"/>
      <c r="R591" s="535"/>
      <c r="S591" s="656"/>
      <c r="T591" s="535"/>
      <c r="U591" s="535"/>
      <c r="V591" s="535"/>
      <c r="W591" s="535"/>
      <c r="X591" s="535"/>
    </row>
    <row r="592" spans="1:24" s="16" customFormat="1" ht="6.6" customHeight="1" x14ac:dyDescent="0.2">
      <c r="A592" s="174" t="str">
        <f t="shared" si="252"/>
        <v>Objekt 17</v>
      </c>
      <c r="B592" s="191"/>
      <c r="C592" s="620" t="str">
        <f t="shared" si="251"/>
        <v/>
      </c>
      <c r="D592" s="177"/>
      <c r="E592" s="519"/>
      <c r="F592" s="520"/>
      <c r="G592" s="177"/>
      <c r="H592" s="177"/>
      <c r="I592" s="177"/>
      <c r="J592" s="177"/>
      <c r="K592" s="185"/>
      <c r="L592" s="541"/>
      <c r="P592" s="655"/>
      <c r="Q592" s="655"/>
      <c r="R592" s="535"/>
      <c r="S592" s="656"/>
      <c r="T592" s="535"/>
      <c r="U592" s="535"/>
      <c r="V592" s="535"/>
      <c r="W592" s="535"/>
      <c r="X592" s="535"/>
    </row>
    <row r="593" spans="1:24" s="16" customFormat="1" ht="6.6" customHeight="1" x14ac:dyDescent="0.2">
      <c r="A593" s="174" t="str">
        <f t="shared" si="252"/>
        <v>Objekt 18</v>
      </c>
      <c r="B593" s="191"/>
      <c r="C593" s="620" t="str">
        <f t="shared" si="251"/>
        <v/>
      </c>
      <c r="D593" s="177"/>
      <c r="E593" s="519"/>
      <c r="F593" s="520"/>
      <c r="G593" s="177"/>
      <c r="H593" s="177"/>
      <c r="I593" s="177"/>
      <c r="J593" s="177"/>
      <c r="K593" s="185"/>
      <c r="L593" s="541"/>
      <c r="P593" s="655"/>
      <c r="Q593" s="655"/>
      <c r="R593" s="535"/>
      <c r="S593" s="656"/>
      <c r="T593" s="535"/>
      <c r="U593" s="535"/>
      <c r="V593" s="535"/>
      <c r="W593" s="535"/>
      <c r="X593" s="535"/>
    </row>
    <row r="594" spans="1:24" s="16" customFormat="1" ht="6.6" customHeight="1" x14ac:dyDescent="0.2">
      <c r="A594" s="174" t="str">
        <f t="shared" si="252"/>
        <v>Objekt 19</v>
      </c>
      <c r="B594" s="191"/>
      <c r="C594" s="620" t="str">
        <f t="shared" si="251"/>
        <v/>
      </c>
      <c r="D594" s="177"/>
      <c r="E594" s="519"/>
      <c r="F594" s="520"/>
      <c r="G594" s="177"/>
      <c r="H594" s="177"/>
      <c r="I594" s="177"/>
      <c r="J594" s="177"/>
      <c r="K594" s="185"/>
      <c r="L594" s="541"/>
      <c r="P594" s="655"/>
      <c r="Q594" s="655"/>
      <c r="R594" s="535"/>
      <c r="S594" s="656"/>
      <c r="T594" s="535"/>
      <c r="U594" s="535"/>
      <c r="V594" s="535"/>
      <c r="W594" s="535"/>
      <c r="X594" s="535"/>
    </row>
    <row r="595" spans="1:24" s="16" customFormat="1" ht="6.6" customHeight="1" thickBot="1" x14ac:dyDescent="0.25">
      <c r="A595" s="174" t="str">
        <f t="shared" si="252"/>
        <v>Objekt 20</v>
      </c>
      <c r="B595" s="191"/>
      <c r="C595" s="620" t="str">
        <f t="shared" si="251"/>
        <v/>
      </c>
      <c r="D595" s="177"/>
      <c r="E595" s="519"/>
      <c r="F595" s="520"/>
      <c r="G595" s="177"/>
      <c r="H595" s="177"/>
      <c r="I595" s="177"/>
      <c r="J595" s="177"/>
      <c r="K595" s="185"/>
      <c r="L595" s="541"/>
      <c r="P595" s="655"/>
      <c r="Q595" s="655"/>
      <c r="R595" s="535"/>
      <c r="S595" s="656"/>
      <c r="T595" s="535"/>
      <c r="U595" s="535"/>
      <c r="V595" s="535"/>
      <c r="W595" s="535"/>
      <c r="X595" s="535"/>
    </row>
    <row r="596" spans="1:24" s="425" customFormat="1" ht="19.5" customHeight="1" thickBot="1" x14ac:dyDescent="0.25">
      <c r="A596" s="640" t="s">
        <v>560</v>
      </c>
      <c r="B596" s="646"/>
      <c r="C596" s="906"/>
      <c r="D596" s="642">
        <f>D575+D533+D502+D420+D409+D544+D471</f>
        <v>0</v>
      </c>
      <c r="E596" s="935">
        <f t="shared" ref="E596:K596" si="253">E575+E533+E502+E420+E409+E544+E471</f>
        <v>0</v>
      </c>
      <c r="F596" s="643">
        <f t="shared" si="253"/>
        <v>0</v>
      </c>
      <c r="G596" s="642">
        <f t="shared" si="253"/>
        <v>0</v>
      </c>
      <c r="H596" s="642">
        <f t="shared" si="253"/>
        <v>0</v>
      </c>
      <c r="I596" s="642">
        <f t="shared" si="253"/>
        <v>0</v>
      </c>
      <c r="J596" s="642">
        <f t="shared" si="253"/>
        <v>0</v>
      </c>
      <c r="K596" s="644">
        <f t="shared" si="253"/>
        <v>0</v>
      </c>
      <c r="L596" s="531"/>
      <c r="M596"/>
      <c r="N596" s="28"/>
      <c r="O596" s="28"/>
      <c r="P596" s="621"/>
      <c r="Q596" s="621"/>
      <c r="R596" s="30"/>
      <c r="S596" s="30"/>
      <c r="T596" s="30"/>
      <c r="U596" s="30"/>
      <c r="V596" s="30"/>
      <c r="W596" s="30"/>
      <c r="X596" s="30"/>
    </row>
  </sheetData>
  <sheetProtection algorithmName="SHA-512" hashValue="Noi79lNaVWkT/tjX46RidlxxFf7PrJMVTs+qX13eE/N09b2e2cJJgWXzYgt6OYuXhDrp4d2vFA/N9D6INQTeUg==" saltValue="Wm0Xj+SiNjqYhSZ+YuSWCw==" spinCount="100000" sheet="1" formatCells="0" formatColumns="0" formatRows="0"/>
  <mergeCells count="21">
    <mergeCell ref="D406:D408"/>
    <mergeCell ref="A406:B408"/>
    <mergeCell ref="G406:K406"/>
    <mergeCell ref="C406:C408"/>
    <mergeCell ref="F408:K408"/>
    <mergeCell ref="F24:K24"/>
    <mergeCell ref="F216:K216"/>
    <mergeCell ref="G214:K214"/>
    <mergeCell ref="G22:K22"/>
    <mergeCell ref="A10:A11"/>
    <mergeCell ref="B10:B11"/>
    <mergeCell ref="D10:D11"/>
    <mergeCell ref="G10:K10"/>
    <mergeCell ref="C214:C216"/>
    <mergeCell ref="D214:D216"/>
    <mergeCell ref="A22:A24"/>
    <mergeCell ref="B22:B24"/>
    <mergeCell ref="C22:C24"/>
    <mergeCell ref="D22:D24"/>
    <mergeCell ref="A214:A216"/>
    <mergeCell ref="B214:B216"/>
  </mergeCells>
  <pageMargins left="0.31496062992125984" right="0.31496062992125984" top="0.39370078740157483" bottom="0.39370078740157483" header="0.51181102362204722" footer="0.19685039370078741"/>
  <pageSetup paperSize="9" scale="51" fitToHeight="0" orientation="portrait" r:id="rId1"/>
  <headerFooter alignWithMargins="0">
    <oddFooter>&amp;L&amp;8&amp;F/AVFIN/FIN SG&amp;C&amp;8&amp;P/&amp;N&amp;R&amp;8&amp;A</oddFooter>
  </headerFooter>
  <rowBreaks count="3" manualBreakCount="3">
    <brk id="212" max="16383" man="1"/>
    <brk id="404" max="16383" man="1"/>
    <brk id="5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6"/>
  <sheetViews>
    <sheetView showGridLines="0" workbookViewId="0">
      <pane ySplit="5" topLeftCell="A171" activePane="bottomLeft" state="frozen"/>
      <selection pane="bottomLeft" activeCell="A207" sqref="A207"/>
    </sheetView>
  </sheetViews>
  <sheetFormatPr baseColWidth="10" defaultRowHeight="12.75" x14ac:dyDescent="0.2"/>
  <cols>
    <col min="1" max="1" width="11.7109375" style="600" customWidth="1"/>
    <col min="2" max="2" width="77" style="598" customWidth="1"/>
    <col min="3" max="256" width="11.42578125" style="599"/>
    <col min="257" max="257" width="11.7109375" style="599" customWidth="1"/>
    <col min="258" max="258" width="77" style="599" customWidth="1"/>
    <col min="259" max="512" width="11.42578125" style="599"/>
    <col min="513" max="513" width="11.7109375" style="599" customWidth="1"/>
    <col min="514" max="514" width="77" style="599" customWidth="1"/>
    <col min="515" max="768" width="11.42578125" style="599"/>
    <col min="769" max="769" width="11.7109375" style="599" customWidth="1"/>
    <col min="770" max="770" width="77" style="599" customWidth="1"/>
    <col min="771" max="1024" width="11.42578125" style="599"/>
    <col min="1025" max="1025" width="11.7109375" style="599" customWidth="1"/>
    <col min="1026" max="1026" width="77" style="599" customWidth="1"/>
    <col min="1027" max="1280" width="11.42578125" style="599"/>
    <col min="1281" max="1281" width="11.7109375" style="599" customWidth="1"/>
    <col min="1282" max="1282" width="77" style="599" customWidth="1"/>
    <col min="1283" max="1536" width="11.42578125" style="599"/>
    <col min="1537" max="1537" width="11.7109375" style="599" customWidth="1"/>
    <col min="1538" max="1538" width="77" style="599" customWidth="1"/>
    <col min="1539" max="1792" width="11.42578125" style="599"/>
    <col min="1793" max="1793" width="11.7109375" style="599" customWidth="1"/>
    <col min="1794" max="1794" width="77" style="599" customWidth="1"/>
    <col min="1795" max="2048" width="11.42578125" style="599"/>
    <col min="2049" max="2049" width="11.7109375" style="599" customWidth="1"/>
    <col min="2050" max="2050" width="77" style="599" customWidth="1"/>
    <col min="2051" max="2304" width="11.42578125" style="599"/>
    <col min="2305" max="2305" width="11.7109375" style="599" customWidth="1"/>
    <col min="2306" max="2306" width="77" style="599" customWidth="1"/>
    <col min="2307" max="2560" width="11.42578125" style="599"/>
    <col min="2561" max="2561" width="11.7109375" style="599" customWidth="1"/>
    <col min="2562" max="2562" width="77" style="599" customWidth="1"/>
    <col min="2563" max="2816" width="11.42578125" style="599"/>
    <col min="2817" max="2817" width="11.7109375" style="599" customWidth="1"/>
    <col min="2818" max="2818" width="77" style="599" customWidth="1"/>
    <col min="2819" max="3072" width="11.42578125" style="599"/>
    <col min="3073" max="3073" width="11.7109375" style="599" customWidth="1"/>
    <col min="3074" max="3074" width="77" style="599" customWidth="1"/>
    <col min="3075" max="3328" width="11.42578125" style="599"/>
    <col min="3329" max="3329" width="11.7109375" style="599" customWidth="1"/>
    <col min="3330" max="3330" width="77" style="599" customWidth="1"/>
    <col min="3331" max="3584" width="11.42578125" style="599"/>
    <col min="3585" max="3585" width="11.7109375" style="599" customWidth="1"/>
    <col min="3586" max="3586" width="77" style="599" customWidth="1"/>
    <col min="3587" max="3840" width="11.42578125" style="599"/>
    <col min="3841" max="3841" width="11.7109375" style="599" customWidth="1"/>
    <col min="3842" max="3842" width="77" style="599" customWidth="1"/>
    <col min="3843" max="4096" width="11.42578125" style="599"/>
    <col min="4097" max="4097" width="11.7109375" style="599" customWidth="1"/>
    <col min="4098" max="4098" width="77" style="599" customWidth="1"/>
    <col min="4099" max="4352" width="11.42578125" style="599"/>
    <col min="4353" max="4353" width="11.7109375" style="599" customWidth="1"/>
    <col min="4354" max="4354" width="77" style="599" customWidth="1"/>
    <col min="4355" max="4608" width="11.42578125" style="599"/>
    <col min="4609" max="4609" width="11.7109375" style="599" customWidth="1"/>
    <col min="4610" max="4610" width="77" style="599" customWidth="1"/>
    <col min="4611" max="4864" width="11.42578125" style="599"/>
    <col min="4865" max="4865" width="11.7109375" style="599" customWidth="1"/>
    <col min="4866" max="4866" width="77" style="599" customWidth="1"/>
    <col min="4867" max="5120" width="11.42578125" style="599"/>
    <col min="5121" max="5121" width="11.7109375" style="599" customWidth="1"/>
    <col min="5122" max="5122" width="77" style="599" customWidth="1"/>
    <col min="5123" max="5376" width="11.42578125" style="599"/>
    <col min="5377" max="5377" width="11.7109375" style="599" customWidth="1"/>
    <col min="5378" max="5378" width="77" style="599" customWidth="1"/>
    <col min="5379" max="5632" width="11.42578125" style="599"/>
    <col min="5633" max="5633" width="11.7109375" style="599" customWidth="1"/>
    <col min="5634" max="5634" width="77" style="599" customWidth="1"/>
    <col min="5635" max="5888" width="11.42578125" style="599"/>
    <col min="5889" max="5889" width="11.7109375" style="599" customWidth="1"/>
    <col min="5890" max="5890" width="77" style="599" customWidth="1"/>
    <col min="5891" max="6144" width="11.42578125" style="599"/>
    <col min="6145" max="6145" width="11.7109375" style="599" customWidth="1"/>
    <col min="6146" max="6146" width="77" style="599" customWidth="1"/>
    <col min="6147" max="6400" width="11.42578125" style="599"/>
    <col min="6401" max="6401" width="11.7109375" style="599" customWidth="1"/>
    <col min="6402" max="6402" width="77" style="599" customWidth="1"/>
    <col min="6403" max="6656" width="11.42578125" style="599"/>
    <col min="6657" max="6657" width="11.7109375" style="599" customWidth="1"/>
    <col min="6658" max="6658" width="77" style="599" customWidth="1"/>
    <col min="6659" max="6912" width="11.42578125" style="599"/>
    <col min="6913" max="6913" width="11.7109375" style="599" customWidth="1"/>
    <col min="6914" max="6914" width="77" style="599" customWidth="1"/>
    <col min="6915" max="7168" width="11.42578125" style="599"/>
    <col min="7169" max="7169" width="11.7109375" style="599" customWidth="1"/>
    <col min="7170" max="7170" width="77" style="599" customWidth="1"/>
    <col min="7171" max="7424" width="11.42578125" style="599"/>
    <col min="7425" max="7425" width="11.7109375" style="599" customWidth="1"/>
    <col min="7426" max="7426" width="77" style="599" customWidth="1"/>
    <col min="7427" max="7680" width="11.42578125" style="599"/>
    <col min="7681" max="7681" width="11.7109375" style="599" customWidth="1"/>
    <col min="7682" max="7682" width="77" style="599" customWidth="1"/>
    <col min="7683" max="7936" width="11.42578125" style="599"/>
    <col min="7937" max="7937" width="11.7109375" style="599" customWidth="1"/>
    <col min="7938" max="7938" width="77" style="599" customWidth="1"/>
    <col min="7939" max="8192" width="11.42578125" style="599"/>
    <col min="8193" max="8193" width="11.7109375" style="599" customWidth="1"/>
    <col min="8194" max="8194" width="77" style="599" customWidth="1"/>
    <col min="8195" max="8448" width="11.42578125" style="599"/>
    <col min="8449" max="8449" width="11.7109375" style="599" customWidth="1"/>
    <col min="8450" max="8450" width="77" style="599" customWidth="1"/>
    <col min="8451" max="8704" width="11.42578125" style="599"/>
    <col min="8705" max="8705" width="11.7109375" style="599" customWidth="1"/>
    <col min="8706" max="8706" width="77" style="599" customWidth="1"/>
    <col min="8707" max="8960" width="11.42578125" style="599"/>
    <col min="8961" max="8961" width="11.7109375" style="599" customWidth="1"/>
    <col min="8962" max="8962" width="77" style="599" customWidth="1"/>
    <col min="8963" max="9216" width="11.42578125" style="599"/>
    <col min="9217" max="9217" width="11.7109375" style="599" customWidth="1"/>
    <col min="9218" max="9218" width="77" style="599" customWidth="1"/>
    <col min="9219" max="9472" width="11.42578125" style="599"/>
    <col min="9473" max="9473" width="11.7109375" style="599" customWidth="1"/>
    <col min="9474" max="9474" width="77" style="599" customWidth="1"/>
    <col min="9475" max="9728" width="11.42578125" style="599"/>
    <col min="9729" max="9729" width="11.7109375" style="599" customWidth="1"/>
    <col min="9730" max="9730" width="77" style="599" customWidth="1"/>
    <col min="9731" max="9984" width="11.42578125" style="599"/>
    <col min="9985" max="9985" width="11.7109375" style="599" customWidth="1"/>
    <col min="9986" max="9986" width="77" style="599" customWidth="1"/>
    <col min="9987" max="10240" width="11.42578125" style="599"/>
    <col min="10241" max="10241" width="11.7109375" style="599" customWidth="1"/>
    <col min="10242" max="10242" width="77" style="599" customWidth="1"/>
    <col min="10243" max="10496" width="11.42578125" style="599"/>
    <col min="10497" max="10497" width="11.7109375" style="599" customWidth="1"/>
    <col min="10498" max="10498" width="77" style="599" customWidth="1"/>
    <col min="10499" max="10752" width="11.42578125" style="599"/>
    <col min="10753" max="10753" width="11.7109375" style="599" customWidth="1"/>
    <col min="10754" max="10754" width="77" style="599" customWidth="1"/>
    <col min="10755" max="11008" width="11.42578125" style="599"/>
    <col min="11009" max="11009" width="11.7109375" style="599" customWidth="1"/>
    <col min="11010" max="11010" width="77" style="599" customWidth="1"/>
    <col min="11011" max="11264" width="11.42578125" style="599"/>
    <col min="11265" max="11265" width="11.7109375" style="599" customWidth="1"/>
    <col min="11266" max="11266" width="77" style="599" customWidth="1"/>
    <col min="11267" max="11520" width="11.42578125" style="599"/>
    <col min="11521" max="11521" width="11.7109375" style="599" customWidth="1"/>
    <col min="11522" max="11522" width="77" style="599" customWidth="1"/>
    <col min="11523" max="11776" width="11.42578125" style="599"/>
    <col min="11777" max="11777" width="11.7109375" style="599" customWidth="1"/>
    <col min="11778" max="11778" width="77" style="599" customWidth="1"/>
    <col min="11779" max="12032" width="11.42578125" style="599"/>
    <col min="12033" max="12033" width="11.7109375" style="599" customWidth="1"/>
    <col min="12034" max="12034" width="77" style="599" customWidth="1"/>
    <col min="12035" max="12288" width="11.42578125" style="599"/>
    <col min="12289" max="12289" width="11.7109375" style="599" customWidth="1"/>
    <col min="12290" max="12290" width="77" style="599" customWidth="1"/>
    <col min="12291" max="12544" width="11.42578125" style="599"/>
    <col min="12545" max="12545" width="11.7109375" style="599" customWidth="1"/>
    <col min="12546" max="12546" width="77" style="599" customWidth="1"/>
    <col min="12547" max="12800" width="11.42578125" style="599"/>
    <col min="12801" max="12801" width="11.7109375" style="599" customWidth="1"/>
    <col min="12802" max="12802" width="77" style="599" customWidth="1"/>
    <col min="12803" max="13056" width="11.42578125" style="599"/>
    <col min="13057" max="13057" width="11.7109375" style="599" customWidth="1"/>
    <col min="13058" max="13058" width="77" style="599" customWidth="1"/>
    <col min="13059" max="13312" width="11.42578125" style="599"/>
    <col min="13313" max="13313" width="11.7109375" style="599" customWidth="1"/>
    <col min="13314" max="13314" width="77" style="599" customWidth="1"/>
    <col min="13315" max="13568" width="11.42578125" style="599"/>
    <col min="13569" max="13569" width="11.7109375" style="599" customWidth="1"/>
    <col min="13570" max="13570" width="77" style="599" customWidth="1"/>
    <col min="13571" max="13824" width="11.42578125" style="599"/>
    <col min="13825" max="13825" width="11.7109375" style="599" customWidth="1"/>
    <col min="13826" max="13826" width="77" style="599" customWidth="1"/>
    <col min="13827" max="14080" width="11.42578125" style="599"/>
    <col min="14081" max="14081" width="11.7109375" style="599" customWidth="1"/>
    <col min="14082" max="14082" width="77" style="599" customWidth="1"/>
    <col min="14083" max="14336" width="11.42578125" style="599"/>
    <col min="14337" max="14337" width="11.7109375" style="599" customWidth="1"/>
    <col min="14338" max="14338" width="77" style="599" customWidth="1"/>
    <col min="14339" max="14592" width="11.42578125" style="599"/>
    <col min="14593" max="14593" width="11.7109375" style="599" customWidth="1"/>
    <col min="14594" max="14594" width="77" style="599" customWidth="1"/>
    <col min="14595" max="14848" width="11.42578125" style="599"/>
    <col min="14849" max="14849" width="11.7109375" style="599" customWidth="1"/>
    <col min="14850" max="14850" width="77" style="599" customWidth="1"/>
    <col min="14851" max="15104" width="11.42578125" style="599"/>
    <col min="15105" max="15105" width="11.7109375" style="599" customWidth="1"/>
    <col min="15106" max="15106" width="77" style="599" customWidth="1"/>
    <col min="15107" max="15360" width="11.42578125" style="599"/>
    <col min="15361" max="15361" width="11.7109375" style="599" customWidth="1"/>
    <col min="15362" max="15362" width="77" style="599" customWidth="1"/>
    <col min="15363" max="15616" width="11.42578125" style="599"/>
    <col min="15617" max="15617" width="11.7109375" style="599" customWidth="1"/>
    <col min="15618" max="15618" width="77" style="599" customWidth="1"/>
    <col min="15619" max="15872" width="11.42578125" style="599"/>
    <col min="15873" max="15873" width="11.7109375" style="599" customWidth="1"/>
    <col min="15874" max="15874" width="77" style="599" customWidth="1"/>
    <col min="15875" max="16128" width="11.42578125" style="599"/>
    <col min="16129" max="16129" width="11.7109375" style="599" customWidth="1"/>
    <col min="16130" max="16130" width="77" style="599" customWidth="1"/>
    <col min="16131" max="16384" width="11.42578125" style="599"/>
  </cols>
  <sheetData>
    <row r="1" spans="1:2" ht="19.5" x14ac:dyDescent="0.2">
      <c r="A1" s="597" t="s">
        <v>307</v>
      </c>
    </row>
    <row r="2" spans="1:2" ht="19.5" x14ac:dyDescent="0.2">
      <c r="A2" s="597" t="s">
        <v>308</v>
      </c>
    </row>
    <row r="5" spans="1:2" ht="15.75" x14ac:dyDescent="0.2">
      <c r="A5" s="601" t="s">
        <v>304</v>
      </c>
      <c r="B5" s="602" t="s">
        <v>305</v>
      </c>
    </row>
    <row r="6" spans="1:2" s="604" customFormat="1" ht="15.75" x14ac:dyDescent="0.2">
      <c r="A6" s="613"/>
      <c r="B6" s="603"/>
    </row>
    <row r="7" spans="1:2" x14ac:dyDescent="0.2">
      <c r="A7" s="605">
        <v>41787</v>
      </c>
      <c r="B7" s="606" t="s">
        <v>306</v>
      </c>
    </row>
    <row r="8" spans="1:2" x14ac:dyDescent="0.2">
      <c r="B8" s="607" t="s">
        <v>309</v>
      </c>
    </row>
    <row r="9" spans="1:2" x14ac:dyDescent="0.2">
      <c r="A9" s="614"/>
      <c r="B9" s="608"/>
    </row>
    <row r="11" spans="1:2" x14ac:dyDescent="0.2">
      <c r="A11" s="605">
        <v>41835</v>
      </c>
      <c r="B11" s="606" t="s">
        <v>310</v>
      </c>
    </row>
    <row r="12" spans="1:2" x14ac:dyDescent="0.2">
      <c r="A12" s="614"/>
      <c r="B12" s="608"/>
    </row>
    <row r="14" spans="1:2" x14ac:dyDescent="0.2">
      <c r="A14" s="605">
        <v>41866</v>
      </c>
      <c r="B14" s="606" t="s">
        <v>311</v>
      </c>
    </row>
    <row r="15" spans="1:2" x14ac:dyDescent="0.2">
      <c r="B15" s="598" t="s">
        <v>312</v>
      </c>
    </row>
    <row r="16" spans="1:2" x14ac:dyDescent="0.2">
      <c r="A16" s="614"/>
      <c r="B16" s="608"/>
    </row>
    <row r="18" spans="1:2" x14ac:dyDescent="0.2">
      <c r="A18" s="605">
        <v>41872</v>
      </c>
      <c r="B18" s="598" t="s">
        <v>314</v>
      </c>
    </row>
    <row r="19" spans="1:2" x14ac:dyDescent="0.2">
      <c r="B19" s="598" t="s">
        <v>313</v>
      </c>
    </row>
    <row r="20" spans="1:2" x14ac:dyDescent="0.2">
      <c r="A20" s="614"/>
      <c r="B20" s="608"/>
    </row>
    <row r="22" spans="1:2" x14ac:dyDescent="0.2">
      <c r="A22" s="605">
        <v>41884</v>
      </c>
      <c r="B22" s="598" t="s">
        <v>315</v>
      </c>
    </row>
    <row r="23" spans="1:2" x14ac:dyDescent="0.2">
      <c r="B23" s="598" t="s">
        <v>316</v>
      </c>
    </row>
    <row r="24" spans="1:2" x14ac:dyDescent="0.2">
      <c r="B24" s="598" t="s">
        <v>317</v>
      </c>
    </row>
    <row r="25" spans="1:2" x14ac:dyDescent="0.2">
      <c r="A25" s="614"/>
      <c r="B25" s="608"/>
    </row>
    <row r="26" spans="1:2" x14ac:dyDescent="0.2">
      <c r="B26" s="599"/>
    </row>
    <row r="27" spans="1:2" x14ac:dyDescent="0.2">
      <c r="A27" s="605">
        <v>41893</v>
      </c>
      <c r="B27" s="609" t="s">
        <v>322</v>
      </c>
    </row>
    <row r="28" spans="1:2" x14ac:dyDescent="0.2">
      <c r="A28" s="614"/>
      <c r="B28" s="610"/>
    </row>
    <row r="30" spans="1:2" x14ac:dyDescent="0.2">
      <c r="A30" s="605">
        <v>41897</v>
      </c>
      <c r="B30" s="606" t="s">
        <v>323</v>
      </c>
    </row>
    <row r="31" spans="1:2" x14ac:dyDescent="0.2">
      <c r="A31" s="614"/>
      <c r="B31" s="610"/>
    </row>
    <row r="33" spans="1:2" x14ac:dyDescent="0.2">
      <c r="A33" s="605">
        <v>41899</v>
      </c>
      <c r="B33" s="606" t="s">
        <v>324</v>
      </c>
    </row>
    <row r="34" spans="1:2" ht="25.5" x14ac:dyDescent="0.2">
      <c r="B34" s="611" t="s">
        <v>325</v>
      </c>
    </row>
    <row r="35" spans="1:2" ht="25.5" x14ac:dyDescent="0.2">
      <c r="B35" s="611" t="s">
        <v>327</v>
      </c>
    </row>
    <row r="36" spans="1:2" x14ac:dyDescent="0.2">
      <c r="A36" s="614"/>
      <c r="B36" s="608"/>
    </row>
    <row r="38" spans="1:2" x14ac:dyDescent="0.2">
      <c r="A38" s="605">
        <v>41983</v>
      </c>
      <c r="B38" s="606" t="s">
        <v>330</v>
      </c>
    </row>
    <row r="39" spans="1:2" x14ac:dyDescent="0.2">
      <c r="B39" s="607" t="s">
        <v>309</v>
      </c>
    </row>
    <row r="40" spans="1:2" x14ac:dyDescent="0.2">
      <c r="A40" s="614"/>
      <c r="B40" s="608"/>
    </row>
    <row r="42" spans="1:2" x14ac:dyDescent="0.2">
      <c r="A42" s="605">
        <v>42031</v>
      </c>
      <c r="B42" s="606" t="s">
        <v>331</v>
      </c>
    </row>
    <row r="43" spans="1:2" x14ac:dyDescent="0.2">
      <c r="A43" s="614"/>
      <c r="B43" s="608"/>
    </row>
    <row r="45" spans="1:2" ht="25.5" x14ac:dyDescent="0.2">
      <c r="A45" s="605">
        <v>42067</v>
      </c>
      <c r="B45" s="612" t="s">
        <v>332</v>
      </c>
    </row>
    <row r="46" spans="1:2" x14ac:dyDescent="0.2">
      <c r="A46" s="614"/>
      <c r="B46" s="608"/>
    </row>
    <row r="48" spans="1:2" x14ac:dyDescent="0.2">
      <c r="A48" s="605">
        <v>42200</v>
      </c>
      <c r="B48" s="606" t="s">
        <v>349</v>
      </c>
    </row>
    <row r="49" spans="1:2" x14ac:dyDescent="0.2">
      <c r="A49" s="614"/>
      <c r="B49" s="608"/>
    </row>
    <row r="51" spans="1:2" x14ac:dyDescent="0.2">
      <c r="A51" s="605">
        <v>42299</v>
      </c>
      <c r="B51" s="606" t="s">
        <v>333</v>
      </c>
    </row>
    <row r="52" spans="1:2" x14ac:dyDescent="0.2">
      <c r="B52" s="606" t="s">
        <v>334</v>
      </c>
    </row>
    <row r="53" spans="1:2" x14ac:dyDescent="0.2">
      <c r="B53" s="606" t="s">
        <v>351</v>
      </c>
    </row>
    <row r="54" spans="1:2" x14ac:dyDescent="0.2">
      <c r="A54" s="614"/>
      <c r="B54" s="608"/>
    </row>
    <row r="56" spans="1:2" x14ac:dyDescent="0.2">
      <c r="A56" s="605">
        <v>42311</v>
      </c>
      <c r="B56" s="606" t="s">
        <v>374</v>
      </c>
    </row>
    <row r="57" spans="1:2" x14ac:dyDescent="0.2">
      <c r="A57" s="614"/>
      <c r="B57" s="608"/>
    </row>
    <row r="59" spans="1:2" x14ac:dyDescent="0.2">
      <c r="A59" s="605">
        <v>42333</v>
      </c>
      <c r="B59" s="606" t="s">
        <v>375</v>
      </c>
    </row>
    <row r="60" spans="1:2" x14ac:dyDescent="0.2">
      <c r="A60" s="605"/>
      <c r="B60" s="606" t="s">
        <v>376</v>
      </c>
    </row>
    <row r="61" spans="1:2" x14ac:dyDescent="0.2">
      <c r="A61" s="614"/>
      <c r="B61" s="608"/>
    </row>
    <row r="63" spans="1:2" x14ac:dyDescent="0.2">
      <c r="A63" s="605">
        <v>42340</v>
      </c>
      <c r="B63" s="606" t="s">
        <v>379</v>
      </c>
    </row>
    <row r="64" spans="1:2" x14ac:dyDescent="0.2">
      <c r="A64" s="614"/>
      <c r="B64" s="608"/>
    </row>
    <row r="65" spans="1:2" x14ac:dyDescent="0.2">
      <c r="A65" s="755"/>
      <c r="B65" s="756"/>
    </row>
    <row r="66" spans="1:2" x14ac:dyDescent="0.2">
      <c r="A66" s="757">
        <v>42347</v>
      </c>
      <c r="B66" s="758" t="s">
        <v>380</v>
      </c>
    </row>
    <row r="67" spans="1:2" x14ac:dyDescent="0.2">
      <c r="A67" s="757"/>
      <c r="B67" s="758" t="s">
        <v>381</v>
      </c>
    </row>
    <row r="68" spans="1:2" x14ac:dyDescent="0.2">
      <c r="A68" s="759"/>
      <c r="B68" s="760"/>
    </row>
    <row r="69" spans="1:2" x14ac:dyDescent="0.2">
      <c r="A69" s="755"/>
    </row>
    <row r="70" spans="1:2" ht="38.25" x14ac:dyDescent="0.2">
      <c r="A70" s="605">
        <v>42065</v>
      </c>
      <c r="B70" s="769" t="s">
        <v>408</v>
      </c>
    </row>
    <row r="71" spans="1:2" x14ac:dyDescent="0.2">
      <c r="A71" s="759"/>
      <c r="B71" s="608"/>
    </row>
    <row r="72" spans="1:2" x14ac:dyDescent="0.2">
      <c r="A72" s="755"/>
    </row>
    <row r="73" spans="1:2" x14ac:dyDescent="0.2">
      <c r="A73" s="605">
        <v>42437</v>
      </c>
      <c r="B73" s="606" t="s">
        <v>412</v>
      </c>
    </row>
    <row r="74" spans="1:2" x14ac:dyDescent="0.2">
      <c r="A74" s="614"/>
      <c r="B74" s="608"/>
    </row>
    <row r="75" spans="1:2" x14ac:dyDescent="0.2">
      <c r="A75" s="755"/>
    </row>
    <row r="76" spans="1:2" x14ac:dyDescent="0.2">
      <c r="A76" s="605">
        <v>42459</v>
      </c>
      <c r="B76" s="606" t="s">
        <v>413</v>
      </c>
    </row>
    <row r="77" spans="1:2" x14ac:dyDescent="0.2">
      <c r="A77" s="605"/>
      <c r="B77" s="606" t="s">
        <v>414</v>
      </c>
    </row>
    <row r="78" spans="1:2" x14ac:dyDescent="0.2">
      <c r="A78" s="614"/>
      <c r="B78" s="608"/>
    </row>
    <row r="79" spans="1:2" x14ac:dyDescent="0.2">
      <c r="A79" s="755"/>
    </row>
    <row r="80" spans="1:2" x14ac:dyDescent="0.2">
      <c r="A80" s="605">
        <v>42467</v>
      </c>
      <c r="B80" s="606" t="s">
        <v>415</v>
      </c>
    </row>
    <row r="81" spans="1:2" x14ac:dyDescent="0.2">
      <c r="A81" s="605"/>
      <c r="B81" s="606" t="s">
        <v>416</v>
      </c>
    </row>
    <row r="82" spans="1:2" x14ac:dyDescent="0.2">
      <c r="A82" s="614"/>
      <c r="B82" s="608"/>
    </row>
    <row r="83" spans="1:2" x14ac:dyDescent="0.2">
      <c r="A83" s="755"/>
    </row>
    <row r="84" spans="1:2" x14ac:dyDescent="0.2">
      <c r="A84" s="605">
        <v>42472</v>
      </c>
      <c r="B84" s="606" t="s">
        <v>418</v>
      </c>
    </row>
    <row r="85" spans="1:2" x14ac:dyDescent="0.2">
      <c r="A85" s="614"/>
      <c r="B85" s="608"/>
    </row>
    <row r="87" spans="1:2" x14ac:dyDescent="0.2">
      <c r="A87" s="605">
        <v>42529</v>
      </c>
      <c r="B87" s="606" t="s">
        <v>421</v>
      </c>
    </row>
    <row r="88" spans="1:2" x14ac:dyDescent="0.2">
      <c r="A88" s="614"/>
      <c r="B88" s="608"/>
    </row>
    <row r="90" spans="1:2" x14ac:dyDescent="0.2">
      <c r="A90" s="605">
        <v>42529</v>
      </c>
      <c r="B90" s="606" t="s">
        <v>422</v>
      </c>
    </row>
    <row r="91" spans="1:2" x14ac:dyDescent="0.2">
      <c r="A91" s="614"/>
      <c r="B91" s="608"/>
    </row>
    <row r="92" spans="1:2" x14ac:dyDescent="0.2">
      <c r="A92" s="755"/>
      <c r="B92" s="756"/>
    </row>
    <row r="93" spans="1:2" x14ac:dyDescent="0.2">
      <c r="A93" s="757">
        <v>42710</v>
      </c>
      <c r="B93" s="758" t="s">
        <v>423</v>
      </c>
    </row>
    <row r="94" spans="1:2" x14ac:dyDescent="0.2">
      <c r="A94" s="759"/>
      <c r="B94" s="760"/>
    </row>
    <row r="95" spans="1:2" x14ac:dyDescent="0.2">
      <c r="A95" s="755"/>
      <c r="B95" s="756"/>
    </row>
    <row r="96" spans="1:2" x14ac:dyDescent="0.2">
      <c r="A96" s="757">
        <v>42720</v>
      </c>
      <c r="B96" s="758" t="s">
        <v>424</v>
      </c>
    </row>
    <row r="97" spans="1:2" x14ac:dyDescent="0.2">
      <c r="A97" s="757"/>
      <c r="B97" s="758" t="s">
        <v>425</v>
      </c>
    </row>
    <row r="98" spans="1:2" x14ac:dyDescent="0.2">
      <c r="A98" s="759"/>
      <c r="B98" s="760"/>
    </row>
    <row r="100" spans="1:2" x14ac:dyDescent="0.2">
      <c r="A100" s="605">
        <v>42811</v>
      </c>
      <c r="B100" s="606" t="s">
        <v>429</v>
      </c>
    </row>
    <row r="101" spans="1:2" x14ac:dyDescent="0.2">
      <c r="B101" s="801" t="s">
        <v>426</v>
      </c>
    </row>
    <row r="102" spans="1:2" x14ac:dyDescent="0.2">
      <c r="B102" s="801" t="s">
        <v>427</v>
      </c>
    </row>
    <row r="103" spans="1:2" x14ac:dyDescent="0.2">
      <c r="B103" s="801" t="s">
        <v>428</v>
      </c>
    </row>
    <row r="104" spans="1:2" x14ac:dyDescent="0.2">
      <c r="B104" s="801" t="s">
        <v>427</v>
      </c>
    </row>
    <row r="105" spans="1:2" x14ac:dyDescent="0.2">
      <c r="A105" s="759"/>
      <c r="B105" s="760"/>
    </row>
    <row r="107" spans="1:2" x14ac:dyDescent="0.2">
      <c r="A107" s="605">
        <v>42836</v>
      </c>
      <c r="B107" s="606" t="s">
        <v>430</v>
      </c>
    </row>
    <row r="108" spans="1:2" x14ac:dyDescent="0.2">
      <c r="B108" s="801" t="s">
        <v>431</v>
      </c>
    </row>
    <row r="109" spans="1:2" x14ac:dyDescent="0.2">
      <c r="B109" s="801" t="s">
        <v>432</v>
      </c>
    </row>
    <row r="110" spans="1:2" x14ac:dyDescent="0.2">
      <c r="A110" s="759"/>
      <c r="B110" s="760"/>
    </row>
    <row r="112" spans="1:2" x14ac:dyDescent="0.2">
      <c r="A112" s="605">
        <v>42913</v>
      </c>
      <c r="B112" s="606" t="s">
        <v>436</v>
      </c>
    </row>
    <row r="113" spans="1:2" x14ac:dyDescent="0.2">
      <c r="A113" s="614"/>
      <c r="B113" s="608"/>
    </row>
    <row r="115" spans="1:2" x14ac:dyDescent="0.2">
      <c r="A115" s="605">
        <v>42951</v>
      </c>
      <c r="B115" s="606" t="s">
        <v>449</v>
      </c>
    </row>
    <row r="116" spans="1:2" x14ac:dyDescent="0.2">
      <c r="A116" s="605"/>
      <c r="B116" s="606" t="s">
        <v>448</v>
      </c>
    </row>
    <row r="117" spans="1:2" x14ac:dyDescent="0.2">
      <c r="A117" s="614"/>
      <c r="B117" s="608"/>
    </row>
    <row r="119" spans="1:2" ht="51" x14ac:dyDescent="0.2">
      <c r="A119" s="605">
        <v>43081</v>
      </c>
      <c r="B119" s="769" t="s">
        <v>454</v>
      </c>
    </row>
    <row r="120" spans="1:2" x14ac:dyDescent="0.2">
      <c r="A120" s="605"/>
      <c r="B120" s="769"/>
    </row>
    <row r="121" spans="1:2" x14ac:dyDescent="0.2">
      <c r="A121" s="605"/>
      <c r="B121" s="758" t="s">
        <v>453</v>
      </c>
    </row>
    <row r="122" spans="1:2" x14ac:dyDescent="0.2">
      <c r="A122" s="614"/>
      <c r="B122" s="608"/>
    </row>
    <row r="124" spans="1:2" x14ac:dyDescent="0.2">
      <c r="A124" s="605">
        <v>43244</v>
      </c>
      <c r="B124" s="606" t="s">
        <v>458</v>
      </c>
    </row>
    <row r="125" spans="1:2" x14ac:dyDescent="0.2">
      <c r="A125" s="605"/>
      <c r="B125" s="606" t="s">
        <v>459</v>
      </c>
    </row>
    <row r="126" spans="1:2" x14ac:dyDescent="0.2">
      <c r="A126" s="614"/>
      <c r="B126" s="608"/>
    </row>
    <row r="128" spans="1:2" x14ac:dyDescent="0.2">
      <c r="A128" s="605">
        <v>43245</v>
      </c>
      <c r="B128" s="606" t="s">
        <v>460</v>
      </c>
    </row>
    <row r="129" spans="1:2" x14ac:dyDescent="0.2">
      <c r="A129" s="614"/>
      <c r="B129" s="608"/>
    </row>
    <row r="131" spans="1:2" x14ac:dyDescent="0.2">
      <c r="A131" s="605">
        <v>43308</v>
      </c>
      <c r="B131" s="606" t="s">
        <v>464</v>
      </c>
    </row>
    <row r="132" spans="1:2" x14ac:dyDescent="0.2">
      <c r="A132" s="605"/>
      <c r="B132" s="606" t="s">
        <v>465</v>
      </c>
    </row>
    <row r="133" spans="1:2" x14ac:dyDescent="0.2">
      <c r="A133" s="605"/>
      <c r="B133" s="606" t="s">
        <v>470</v>
      </c>
    </row>
    <row r="134" spans="1:2" x14ac:dyDescent="0.2">
      <c r="A134" s="614"/>
      <c r="B134" s="608"/>
    </row>
    <row r="136" spans="1:2" x14ac:dyDescent="0.2">
      <c r="A136" s="605">
        <v>43446</v>
      </c>
      <c r="B136" s="606" t="s">
        <v>479</v>
      </c>
    </row>
    <row r="137" spans="1:2" x14ac:dyDescent="0.2">
      <c r="A137" s="614"/>
      <c r="B137" s="608"/>
    </row>
    <row r="139" spans="1:2" x14ac:dyDescent="0.2">
      <c r="A139" s="605">
        <v>43494</v>
      </c>
      <c r="B139" s="606" t="s">
        <v>480</v>
      </c>
    </row>
    <row r="140" spans="1:2" x14ac:dyDescent="0.2">
      <c r="B140" s="801" t="s">
        <v>481</v>
      </c>
    </row>
    <row r="141" spans="1:2" x14ac:dyDescent="0.2">
      <c r="B141" s="801" t="s">
        <v>482</v>
      </c>
    </row>
    <row r="142" spans="1:2" x14ac:dyDescent="0.2">
      <c r="A142" s="614"/>
      <c r="B142" s="608"/>
    </row>
    <row r="144" spans="1:2" x14ac:dyDescent="0.2">
      <c r="A144" s="605">
        <v>43584</v>
      </c>
      <c r="B144" s="606" t="s">
        <v>485</v>
      </c>
    </row>
    <row r="145" spans="1:2" x14ac:dyDescent="0.2">
      <c r="A145" s="614"/>
      <c r="B145" s="608"/>
    </row>
    <row r="147" spans="1:2" x14ac:dyDescent="0.2">
      <c r="A147" s="605">
        <v>43693</v>
      </c>
      <c r="B147" s="606" t="s">
        <v>507</v>
      </c>
    </row>
    <row r="148" spans="1:2" x14ac:dyDescent="0.2">
      <c r="A148" s="872"/>
      <c r="B148" s="873" t="s">
        <v>508</v>
      </c>
    </row>
    <row r="149" spans="1:2" x14ac:dyDescent="0.2">
      <c r="A149" s="614"/>
      <c r="B149" s="608"/>
    </row>
    <row r="151" spans="1:2" x14ac:dyDescent="0.2">
      <c r="A151" s="605">
        <v>43816</v>
      </c>
      <c r="B151" s="606" t="s">
        <v>510</v>
      </c>
    </row>
    <row r="152" spans="1:2" x14ac:dyDescent="0.2">
      <c r="A152" s="614"/>
      <c r="B152" s="608"/>
    </row>
    <row r="154" spans="1:2" x14ac:dyDescent="0.2">
      <c r="A154" s="605">
        <v>44005</v>
      </c>
      <c r="B154" s="606" t="s">
        <v>511</v>
      </c>
    </row>
    <row r="155" spans="1:2" x14ac:dyDescent="0.2">
      <c r="A155" s="614"/>
      <c r="B155" s="608"/>
    </row>
    <row r="157" spans="1:2" x14ac:dyDescent="0.2">
      <c r="A157" s="605">
        <v>44181</v>
      </c>
      <c r="B157" s="606" t="s">
        <v>515</v>
      </c>
    </row>
    <row r="158" spans="1:2" x14ac:dyDescent="0.2">
      <c r="A158" s="614"/>
      <c r="B158" s="608"/>
    </row>
    <row r="160" spans="1:2" x14ac:dyDescent="0.2">
      <c r="A160" s="605">
        <v>44431</v>
      </c>
      <c r="B160" s="606" t="s">
        <v>516</v>
      </c>
    </row>
    <row r="161" spans="1:2" x14ac:dyDescent="0.2">
      <c r="A161" s="614"/>
      <c r="B161" s="608"/>
    </row>
    <row r="163" spans="1:2" x14ac:dyDescent="0.2">
      <c r="A163" s="605">
        <v>44460</v>
      </c>
      <c r="B163" s="606" t="s">
        <v>520</v>
      </c>
    </row>
    <row r="164" spans="1:2" x14ac:dyDescent="0.2">
      <c r="A164" s="605"/>
      <c r="B164" s="606" t="s">
        <v>521</v>
      </c>
    </row>
    <row r="165" spans="1:2" x14ac:dyDescent="0.2">
      <c r="A165" s="614"/>
      <c r="B165" s="608"/>
    </row>
    <row r="167" spans="1:2" x14ac:dyDescent="0.2">
      <c r="A167" s="605">
        <v>44544</v>
      </c>
      <c r="B167" s="606" t="s">
        <v>522</v>
      </c>
    </row>
    <row r="168" spans="1:2" x14ac:dyDescent="0.2">
      <c r="A168" s="614"/>
      <c r="B168" s="608"/>
    </row>
    <row r="170" spans="1:2" x14ac:dyDescent="0.2">
      <c r="A170" s="605">
        <v>44736</v>
      </c>
      <c r="B170" s="606" t="s">
        <v>523</v>
      </c>
    </row>
    <row r="171" spans="1:2" x14ac:dyDescent="0.2">
      <c r="A171" s="605"/>
      <c r="B171" s="606"/>
    </row>
    <row r="172" spans="1:2" x14ac:dyDescent="0.2">
      <c r="A172" s="605"/>
      <c r="B172" s="606" t="s">
        <v>566</v>
      </c>
    </row>
    <row r="173" spans="1:2" x14ac:dyDescent="0.2">
      <c r="A173" s="605"/>
      <c r="B173" s="801" t="s">
        <v>567</v>
      </c>
    </row>
    <row r="174" spans="1:2" x14ac:dyDescent="0.2">
      <c r="A174" s="605"/>
      <c r="B174" s="907" t="s">
        <v>594</v>
      </c>
    </row>
    <row r="175" spans="1:2" x14ac:dyDescent="0.2">
      <c r="A175" s="605"/>
      <c r="B175" s="907" t="s">
        <v>569</v>
      </c>
    </row>
    <row r="176" spans="1:2" x14ac:dyDescent="0.2">
      <c r="A176" s="605"/>
      <c r="B176" s="907" t="s">
        <v>568</v>
      </c>
    </row>
    <row r="177" spans="1:2" x14ac:dyDescent="0.2">
      <c r="A177" s="605"/>
      <c r="B177" s="801"/>
    </row>
    <row r="178" spans="1:2" x14ac:dyDescent="0.2">
      <c r="A178" s="605"/>
      <c r="B178" s="606" t="s">
        <v>573</v>
      </c>
    </row>
    <row r="179" spans="1:2" x14ac:dyDescent="0.2">
      <c r="A179" s="605"/>
      <c r="B179" s="801" t="s">
        <v>579</v>
      </c>
    </row>
    <row r="180" spans="1:2" x14ac:dyDescent="0.2">
      <c r="A180" s="605"/>
      <c r="B180" s="801" t="s">
        <v>581</v>
      </c>
    </row>
    <row r="181" spans="1:2" x14ac:dyDescent="0.2">
      <c r="A181" s="605"/>
      <c r="B181" s="801" t="s">
        <v>582</v>
      </c>
    </row>
    <row r="182" spans="1:2" x14ac:dyDescent="0.2">
      <c r="A182" s="605"/>
      <c r="B182" s="801" t="s">
        <v>580</v>
      </c>
    </row>
    <row r="183" spans="1:2" x14ac:dyDescent="0.2">
      <c r="A183" s="605"/>
      <c r="B183" s="801" t="s">
        <v>574</v>
      </c>
    </row>
    <row r="184" spans="1:2" x14ac:dyDescent="0.2">
      <c r="A184" s="605"/>
      <c r="B184" s="801" t="s">
        <v>583</v>
      </c>
    </row>
    <row r="185" spans="1:2" x14ac:dyDescent="0.2">
      <c r="A185" s="614"/>
      <c r="B185" s="608"/>
    </row>
    <row r="187" spans="1:2" x14ac:dyDescent="0.2">
      <c r="A187" s="605">
        <v>44834</v>
      </c>
      <c r="B187" s="606" t="s">
        <v>585</v>
      </c>
    </row>
    <row r="188" spans="1:2" x14ac:dyDescent="0.2">
      <c r="A188" s="614"/>
      <c r="B188" s="608"/>
    </row>
    <row r="190" spans="1:2" x14ac:dyDescent="0.2">
      <c r="A190" s="605">
        <v>44916</v>
      </c>
      <c r="B190" s="606" t="s">
        <v>586</v>
      </c>
    </row>
    <row r="191" spans="1:2" x14ac:dyDescent="0.2">
      <c r="A191" s="614"/>
      <c r="B191" s="608"/>
    </row>
    <row r="193" spans="1:2" x14ac:dyDescent="0.2">
      <c r="A193" s="605">
        <v>45098</v>
      </c>
      <c r="B193" s="606" t="s">
        <v>590</v>
      </c>
    </row>
    <row r="194" spans="1:2" x14ac:dyDescent="0.2">
      <c r="A194" s="614"/>
      <c r="B194" s="608"/>
    </row>
    <row r="196" spans="1:2" x14ac:dyDescent="0.2">
      <c r="A196" s="605">
        <v>45127</v>
      </c>
      <c r="B196" s="606" t="s">
        <v>593</v>
      </c>
    </row>
    <row r="197" spans="1:2" x14ac:dyDescent="0.2">
      <c r="A197" s="614"/>
      <c r="B197" s="608"/>
    </row>
    <row r="199" spans="1:2" x14ac:dyDescent="0.2">
      <c r="A199" s="605">
        <v>45273</v>
      </c>
      <c r="B199" s="606" t="s">
        <v>596</v>
      </c>
    </row>
    <row r="200" spans="1:2" x14ac:dyDescent="0.2">
      <c r="A200" s="614"/>
      <c r="B200" s="608"/>
    </row>
    <row r="202" spans="1:2" x14ac:dyDescent="0.2">
      <c r="A202" s="605">
        <v>45455</v>
      </c>
      <c r="B202" s="606" t="s">
        <v>598</v>
      </c>
    </row>
    <row r="203" spans="1:2" x14ac:dyDescent="0.2">
      <c r="A203" s="614"/>
      <c r="B203" s="608"/>
    </row>
    <row r="205" spans="1:2" x14ac:dyDescent="0.2">
      <c r="A205" s="605">
        <v>45637</v>
      </c>
      <c r="B205" s="606" t="s">
        <v>600</v>
      </c>
    </row>
    <row r="206" spans="1:2" x14ac:dyDescent="0.2">
      <c r="A206" s="614"/>
      <c r="B206" s="608"/>
    </row>
  </sheetData>
  <sheetProtection algorithmName="SHA-512" hashValue="F3eWUDr9I4ybsg5KDPkq2Ew0x7oBA6zaf5oE08awY17pT6EpEsly8AxZpwBxcnFO+/wwAC+LbrtOChGnt2xZrQ==" saltValue="uxxdUCkRLrtVwfByHJRrYw==" spinCount="100000" sheet="1" objects="1" scenarios="1"/>
  <printOptions horizontalCentered="1"/>
  <pageMargins left="0.31496062992125984" right="0.31496062992125984" top="0.39370078740157483" bottom="0.39370078740157483" header="0.47244094488188981" footer="0.19685039370078741"/>
  <pageSetup paperSize="9" fitToHeight="0" orientation="portrait" r:id="rId1"/>
  <headerFooter alignWithMargins="0">
    <oddFooter>&amp;L&amp;8&amp;F/AVFIN/FIN SG&amp;C&amp;8&amp;P/&amp;N&amp;R&amp;8&amp;A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3"/>
  <sheetViews>
    <sheetView showGridLines="0" workbookViewId="0">
      <selection activeCell="A3" sqref="A3"/>
    </sheetView>
  </sheetViews>
  <sheetFormatPr baseColWidth="10" defaultRowHeight="12.75" x14ac:dyDescent="0.2"/>
  <sheetData>
    <row r="1" spans="1:1" ht="15.75" x14ac:dyDescent="0.2">
      <c r="A1" s="762" t="s">
        <v>398</v>
      </c>
    </row>
    <row r="2" spans="1:1" ht="15" x14ac:dyDescent="0.2">
      <c r="A2" s="764" t="s">
        <v>399</v>
      </c>
    </row>
    <row r="3" spans="1:1" ht="15.75" x14ac:dyDescent="0.2">
      <c r="A3" s="762"/>
    </row>
    <row r="4" spans="1:1" ht="15" x14ac:dyDescent="0.2">
      <c r="A4" s="764" t="s">
        <v>383</v>
      </c>
    </row>
    <row r="5" spans="1:1" ht="15.75" x14ac:dyDescent="0.2">
      <c r="A5" s="765" t="s">
        <v>384</v>
      </c>
    </row>
    <row r="6" spans="1:1" ht="15.75" x14ac:dyDescent="0.2">
      <c r="A6" s="765" t="s">
        <v>385</v>
      </c>
    </row>
    <row r="7" spans="1:1" ht="15.75" x14ac:dyDescent="0.2">
      <c r="A7" s="765" t="s">
        <v>386</v>
      </c>
    </row>
    <row r="8" spans="1:1" ht="15" x14ac:dyDescent="0.2">
      <c r="A8" s="763"/>
    </row>
    <row r="9" spans="1:1" ht="15" x14ac:dyDescent="0.2">
      <c r="A9" s="764" t="s">
        <v>387</v>
      </c>
    </row>
    <row r="10" spans="1:1" ht="15.75" x14ac:dyDescent="0.2">
      <c r="A10" s="765" t="s">
        <v>437</v>
      </c>
    </row>
    <row r="11" spans="1:1" ht="15.75" x14ac:dyDescent="0.2">
      <c r="A11" s="765" t="s">
        <v>388</v>
      </c>
    </row>
    <row r="12" spans="1:1" ht="15.75" x14ac:dyDescent="0.2">
      <c r="A12" s="765" t="s">
        <v>389</v>
      </c>
    </row>
    <row r="13" spans="1:1" ht="15.75" x14ac:dyDescent="0.2">
      <c r="A13" s="765" t="s">
        <v>390</v>
      </c>
    </row>
    <row r="14" spans="1:1" ht="15.75" x14ac:dyDescent="0.2">
      <c r="A14" s="765" t="s">
        <v>478</v>
      </c>
    </row>
    <row r="15" spans="1:1" ht="15" x14ac:dyDescent="0.2">
      <c r="A15" s="763"/>
    </row>
    <row r="16" spans="1:1" ht="15" x14ac:dyDescent="0.2">
      <c r="A16" s="764" t="s">
        <v>391</v>
      </c>
    </row>
    <row r="17" spans="1:1" ht="15.75" x14ac:dyDescent="0.2">
      <c r="A17" s="765" t="s">
        <v>392</v>
      </c>
    </row>
    <row r="18" spans="1:1" ht="15.75" x14ac:dyDescent="0.2">
      <c r="A18" s="765" t="s">
        <v>393</v>
      </c>
    </row>
    <row r="19" spans="1:1" ht="15.75" x14ac:dyDescent="0.2">
      <c r="A19" s="765" t="s">
        <v>394</v>
      </c>
    </row>
    <row r="20" spans="1:1" ht="15" x14ac:dyDescent="0.2">
      <c r="A20" s="763"/>
    </row>
    <row r="21" spans="1:1" ht="15" x14ac:dyDescent="0.2">
      <c r="A21" s="764" t="s">
        <v>395</v>
      </c>
    </row>
    <row r="22" spans="1:1" ht="15.75" x14ac:dyDescent="0.2">
      <c r="A22" s="765" t="s">
        <v>396</v>
      </c>
    </row>
    <row r="23" spans="1:1" ht="15" x14ac:dyDescent="0.2">
      <c r="A23" s="766" t="s">
        <v>397</v>
      </c>
    </row>
  </sheetData>
  <sheetProtection algorithmName="SHA-512" hashValue="jxdoWNxCgIgVX9ylMSnUv4/LmMrrpt8ScpS0JFC6k18kOKT/1O3flSfwg5HG9/IjwdjBt0+IrzPtd6z22UCiiQ==" saltValue="cMr19nywrlYKFf673YVyCQ==" spinCount="100000" sheet="1" objects="1" scenarios="1"/>
  <printOptions horizontalCentered="1"/>
  <pageMargins left="0.31496062992125984" right="0.31496062992125984" top="0.39370078740157483" bottom="0.39370078740157483" header="0.47244094488188981" footer="0.19685039370078741"/>
  <pageSetup paperSize="9" scale="72" fitToHeight="0" orientation="portrait" r:id="rId1"/>
  <headerFooter alignWithMargins="0">
    <oddFooter>&amp;L&amp;8&amp;F/AVFIN/FIN SG&amp;C&amp;8&amp;P/&amp;N&amp;R&amp;8&amp;A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A3"/>
    </sheetView>
  </sheetViews>
  <sheetFormatPr baseColWidth="10" defaultRowHeight="12.75" x14ac:dyDescent="0.2"/>
  <sheetData>
    <row r="1" spans="1:1" ht="20.25" x14ac:dyDescent="0.3">
      <c r="A1" s="808" t="s">
        <v>438</v>
      </c>
    </row>
    <row r="4" spans="1:1" x14ac:dyDescent="0.2">
      <c r="A4" s="206" t="s">
        <v>439</v>
      </c>
    </row>
    <row r="5" spans="1:1" x14ac:dyDescent="0.2">
      <c r="A5" s="809" t="s">
        <v>588</v>
      </c>
    </row>
    <row r="6" spans="1:1" x14ac:dyDescent="0.2">
      <c r="A6" s="809" t="s">
        <v>444</v>
      </c>
    </row>
    <row r="8" spans="1:1" x14ac:dyDescent="0.2">
      <c r="A8" s="206" t="s">
        <v>440</v>
      </c>
    </row>
    <row r="9" spans="1:1" x14ac:dyDescent="0.2">
      <c r="A9" s="809" t="s">
        <v>441</v>
      </c>
    </row>
    <row r="10" spans="1:1" x14ac:dyDescent="0.2">
      <c r="A10" s="809" t="s">
        <v>442</v>
      </c>
    </row>
    <row r="11" spans="1:1" x14ac:dyDescent="0.2">
      <c r="A11" s="810" t="s">
        <v>443</v>
      </c>
    </row>
    <row r="12" spans="1:1" x14ac:dyDescent="0.2">
      <c r="A12" s="811" t="s">
        <v>447</v>
      </c>
    </row>
    <row r="14" spans="1:1" x14ac:dyDescent="0.2">
      <c r="A14" s="206" t="s">
        <v>445</v>
      </c>
    </row>
    <row r="15" spans="1:1" x14ac:dyDescent="0.2">
      <c r="A15" s="809" t="s">
        <v>446</v>
      </c>
    </row>
  </sheetData>
  <sheetProtection algorithmName="SHA-512" hashValue="7/uBtHlEF2XLdHj7AhVk2aEQDllHMp/6D4dA117iI2LJvPciDMp9bA2RLYrKOeV46fe2ja60BOpzSLYyY4OFAg==" saltValue="JkHBQr6H/jo4fhMLGfXJj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Roberto Tropea"/>
    <f:field ref="FSCFOLIO_1_1001_FieldCurrentDate" text="12.06.2024 11:18"/>
    <f:field ref="CCAPRECONFIG_15_1001_Objektname" text="Finanzplan 26bis30 BU25_12.6.24" edit="true"/>
    <f:field ref="objname" text="Finanzplan 26bis30 BU25_12.6.24" edit="true"/>
    <f:field ref="objsubject" text="" edit="true"/>
    <f:field ref="objcreatedby" text="Tropea, Roberto"/>
    <f:field ref="objcreatedat" date="2024-06-12T11:17:59" text="12.06.2024 11:17:59"/>
    <f:field ref="objchangedby" text="Tropea, Roberto"/>
    <f:field ref="objmodifiedat" date="2024-06-12T11:18:12" text="12.06.2024 11:18:12"/>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HINWEISE</vt:lpstr>
      <vt:lpstr>Finanzplan</vt:lpstr>
      <vt:lpstr>Eingabeblatt</vt:lpstr>
      <vt:lpstr>Beitragsleistungen</vt:lpstr>
      <vt:lpstr>HilfetabelleKantonsbeitrag</vt:lpstr>
      <vt:lpstr>Abschreibung Überführung</vt:lpstr>
      <vt:lpstr>Abschreibung HRM2</vt:lpstr>
      <vt:lpstr>Änderungsprotokoll</vt:lpstr>
      <vt:lpstr>Hilfestellung Plausibilisierung</vt:lpstr>
      <vt:lpstr>jährliche Anpassungen</vt:lpstr>
      <vt:lpstr>'Abschreibung HRM2'!Druckbereich</vt:lpstr>
      <vt:lpstr>'Abschreibung Überführung'!Druckbereich</vt:lpstr>
      <vt:lpstr>Beitragsleistungen!Druckbereich</vt:lpstr>
      <vt:lpstr>Eingabeblatt!Druckbereich</vt:lpstr>
      <vt:lpstr>Finanzplan!Druckbereich</vt:lpstr>
      <vt:lpstr>'Abschreibung HRM2'!Drucktitel</vt:lpstr>
      <vt:lpstr>'Abschreibung Überführung'!Drucktitel</vt:lpstr>
      <vt:lpstr>Eingabeblatt!Drucktitel</vt:lpstr>
      <vt:lpstr>Finanzplan!Drucktitel</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Geisser Robin</dc:creator>
  <cp:lastModifiedBy>Roberto Tropea</cp:lastModifiedBy>
  <cp:lastPrinted>2019-07-02T10:55:03Z</cp:lastPrinted>
  <dcterms:created xsi:type="dcterms:W3CDTF">2006-04-10T09:45:06Z</dcterms:created>
  <dcterms:modified xsi:type="dcterms:W3CDTF">2024-12-11T08:56:49Z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ReferredBarCode">
    <vt:lpwstr/>
  </property>
  <property fmtid="{D5CDD505-2E9C-101B-9397-08002B2CF9AE}" pid="3" name="FSC#FSCIBISDOCPROPS@15.1400:CreatedBy">
    <vt:lpwstr>Roberto Tropea AVK</vt:lpwstr>
  </property>
  <property fmtid="{D5CDD505-2E9C-101B-9397-08002B2CF9AE}" pid="4" name="FSC#FSCIBISDOCPROPS@15.1400:CreatedAt">
    <vt:lpwstr>25.05.2018</vt:lpwstr>
  </property>
  <property fmtid="{D5CDD505-2E9C-101B-9397-08002B2CF9AE}" pid="5" name="FSC#FSCIBISDOCPROPS@15.1400:BGMDiagnoseAdd">
    <vt:lpwstr> </vt:lpwstr>
  </property>
  <property fmtid="{D5CDD505-2E9C-101B-9397-08002B2CF9AE}" pid="6" name="FSC#FSCIBISDOCPROPS@15.1400:TopLevelSubfileAddress">
    <vt:lpwstr>COO.2103.100.7.302727</vt:lpwstr>
  </property>
  <property fmtid="{D5CDD505-2E9C-101B-9397-08002B2CF9AE}" pid="7" name="FSC#FSCIBISDOCPROPS@15.1400:Container">
    <vt:lpwstr>COO.2103.100.2.7170875</vt:lpwstr>
  </property>
  <property fmtid="{D5CDD505-2E9C-101B-9397-08002B2CF9AE}" pid="8" name="FSC#FSCIBISDOCPROPS@15.1400:ObjectCOOAddress">
    <vt:lpwstr>COO.2103.100.2.7170875</vt:lpwstr>
  </property>
  <property fmtid="{D5CDD505-2E9C-101B-9397-08002B2CF9AE}" pid="9" name="FSC#LOCALSW@2103.100:TopLevelSubfileAddress">
    <vt:lpwstr>COO.2103.100.7.302727</vt:lpwstr>
  </property>
  <property fmtid="{D5CDD505-2E9C-101B-9397-08002B2CF9AE}" pid="10" name="FSC#COOELAK@1.1001:CurrentUserEmail">
    <vt:lpwstr>roberto.tropea@tg.ch</vt:lpwstr>
  </property>
  <property fmtid="{D5CDD505-2E9C-101B-9397-08002B2CF9AE}" pid="11" name="FSC#COOELAK@1.1001:CurrentUserRolePos">
    <vt:lpwstr>Sachbearbeiter/in</vt:lpwstr>
  </property>
  <property fmtid="{D5CDD505-2E9C-101B-9397-08002B2CF9AE}" pid="12" name="FSC#COOELAK@1.1001:BaseNumber">
    <vt:lpwstr>07.01.03</vt:lpwstr>
  </property>
  <property fmtid="{D5CDD505-2E9C-101B-9397-08002B2CF9AE}" pid="13" name="FSC#COOELAK@1.1001:SettlementApprovedAt">
    <vt:lpwstr/>
  </property>
  <property fmtid="{D5CDD505-2E9C-101B-9397-08002B2CF9AE}" pid="14" name="FSC#COOELAK@1.1001:ExternalDate">
    <vt:lpwstr/>
  </property>
  <property fmtid="{D5CDD505-2E9C-101B-9397-08002B2CF9AE}" pid="15" name="FSC#COOELAK@1.1001:ApproverTitle">
    <vt:lpwstr/>
  </property>
  <property fmtid="{D5CDD505-2E9C-101B-9397-08002B2CF9AE}" pid="16" name="FSC#COOELAK@1.1001:ApproverSurName">
    <vt:lpwstr/>
  </property>
  <property fmtid="{D5CDD505-2E9C-101B-9397-08002B2CF9AE}" pid="17" name="FSC#COOELAK@1.1001:ApproverFirstName">
    <vt:lpwstr/>
  </property>
  <property fmtid="{D5CDD505-2E9C-101B-9397-08002B2CF9AE}" pid="18" name="FSC#COOELAK@1.1001:ProcessResponsibleFax">
    <vt:lpwstr/>
  </property>
  <property fmtid="{D5CDD505-2E9C-101B-9397-08002B2CF9AE}" pid="19" name="FSC#COOELAK@1.1001:ProcessResponsibleMail">
    <vt:lpwstr/>
  </property>
  <property fmtid="{D5CDD505-2E9C-101B-9397-08002B2CF9AE}" pid="20" name="FSC#COOELAK@1.1001:ProcessResponsiblePhone">
    <vt:lpwstr/>
  </property>
  <property fmtid="{D5CDD505-2E9C-101B-9397-08002B2CF9AE}" pid="21" name="FSC#COOELAK@1.1001:ProcessResponsible">
    <vt:lpwstr/>
  </property>
  <property fmtid="{D5CDD505-2E9C-101B-9397-08002B2CF9AE}" pid="22" name="FSC#COOELAK@1.1001:IncomingSubject">
    <vt:lpwstr/>
  </property>
  <property fmtid="{D5CDD505-2E9C-101B-9397-08002B2CF9AE}" pid="23" name="FSC#COOELAK@1.1001:IncomingNumber">
    <vt:lpwstr/>
  </property>
  <property fmtid="{D5CDD505-2E9C-101B-9397-08002B2CF9AE}" pid="24" name="FSC#COOELAK@1.1001:ExternalRef">
    <vt:lpwstr/>
  </property>
  <property fmtid="{D5CDD505-2E9C-101B-9397-08002B2CF9AE}" pid="25" name="FSC#COOELAK@1.1001:FileRefBarCode">
    <vt:lpwstr>*AVK/07.01.03/2006/05938*</vt:lpwstr>
  </property>
  <property fmtid="{D5CDD505-2E9C-101B-9397-08002B2CF9AE}" pid="26" name="FSC#COOELAK@1.1001:RefBarCode">
    <vt:lpwstr>*COO.2103.100.7.302727*</vt:lpwstr>
  </property>
  <property fmtid="{D5CDD505-2E9C-101B-9397-08002B2CF9AE}" pid="27" name="FSC#COOELAK@1.1001:ObjBarCode">
    <vt:lpwstr>*COO.2103.100.2.7170875*</vt:lpwstr>
  </property>
  <property fmtid="{D5CDD505-2E9C-101B-9397-08002B2CF9AE}" pid="28" name="FSC#COOELAK@1.1001:Priority">
    <vt:lpwstr> ()</vt:lpwstr>
  </property>
  <property fmtid="{D5CDD505-2E9C-101B-9397-08002B2CF9AE}" pid="29" name="FSC#COOELAK@1.1001:OU">
    <vt:lpwstr>Amt für Volksschule, Amtsleitung (AVK)</vt:lpwstr>
  </property>
  <property fmtid="{D5CDD505-2E9C-101B-9397-08002B2CF9AE}" pid="30" name="FSC#COOELAK@1.1001:CreatedAt">
    <vt:lpwstr>25.05.2018</vt:lpwstr>
  </property>
  <property fmtid="{D5CDD505-2E9C-101B-9397-08002B2CF9AE}" pid="31" name="FSC#COOELAK@1.1001:Department">
    <vt:lpwstr>AVK Abteilung Finanzen (AVK_FIN)</vt:lpwstr>
  </property>
  <property fmtid="{D5CDD505-2E9C-101B-9397-08002B2CF9AE}" pid="32" name="FSC#COOELAK@1.1001:ApprovedAt">
    <vt:lpwstr/>
  </property>
  <property fmtid="{D5CDD505-2E9C-101B-9397-08002B2CF9AE}" pid="33" name="FSC#COOELAK@1.1001:ApprovedBy">
    <vt:lpwstr/>
  </property>
  <property fmtid="{D5CDD505-2E9C-101B-9397-08002B2CF9AE}" pid="34" name="FSC#COOELAK@1.1001:DispatchedAt">
    <vt:lpwstr/>
  </property>
  <property fmtid="{D5CDD505-2E9C-101B-9397-08002B2CF9AE}" pid="35" name="FSC#COOELAK@1.1001:DispatchedBy">
    <vt:lpwstr/>
  </property>
  <property fmtid="{D5CDD505-2E9C-101B-9397-08002B2CF9AE}" pid="36" name="FSC#COOELAK@1.1001:OwnerFaxExtension">
    <vt:lpwstr/>
  </property>
  <property fmtid="{D5CDD505-2E9C-101B-9397-08002B2CF9AE}" pid="37" name="FSC#COOELAK@1.1001:OwnerExtension">
    <vt:lpwstr>+41 58 345 57 89</vt:lpwstr>
  </property>
  <property fmtid="{D5CDD505-2E9C-101B-9397-08002B2CF9AE}" pid="38" name="FSC#COOELAK@1.1001:Owner">
    <vt:lpwstr>Tropea AVK Roberto (Frauenfeld)</vt:lpwstr>
  </property>
  <property fmtid="{D5CDD505-2E9C-101B-9397-08002B2CF9AE}" pid="39" name="FSC#COOELAK@1.1001:Organization">
    <vt:lpwstr/>
  </property>
  <property fmtid="{D5CDD505-2E9C-101B-9397-08002B2CF9AE}" pid="40" name="FSC#COOELAK@1.1001:FileRefOU">
    <vt:lpwstr/>
  </property>
  <property fmtid="{D5CDD505-2E9C-101B-9397-08002B2CF9AE}" pid="41" name="FSC#COOELAK@1.1001:FileRefOrdinal">
    <vt:lpwstr>5938</vt:lpwstr>
  </property>
  <property fmtid="{D5CDD505-2E9C-101B-9397-08002B2CF9AE}" pid="42" name="FSC#COOELAK@1.1001:FileRefYear">
    <vt:lpwstr>2006</vt:lpwstr>
  </property>
  <property fmtid="{D5CDD505-2E9C-101B-9397-08002B2CF9AE}" pid="43" name="FSC#COOELAK@1.1001:FileReference">
    <vt:lpwstr>AVK/07.01.03/2006/05938</vt:lpwstr>
  </property>
  <property fmtid="{D5CDD505-2E9C-101B-9397-08002B2CF9AE}" pid="44" name="FSC#COOELAK@1.1001:Subject">
    <vt:lpwstr/>
  </property>
  <property fmtid="{D5CDD505-2E9C-101B-9397-08002B2CF9AE}" pid="45" name="FSC#ELAKGOV@1.1001:PersonalSubjAddress">
    <vt:lpwstr/>
  </property>
  <property fmtid="{D5CDD505-2E9C-101B-9397-08002B2CF9AE}" pid="46" name="FSC#ELAKGOV@1.1001:PersonalSubjSalutation">
    <vt:lpwstr/>
  </property>
  <property fmtid="{D5CDD505-2E9C-101B-9397-08002B2CF9AE}" pid="47" name="FSC#ELAKGOV@1.1001:PersonalSubjSurName">
    <vt:lpwstr/>
  </property>
  <property fmtid="{D5CDD505-2E9C-101B-9397-08002B2CF9AE}" pid="48" name="FSC#ELAKGOV@1.1001:PersonalSubjFirstName">
    <vt:lpwstr/>
  </property>
  <property fmtid="{D5CDD505-2E9C-101B-9397-08002B2CF9AE}" pid="49" name="FSC#ELAKGOV@1.1001:PersonalSubjGender">
    <vt:lpwstr/>
  </property>
  <property fmtid="{D5CDD505-2E9C-101B-9397-08002B2CF9AE}" pid="50" name="FSC$NOVIRTUALATTRS">
    <vt:lpwstr/>
  </property>
  <property fmtid="{D5CDD505-2E9C-101B-9397-08002B2CF9AE}" pid="51" name="COO$NOVIRTUALATTRS">
    <vt:lpwstr/>
  </property>
  <property fmtid="{D5CDD505-2E9C-101B-9397-08002B2CF9AE}" pid="52" name="FSC$NOUSEREXPRESSIONS">
    <vt:lpwstr/>
  </property>
  <property fmtid="{D5CDD505-2E9C-101B-9397-08002B2CF9AE}" pid="53" name="COO$NOUSEREXPRESSIONS">
    <vt:lpwstr/>
  </property>
  <property fmtid="{D5CDD505-2E9C-101B-9397-08002B2CF9AE}" pid="54" name="FSC$NOPARSEFILE">
    <vt:lpwstr/>
  </property>
  <property fmtid="{D5CDD505-2E9C-101B-9397-08002B2CF9AE}" pid="55" name="COO$NOPARSEFILE">
    <vt:lpwstr/>
  </property>
  <property fmtid="{D5CDD505-2E9C-101B-9397-08002B2CF9AE}" pid="56" name="FSC#COOSYSTEM@1.1:Container">
    <vt:lpwstr>COO.2103.100.2.7170875</vt:lpwstr>
  </property>
  <property fmtid="{D5CDD505-2E9C-101B-9397-08002B2CF9AE}" pid="57" name="FSC#LOCALSW@2103.100:User_Login_red">
    <vt:lpwstr>avktro@TG.CH_x000d_
roberto.tropea@tg.ch_x000d_
TG\avktro_x000d_
 </vt:lpwstr>
  </property>
  <property fmtid="{D5CDD505-2E9C-101B-9397-08002B2CF9AE}" pid="58" name="FSC#FSCIBISDOCPROPS@15.1400:Objectname">
    <vt:lpwstr>Finanzplan_HRM2_18bis23_24.5.18 (Kopie)</vt:lpwstr>
  </property>
  <property fmtid="{D5CDD505-2E9C-101B-9397-08002B2CF9AE}" pid="59" name="FSC#FSCIBISDOCPROPS@15.1400:Subject">
    <vt:lpwstr>Nicht verfügbar</vt:lpwstr>
  </property>
  <property fmtid="{D5CDD505-2E9C-101B-9397-08002B2CF9AE}" pid="60" name="FSC#FSCIBISDOCPROPS@15.1400:Owner">
    <vt:lpwstr>Tropea AVK, Roberto</vt:lpwstr>
  </property>
  <property fmtid="{D5CDD505-2E9C-101B-9397-08002B2CF9AE}" pid="61" name="FSC#FSCIBISDOCPROPS@15.1400:OwnerAbbreviation">
    <vt:lpwstr/>
  </property>
  <property fmtid="{D5CDD505-2E9C-101B-9397-08002B2CF9AE}" pid="62" name="FSC#FSCIBISDOCPROPS@15.1400:GroupShortName">
    <vt:lpwstr>AVK_FIN</vt:lpwstr>
  </property>
  <property fmtid="{D5CDD505-2E9C-101B-9397-08002B2CF9AE}" pid="63" name="FSC#FSCIBISDOCPROPS@15.1400:TopLevelSubfileName">
    <vt:lpwstr>für Schulgemeinden (001)</vt:lpwstr>
  </property>
  <property fmtid="{D5CDD505-2E9C-101B-9397-08002B2CF9AE}" pid="64" name="FSC#FSCIBISDOCPROPS@15.1400:TopLevelSubfileNumber">
    <vt:lpwstr>1</vt:lpwstr>
  </property>
  <property fmtid="{D5CDD505-2E9C-101B-9397-08002B2CF9AE}" pid="65" name="FSC#FSCIBISDOCPROPS@15.1400:TitleSubFile">
    <vt:lpwstr>für Schulgemeinden</vt:lpwstr>
  </property>
  <property fmtid="{D5CDD505-2E9C-101B-9397-08002B2CF9AE}" pid="66" name="FSC#FSCIBISDOCPROPS@15.1400:TopLevelDossierName">
    <vt:lpwstr>Musterdokumente (5938/2006/AVK)</vt:lpwstr>
  </property>
  <property fmtid="{D5CDD505-2E9C-101B-9397-08002B2CF9AE}" pid="67" name="FSC#FSCIBISDOCPROPS@15.1400:TopLevelDossierNumber">
    <vt:lpwstr>5938</vt:lpwstr>
  </property>
  <property fmtid="{D5CDD505-2E9C-101B-9397-08002B2CF9AE}" pid="68" name="FSC#FSCIBISDOCPROPS@15.1400:TopLevelDossierYear">
    <vt:lpwstr>2006</vt:lpwstr>
  </property>
  <property fmtid="{D5CDD505-2E9C-101B-9397-08002B2CF9AE}" pid="69" name="FSC#FSCIBISDOCPROPS@15.1400:TopLevelDossierTitel">
    <vt:lpwstr>Musterdokumente</vt:lpwstr>
  </property>
  <property fmtid="{D5CDD505-2E9C-101B-9397-08002B2CF9AE}" pid="70" name="FSC#FSCIBISDOCPROPS@15.1400:TopLevelDossierRespOrgShortname">
    <vt:lpwstr>AVK</vt:lpwstr>
  </property>
  <property fmtid="{D5CDD505-2E9C-101B-9397-08002B2CF9AE}" pid="71" name="FSC#FSCIBISDOCPROPS@15.1400:TopLevelDossierResponsible">
    <vt:lpwstr>Schödler (ALT), Sylvie</vt:lpwstr>
  </property>
  <property fmtid="{D5CDD505-2E9C-101B-9397-08002B2CF9AE}" pid="72" name="FSC#FSCIBISDOCPROPS@15.1400:TopLevelSubjectGroupPosNumber">
    <vt:lpwstr>07.01.03</vt:lpwstr>
  </property>
  <property fmtid="{D5CDD505-2E9C-101B-9397-08002B2CF9AE}" pid="73" name="FSC#FSCIBISDOCPROPS@15.1400:RRBNumber">
    <vt:lpwstr>Nicht verfügbar</vt:lpwstr>
  </property>
  <property fmtid="{D5CDD505-2E9C-101B-9397-08002B2CF9AE}" pid="74" name="FSC#FSCIBISDOCPROPS@15.1400:RRSessionDate">
    <vt:lpwstr/>
  </property>
  <property fmtid="{D5CDD505-2E9C-101B-9397-08002B2CF9AE}" pid="75" name="FSC#FSCIBISDOCPROPS@15.1400:DossierRef">
    <vt:lpwstr>AVK/07.01.03/2006/05938</vt:lpwstr>
  </property>
  <property fmtid="{D5CDD505-2E9C-101B-9397-08002B2CF9AE}" pid="76" name="FSC#FSCIBISDOCPROPS@15.1400:BGMName">
    <vt:lpwstr> </vt:lpwstr>
  </property>
  <property fmtid="{D5CDD505-2E9C-101B-9397-08002B2CF9AE}" pid="77" name="FSC#FSCIBISDOCPROPS@15.1400:BGMFirstName">
    <vt:lpwstr> </vt:lpwstr>
  </property>
  <property fmtid="{D5CDD505-2E9C-101B-9397-08002B2CF9AE}" pid="78" name="FSC#FSCIBISDOCPROPS@15.1400:BGMZIP">
    <vt:lpwstr> </vt:lpwstr>
  </property>
  <property fmtid="{D5CDD505-2E9C-101B-9397-08002B2CF9AE}" pid="79" name="FSC#FSCIBISDOCPROPS@15.1400:BGMBirthday">
    <vt:lpwstr> </vt:lpwstr>
  </property>
  <property fmtid="{D5CDD505-2E9C-101B-9397-08002B2CF9AE}" pid="80" name="FSC#FSCIBISDOCPROPS@15.1400:BGMDiagnose">
    <vt:lpwstr> </vt:lpwstr>
  </property>
  <property fmtid="{D5CDD505-2E9C-101B-9397-08002B2CF9AE}" pid="81" name="FSC#FSCIBISDOCPROPS@15.1400:BMGDiagnoseAdd">
    <vt:lpwstr> </vt:lpwstr>
  </property>
  <property fmtid="{D5CDD505-2E9C-101B-9397-08002B2CF9AE}" pid="82" name="FSC#FSCIBISDOCPROPS@15.1400:BGMDiagnoseDetail">
    <vt:lpwstr> </vt:lpwstr>
  </property>
  <property fmtid="{D5CDD505-2E9C-101B-9397-08002B2CF9AE}" pid="83" name="FSC#LOCALSW@2103.100:BarCodeTopLevelSubfileTitle">
    <vt:lpwstr/>
  </property>
  <property fmtid="{D5CDD505-2E9C-101B-9397-08002B2CF9AE}" pid="84" name="FSC#LOCALSW@2103.100:BarCodeTitleSubFile">
    <vt:lpwstr/>
  </property>
  <property fmtid="{D5CDD505-2E9C-101B-9397-08002B2CF9AE}" pid="85" name="FSC#LOCALSW@2103.100:BarCodeOwnerSubFile">
    <vt:lpwstr/>
  </property>
  <property fmtid="{D5CDD505-2E9C-101B-9397-08002B2CF9AE}" pid="86" name="FSC#LOCALSW@2103.100:BarCodeTopLevelDossierName">
    <vt:lpwstr/>
  </property>
  <property fmtid="{D5CDD505-2E9C-101B-9397-08002B2CF9AE}" pid="87" name="FSC#LOCALSW@2103.100:BarCodeTopLevelDossierTitel">
    <vt:lpwstr/>
  </property>
  <property fmtid="{D5CDD505-2E9C-101B-9397-08002B2CF9AE}" pid="88" name="FSC#LOCALSW@2103.100:BarCodeDossierRef">
    <vt:lpwstr/>
  </property>
  <property fmtid="{D5CDD505-2E9C-101B-9397-08002B2CF9AE}" pid="89" name="FSC#LOCALSW@2103.100:TGDOSREI">
    <vt:lpwstr>07.01.03</vt:lpwstr>
  </property>
  <property fmtid="{D5CDD505-2E9C-101B-9397-08002B2CF9AE}" pid="90" name="FSC#ATSTATECFG@1.1001:Office">
    <vt:lpwstr/>
  </property>
  <property fmtid="{D5CDD505-2E9C-101B-9397-08002B2CF9AE}" pid="91" name="FSC#ATSTATECFG@1.1001:Agent">
    <vt:lpwstr>Sylvie Schödler (ALT)</vt:lpwstr>
  </property>
  <property fmtid="{D5CDD505-2E9C-101B-9397-08002B2CF9AE}" pid="92" name="FSC#ATSTATECFG@1.1001:AgentPhone">
    <vt:lpwstr>+41 52 724 26 50</vt:lpwstr>
  </property>
  <property fmtid="{D5CDD505-2E9C-101B-9397-08002B2CF9AE}" pid="93" name="FSC#ATSTATECFG@1.1001:DepartmentFax">
    <vt:lpwstr/>
  </property>
  <property fmtid="{D5CDD505-2E9C-101B-9397-08002B2CF9AE}" pid="94" name="FSC#ATSTATECFG@1.1001:DepartmentEmail">
    <vt:lpwstr>leitung.avk@tg.ch</vt:lpwstr>
  </property>
  <property fmtid="{D5CDD505-2E9C-101B-9397-08002B2CF9AE}" pid="95" name="FSC#ATSTATECFG@1.1001:SubfileDate">
    <vt:lpwstr>18.04.2006</vt:lpwstr>
  </property>
  <property fmtid="{D5CDD505-2E9C-101B-9397-08002B2CF9AE}" pid="96" name="FSC#ATSTATECFG@1.1001:SubfileSubject">
    <vt:lpwstr/>
  </property>
  <property fmtid="{D5CDD505-2E9C-101B-9397-08002B2CF9AE}" pid="97" name="FSC#ATSTATECFG@1.1001:DepartmentZipCode">
    <vt:lpwstr>8510</vt:lpwstr>
  </property>
  <property fmtid="{D5CDD505-2E9C-101B-9397-08002B2CF9AE}" pid="98" name="FSC#ATSTATECFG@1.1001:DepartmentCountry">
    <vt:lpwstr>Schweiz</vt:lpwstr>
  </property>
  <property fmtid="{D5CDD505-2E9C-101B-9397-08002B2CF9AE}" pid="99" name="FSC#ATSTATECFG@1.1001:DepartmentCity">
    <vt:lpwstr>Frauenfeld</vt:lpwstr>
  </property>
  <property fmtid="{D5CDD505-2E9C-101B-9397-08002B2CF9AE}" pid="100" name="FSC#ATSTATECFG@1.1001:DepartmentStreet">
    <vt:lpwstr>Spannerstrasse 31</vt:lpwstr>
  </property>
  <property fmtid="{D5CDD505-2E9C-101B-9397-08002B2CF9AE}" pid="101" name="FSC#ATSTATECFG@1.1001:DepartmentDVR">
    <vt:lpwstr/>
  </property>
  <property fmtid="{D5CDD505-2E9C-101B-9397-08002B2CF9AE}" pid="102" name="FSC#ATSTATECFG@1.1001:DepartmentUID">
    <vt:lpwstr>4110</vt:lpwstr>
  </property>
  <property fmtid="{D5CDD505-2E9C-101B-9397-08002B2CF9AE}" pid="103" name="FSC#ATSTATECFG@1.1001:SubfileReference">
    <vt:lpwstr>AVK/07.01.03/2006/05938</vt:lpwstr>
  </property>
  <property fmtid="{D5CDD505-2E9C-101B-9397-08002B2CF9AE}" pid="104" name="FSC#ATSTATECFG@1.1001:Clause">
    <vt:lpwstr/>
  </property>
  <property fmtid="{D5CDD505-2E9C-101B-9397-08002B2CF9AE}" pid="105" name="FSC#ATSTATECFG@1.1001:ApprovedSignature">
    <vt:lpwstr/>
  </property>
  <property fmtid="{D5CDD505-2E9C-101B-9397-08002B2CF9AE}" pid="106" name="FSC#ATSTATECFG@1.1001:BankAccount">
    <vt:lpwstr/>
  </property>
  <property fmtid="{D5CDD505-2E9C-101B-9397-08002B2CF9AE}" pid="107" name="FSC#ATSTATECFG@1.1001:BankAccountOwner">
    <vt:lpwstr/>
  </property>
  <property fmtid="{D5CDD505-2E9C-101B-9397-08002B2CF9AE}" pid="108" name="FSC#ATSTATECFG@1.1001:BankInstitute">
    <vt:lpwstr/>
  </property>
  <property fmtid="{D5CDD505-2E9C-101B-9397-08002B2CF9AE}" pid="109" name="FSC#ATSTATECFG@1.1001:BankAccountID">
    <vt:lpwstr/>
  </property>
  <property fmtid="{D5CDD505-2E9C-101B-9397-08002B2CF9AE}" pid="110" name="FSC#ATSTATECFG@1.1001:BankAccountIBAN">
    <vt:lpwstr/>
  </property>
  <property fmtid="{D5CDD505-2E9C-101B-9397-08002B2CF9AE}" pid="111" name="FSC#ATSTATECFG@1.1001:BankAccountBIC">
    <vt:lpwstr/>
  </property>
  <property fmtid="{D5CDD505-2E9C-101B-9397-08002B2CF9AE}" pid="112" name="FSC#ATSTATECFG@1.1001:BankName">
    <vt:lpwstr/>
  </property>
  <property fmtid="{D5CDD505-2E9C-101B-9397-08002B2CF9AE}" pid="113" name="FSC#FSCFOLIO@1.1001:docpropproject">
    <vt:lpwstr/>
  </property>
  <property fmtid="{D5CDD505-2E9C-101B-9397-08002B2CF9AE}" pid="114" name="FSC#COOELAK@1.1001:ObjectAddressees">
    <vt:lpwstr/>
  </property>
</Properties>
</file>