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avktro\AppData\Local\Temp\Fabasoft\Work\"/>
    </mc:Choice>
  </mc:AlternateContent>
  <bookViews>
    <workbookView xWindow="120" yWindow="60" windowWidth="15180" windowHeight="9345" tabRatio="832"/>
  </bookViews>
  <sheets>
    <sheet name="WICHTIGE ANMERKUNGEN" sheetId="15" r:id="rId1"/>
    <sheet name="Erfassung_Berechnung" sheetId="19" r:id="rId2"/>
    <sheet name="Schulferien" sheetId="17" r:id="rId3"/>
    <sheet name="Hilfstabelle" sheetId="18" state="hidden" r:id="rId4"/>
    <sheet name="Kalender" sheetId="20" r:id="rId5"/>
    <sheet name="Änderungsprotokoll" sheetId="16" r:id="rId6"/>
  </sheets>
  <definedNames>
    <definedName name="_xlnm.Print_Area" localSheetId="1">Erfassung_Berechnung!$A:$O</definedName>
  </definedNames>
  <calcPr calcId="162913"/>
</workbook>
</file>

<file path=xl/calcChain.xml><?xml version="1.0" encoding="utf-8"?>
<calcChain xmlns="http://schemas.openxmlformats.org/spreadsheetml/2006/main">
  <c r="G44" i="18" l="1" a="1"/>
  <c r="G43" i="18" a="1"/>
  <c r="H44" i="18" a="1"/>
  <c r="H43" i="18" a="1"/>
  <c r="W70" i="19" l="1"/>
  <c r="W68" i="19"/>
  <c r="W66" i="19"/>
  <c r="K15" i="19" l="1"/>
  <c r="K14" i="19"/>
  <c r="A19" i="17" l="1"/>
  <c r="R74" i="19" l="1"/>
  <c r="B12" i="17" l="1"/>
  <c r="A14" i="17"/>
  <c r="B11" i="17"/>
  <c r="A13" i="17"/>
  <c r="B16" i="17"/>
  <c r="B10" i="17"/>
  <c r="A12" i="17"/>
  <c r="B15" i="17"/>
  <c r="B9" i="17"/>
  <c r="A11" i="17"/>
  <c r="B14" i="17"/>
  <c r="A16" i="17"/>
  <c r="A10" i="17"/>
  <c r="B13" i="17"/>
  <c r="A15" i="17"/>
  <c r="A9" i="17"/>
  <c r="G6" i="20"/>
  <c r="AH64" i="20"/>
  <c r="AH63" i="20"/>
  <c r="AH62" i="20"/>
  <c r="AH61" i="20"/>
  <c r="AH60" i="20"/>
  <c r="B89" i="19" l="1"/>
  <c r="B45" i="19"/>
  <c r="B37" i="19"/>
  <c r="B33" i="19"/>
  <c r="I7" i="20" l="1"/>
  <c r="I6" i="20"/>
  <c r="I5" i="20"/>
  <c r="G7" i="20"/>
  <c r="G5" i="20"/>
  <c r="S70" i="19" l="1"/>
  <c r="R70" i="19"/>
  <c r="S68" i="19"/>
  <c r="R68" i="19"/>
  <c r="S66" i="19"/>
  <c r="R66" i="19"/>
  <c r="B43" i="19"/>
  <c r="B41" i="19"/>
  <c r="B39" i="19"/>
  <c r="V68" i="19" l="1"/>
  <c r="V66" i="19"/>
  <c r="V70" i="19"/>
  <c r="W3" i="20" l="1"/>
  <c r="A3" i="20"/>
  <c r="C6" i="17" l="1"/>
  <c r="C9" i="17" l="1"/>
  <c r="K52" i="19"/>
  <c r="M50" i="19"/>
  <c r="K54" i="19" l="1"/>
  <c r="W4" i="20"/>
  <c r="M52" i="19"/>
  <c r="A76" i="19"/>
  <c r="W5" i="20" l="1"/>
  <c r="K56" i="19"/>
  <c r="M54" i="19"/>
  <c r="A21" i="18"/>
  <c r="A25" i="18"/>
  <c r="A26" i="18" s="1"/>
  <c r="C2" i="17"/>
  <c r="K58" i="19" l="1"/>
  <c r="K60" i="19"/>
  <c r="W6" i="20"/>
  <c r="M56" i="19"/>
  <c r="T23" i="18"/>
  <c r="W7" i="20" l="1"/>
  <c r="M58" i="19"/>
  <c r="W8" i="20"/>
  <c r="M60" i="19"/>
  <c r="O22" i="19"/>
  <c r="B36" i="18"/>
  <c r="B35" i="18"/>
  <c r="B34" i="18"/>
  <c r="A36" i="18"/>
  <c r="A35" i="18"/>
  <c r="A34" i="18"/>
  <c r="I27" i="18"/>
  <c r="I26" i="18"/>
  <c r="I25" i="18"/>
  <c r="I24" i="18"/>
  <c r="I23" i="18"/>
  <c r="I22" i="18"/>
  <c r="H27" i="18"/>
  <c r="H26" i="18"/>
  <c r="H25" i="18"/>
  <c r="H24" i="18"/>
  <c r="H23" i="18"/>
  <c r="H22" i="18"/>
  <c r="I7" i="19"/>
  <c r="E36" i="18" s="1"/>
  <c r="I8" i="19"/>
  <c r="D44" i="18" s="1"/>
  <c r="I5" i="19"/>
  <c r="F5" i="19" s="1"/>
  <c r="I6" i="19"/>
  <c r="D43" i="18" s="1"/>
  <c r="F4" i="19"/>
  <c r="D4" i="19"/>
  <c r="K25" i="19"/>
  <c r="I9" i="19" s="1"/>
  <c r="E37" i="18" s="1"/>
  <c r="I25" i="19"/>
  <c r="C12" i="20" s="1"/>
  <c r="I4" i="19" l="1"/>
  <c r="B21" i="18"/>
  <c r="E35" i="18"/>
  <c r="D36" i="18"/>
  <c r="D37" i="18"/>
  <c r="D6" i="19"/>
  <c r="F6" i="19"/>
  <c r="R41" i="19" s="1"/>
  <c r="D5" i="19"/>
  <c r="R39" i="19" s="1"/>
  <c r="I43" i="19" l="1"/>
  <c r="K18" i="19" s="1"/>
  <c r="W39" i="19"/>
  <c r="V39" i="19" s="1"/>
  <c r="K43" i="19"/>
  <c r="W41" i="19"/>
  <c r="V41" i="19" s="1"/>
  <c r="D42" i="18"/>
  <c r="D35" i="18"/>
  <c r="A30" i="18" l="1"/>
  <c r="K19" i="19"/>
  <c r="K13" i="19"/>
  <c r="K11" i="19"/>
  <c r="K10" i="19"/>
  <c r="W48" i="19"/>
  <c r="V48" i="19" s="1"/>
  <c r="K12" i="19"/>
  <c r="G3" i="20"/>
  <c r="D12" i="20"/>
  <c r="K6" i="19"/>
  <c r="K7" i="19"/>
  <c r="K4" i="19"/>
  <c r="K9" i="19"/>
  <c r="K8" i="19"/>
  <c r="K5" i="19"/>
  <c r="B30" i="18"/>
  <c r="I3" i="20"/>
  <c r="S32" i="18" l="1"/>
  <c r="C13" i="20"/>
  <c r="B12" i="20"/>
  <c r="D13" i="20" l="1"/>
  <c r="C14" i="20"/>
  <c r="B14" i="20" s="1"/>
  <c r="B13" i="20"/>
  <c r="A71" i="18"/>
  <c r="C15" i="20" l="1"/>
  <c r="D15" i="20" s="1"/>
  <c r="D14" i="20"/>
  <c r="AM71" i="18"/>
  <c r="T71" i="18"/>
  <c r="P71" i="18"/>
  <c r="L71" i="18"/>
  <c r="B15" i="20"/>
  <c r="G71" i="18"/>
  <c r="E71" i="18"/>
  <c r="C71" i="18"/>
  <c r="D71" i="18" s="1"/>
  <c r="B71" i="18"/>
  <c r="A72" i="18"/>
  <c r="C16" i="20" l="1"/>
  <c r="D16" i="20" s="1"/>
  <c r="E12" i="20"/>
  <c r="AM72" i="18"/>
  <c r="AL72" i="18" s="1"/>
  <c r="T72" i="18"/>
  <c r="P72" i="18"/>
  <c r="L72" i="18"/>
  <c r="B16" i="20"/>
  <c r="C17" i="20"/>
  <c r="G72" i="18"/>
  <c r="F71" i="18"/>
  <c r="B72" i="18"/>
  <c r="E72" i="18"/>
  <c r="C72" i="18"/>
  <c r="D72" i="18" s="1"/>
  <c r="A73" i="18"/>
  <c r="E13" i="20" l="1"/>
  <c r="D17" i="20"/>
  <c r="AM73" i="18"/>
  <c r="AL73" i="18" s="1"/>
  <c r="T73" i="18"/>
  <c r="P73" i="18"/>
  <c r="L73" i="18"/>
  <c r="H71" i="18"/>
  <c r="J71" i="18" s="1"/>
  <c r="B17" i="20"/>
  <c r="C18" i="20"/>
  <c r="F72" i="18"/>
  <c r="I71" i="18"/>
  <c r="G73" i="18"/>
  <c r="A74" i="18"/>
  <c r="E73" i="18"/>
  <c r="C73" i="18"/>
  <c r="D73" i="18" s="1"/>
  <c r="B73" i="18"/>
  <c r="E14" i="20" l="1"/>
  <c r="D18" i="20"/>
  <c r="U71" i="18"/>
  <c r="Q71" i="18"/>
  <c r="AM74" i="18"/>
  <c r="AL74" i="18" s="1"/>
  <c r="T74" i="18"/>
  <c r="P74" i="18"/>
  <c r="L74" i="18"/>
  <c r="Z71" i="18"/>
  <c r="AB71" i="18" s="1"/>
  <c r="A12" i="20"/>
  <c r="H72" i="18"/>
  <c r="J72" i="18" s="1"/>
  <c r="C19" i="20"/>
  <c r="B18" i="20"/>
  <c r="I72" i="18"/>
  <c r="Z72" i="18" s="1"/>
  <c r="AB72" i="18" s="1"/>
  <c r="M71" i="18"/>
  <c r="O71" i="18" s="1"/>
  <c r="F73" i="18"/>
  <c r="G74" i="18"/>
  <c r="A75" i="18"/>
  <c r="E74" i="18"/>
  <c r="B74" i="18"/>
  <c r="C74" i="18"/>
  <c r="D74" i="18" s="1"/>
  <c r="AA71" i="18" l="1"/>
  <c r="E15" i="20"/>
  <c r="D19" i="20"/>
  <c r="AM75" i="18"/>
  <c r="AL75" i="18" s="1"/>
  <c r="T75" i="18"/>
  <c r="P75" i="18"/>
  <c r="L75" i="18"/>
  <c r="M72" i="18"/>
  <c r="Q72" i="18"/>
  <c r="U72" i="18"/>
  <c r="S71" i="18"/>
  <c r="R71" i="18"/>
  <c r="V71" i="18"/>
  <c r="W71" i="18"/>
  <c r="A13" i="20"/>
  <c r="C20" i="20"/>
  <c r="B19" i="20"/>
  <c r="H73" i="18"/>
  <c r="J73" i="18" s="1"/>
  <c r="AA72" i="18"/>
  <c r="I73" i="18"/>
  <c r="Z73" i="18" s="1"/>
  <c r="N71" i="18"/>
  <c r="G75" i="18"/>
  <c r="F74" i="18"/>
  <c r="A76" i="18"/>
  <c r="E75" i="18"/>
  <c r="C75" i="18"/>
  <c r="D75" i="18" s="1"/>
  <c r="B75" i="18"/>
  <c r="D20" i="20" l="1"/>
  <c r="R72" i="18"/>
  <c r="S72" i="18"/>
  <c r="AM76" i="18"/>
  <c r="AL76" i="18" s="1"/>
  <c r="T76" i="18"/>
  <c r="P76" i="18"/>
  <c r="L76" i="18"/>
  <c r="M73" i="18"/>
  <c r="U73" i="18"/>
  <c r="Q73" i="18"/>
  <c r="V72" i="18"/>
  <c r="W72" i="18"/>
  <c r="N72" i="18"/>
  <c r="O72" i="18"/>
  <c r="A14" i="20"/>
  <c r="H74" i="18"/>
  <c r="J74" i="18" s="1"/>
  <c r="B20" i="20"/>
  <c r="C21" i="20"/>
  <c r="F75" i="18"/>
  <c r="I74" i="18"/>
  <c r="Z74" i="18" s="1"/>
  <c r="G76" i="18"/>
  <c r="A77" i="18"/>
  <c r="E76" i="18"/>
  <c r="B76" i="18"/>
  <c r="C76" i="18"/>
  <c r="D76" i="18" s="1"/>
  <c r="E17" i="20" l="1"/>
  <c r="D21" i="20"/>
  <c r="R73" i="18"/>
  <c r="S73" i="18"/>
  <c r="N73" i="18"/>
  <c r="O73" i="18"/>
  <c r="AM77" i="18"/>
  <c r="AL77" i="18" s="1"/>
  <c r="T77" i="18"/>
  <c r="P77" i="18"/>
  <c r="L77" i="18"/>
  <c r="U74" i="18"/>
  <c r="Q74" i="18"/>
  <c r="M74" i="18"/>
  <c r="V73" i="18"/>
  <c r="W73" i="18"/>
  <c r="A15" i="20"/>
  <c r="H75" i="18"/>
  <c r="J75" i="18" s="1"/>
  <c r="C22" i="20"/>
  <c r="B21" i="20"/>
  <c r="I75" i="18"/>
  <c r="Z75" i="18" s="1"/>
  <c r="G77" i="18"/>
  <c r="F76" i="18"/>
  <c r="A78" i="18"/>
  <c r="E77" i="18"/>
  <c r="C77" i="18"/>
  <c r="D77" i="18" s="1"/>
  <c r="B77" i="18"/>
  <c r="D22" i="20" l="1"/>
  <c r="AM78" i="18"/>
  <c r="AL78" i="18" s="1"/>
  <c r="T78" i="18"/>
  <c r="P78" i="18"/>
  <c r="L78" i="18"/>
  <c r="O74" i="18"/>
  <c r="N74" i="18"/>
  <c r="V74" i="18"/>
  <c r="W74" i="18"/>
  <c r="U75" i="18"/>
  <c r="M75" i="18"/>
  <c r="Q75" i="18"/>
  <c r="R74" i="18"/>
  <c r="S74" i="18"/>
  <c r="A16" i="20"/>
  <c r="H76" i="18"/>
  <c r="J76" i="18" s="1"/>
  <c r="B22" i="20"/>
  <c r="C23" i="20"/>
  <c r="I76" i="18"/>
  <c r="Z76" i="18" s="1"/>
  <c r="G78" i="18"/>
  <c r="F77" i="18"/>
  <c r="A79" i="18"/>
  <c r="E78" i="18"/>
  <c r="B78" i="18"/>
  <c r="C78" i="18"/>
  <c r="D78" i="18" s="1"/>
  <c r="E19" i="20" l="1"/>
  <c r="D23" i="20"/>
  <c r="Q76" i="18"/>
  <c r="M76" i="18"/>
  <c r="U76" i="18"/>
  <c r="N75" i="18"/>
  <c r="O75" i="18"/>
  <c r="AM79" i="18"/>
  <c r="AL79" i="18" s="1"/>
  <c r="T79" i="18"/>
  <c r="P79" i="18"/>
  <c r="L79" i="18"/>
  <c r="R75" i="18"/>
  <c r="S75" i="18"/>
  <c r="V75" i="18"/>
  <c r="W75" i="18"/>
  <c r="A17" i="20"/>
  <c r="H77" i="18"/>
  <c r="A18" i="20" s="1"/>
  <c r="B23" i="20"/>
  <c r="C24" i="20"/>
  <c r="I77" i="18"/>
  <c r="Z77" i="18" s="1"/>
  <c r="G79" i="18"/>
  <c r="F78" i="18"/>
  <c r="A80" i="18"/>
  <c r="E79" i="18"/>
  <c r="C79" i="18"/>
  <c r="D79" i="18" s="1"/>
  <c r="B79" i="18"/>
  <c r="D24" i="20" l="1"/>
  <c r="N76" i="18"/>
  <c r="O76" i="18"/>
  <c r="AM80" i="18"/>
  <c r="AL80" i="18" s="1"/>
  <c r="T80" i="18"/>
  <c r="P80" i="18"/>
  <c r="L80" i="18"/>
  <c r="V76" i="18"/>
  <c r="W76" i="18"/>
  <c r="R76" i="18"/>
  <c r="S76" i="18"/>
  <c r="J77" i="18"/>
  <c r="H78" i="18"/>
  <c r="J78" i="18" s="1"/>
  <c r="B24" i="20"/>
  <c r="C25" i="20"/>
  <c r="I78" i="18"/>
  <c r="Z78" i="18" s="1"/>
  <c r="G80" i="18"/>
  <c r="F79" i="18"/>
  <c r="A81" i="18"/>
  <c r="B80" i="18"/>
  <c r="E80" i="18"/>
  <c r="C80" i="18"/>
  <c r="D80" i="18" s="1"/>
  <c r="E21" i="20" l="1"/>
  <c r="D25" i="20"/>
  <c r="U78" i="18"/>
  <c r="Q78" i="18"/>
  <c r="M78" i="18"/>
  <c r="AM81" i="18"/>
  <c r="AL81" i="18" s="1"/>
  <c r="T81" i="18"/>
  <c r="P81" i="18"/>
  <c r="L81" i="18"/>
  <c r="U77" i="18"/>
  <c r="Q77" i="18"/>
  <c r="M77" i="18"/>
  <c r="A19" i="20"/>
  <c r="H79" i="18"/>
  <c r="A20" i="20" s="1"/>
  <c r="C26" i="20"/>
  <c r="B25" i="20"/>
  <c r="I79" i="18"/>
  <c r="Z79" i="18" s="1"/>
  <c r="F80" i="18"/>
  <c r="G81" i="18"/>
  <c r="A82" i="18"/>
  <c r="E81" i="18"/>
  <c r="C81" i="18"/>
  <c r="D81" i="18" s="1"/>
  <c r="B81" i="18"/>
  <c r="E22" i="20" l="1"/>
  <c r="D26" i="20"/>
  <c r="R77" i="18"/>
  <c r="S77" i="18"/>
  <c r="R78" i="18"/>
  <c r="S78" i="18"/>
  <c r="AM82" i="18"/>
  <c r="AL82" i="18" s="1"/>
  <c r="T82" i="18"/>
  <c r="P82" i="18"/>
  <c r="L82" i="18"/>
  <c r="N77" i="18"/>
  <c r="O77" i="18"/>
  <c r="V77" i="18"/>
  <c r="W77" i="18"/>
  <c r="V78" i="18"/>
  <c r="W78" i="18"/>
  <c r="J79" i="18"/>
  <c r="H80" i="18"/>
  <c r="J80" i="18" s="1"/>
  <c r="C27" i="20"/>
  <c r="B26" i="20"/>
  <c r="F81" i="18"/>
  <c r="I80" i="18"/>
  <c r="Z80" i="18" s="1"/>
  <c r="G82" i="18"/>
  <c r="A83" i="18"/>
  <c r="E82" i="18"/>
  <c r="B82" i="18"/>
  <c r="C82" i="18"/>
  <c r="D82" i="18" s="1"/>
  <c r="E23" i="20" l="1"/>
  <c r="D27" i="20"/>
  <c r="AM83" i="18"/>
  <c r="AL83" i="18" s="1"/>
  <c r="T83" i="18"/>
  <c r="P83" i="18"/>
  <c r="L83" i="18"/>
  <c r="Q79" i="18"/>
  <c r="M79" i="18"/>
  <c r="U79" i="18"/>
  <c r="U80" i="18"/>
  <c r="Q80" i="18"/>
  <c r="M80" i="18"/>
  <c r="A21" i="20"/>
  <c r="H81" i="18"/>
  <c r="J81" i="18" s="1"/>
  <c r="B27" i="20"/>
  <c r="C28" i="20"/>
  <c r="I81" i="18"/>
  <c r="Z81" i="18" s="1"/>
  <c r="F82" i="18"/>
  <c r="G83" i="18"/>
  <c r="A84" i="18"/>
  <c r="E83" i="18"/>
  <c r="C83" i="18"/>
  <c r="D83" i="18" s="1"/>
  <c r="B83" i="18"/>
  <c r="D28" i="20" l="1"/>
  <c r="R80" i="18"/>
  <c r="S80" i="18"/>
  <c r="AM84" i="18"/>
  <c r="AL84" i="18" s="1"/>
  <c r="T84" i="18"/>
  <c r="P84" i="18"/>
  <c r="L84" i="18"/>
  <c r="U81" i="18"/>
  <c r="Q81" i="18"/>
  <c r="M81" i="18"/>
  <c r="V80" i="18"/>
  <c r="W80" i="18"/>
  <c r="V79" i="18"/>
  <c r="W79" i="18"/>
  <c r="R79" i="18"/>
  <c r="S79" i="18"/>
  <c r="A22" i="20"/>
  <c r="H82" i="18"/>
  <c r="A23" i="20" s="1"/>
  <c r="B28" i="20"/>
  <c r="C29" i="20"/>
  <c r="F83" i="18"/>
  <c r="I82" i="18"/>
  <c r="Z82" i="18" s="1"/>
  <c r="G84" i="18"/>
  <c r="A85" i="18"/>
  <c r="E84" i="18"/>
  <c r="B84" i="18"/>
  <c r="C84" i="18"/>
  <c r="D84" i="18" s="1"/>
  <c r="E25" i="20" l="1"/>
  <c r="D29" i="20"/>
  <c r="R81" i="18"/>
  <c r="S81" i="18"/>
  <c r="AM85" i="18"/>
  <c r="AL85" i="18" s="1"/>
  <c r="T85" i="18"/>
  <c r="P85" i="18"/>
  <c r="L85" i="18"/>
  <c r="V81" i="18"/>
  <c r="W81" i="18"/>
  <c r="J82" i="18"/>
  <c r="H83" i="18"/>
  <c r="A24" i="20" s="1"/>
  <c r="C30" i="20"/>
  <c r="B29" i="20"/>
  <c r="I83" i="18"/>
  <c r="Z83" i="18" s="1"/>
  <c r="G85" i="18"/>
  <c r="F84" i="18"/>
  <c r="A86" i="18"/>
  <c r="E85" i="18"/>
  <c r="C85" i="18"/>
  <c r="D85" i="18" s="1"/>
  <c r="B85" i="18"/>
  <c r="D30" i="20" l="1"/>
  <c r="AM86" i="18"/>
  <c r="AL86" i="18" s="1"/>
  <c r="T86" i="18"/>
  <c r="P86" i="18"/>
  <c r="L86" i="18"/>
  <c r="U82" i="18"/>
  <c r="Q82" i="18"/>
  <c r="M82" i="18"/>
  <c r="J83" i="18"/>
  <c r="C31" i="20"/>
  <c r="B30" i="20"/>
  <c r="H84" i="18"/>
  <c r="J84" i="18" s="1"/>
  <c r="I84" i="18"/>
  <c r="Z84" i="18" s="1"/>
  <c r="F85" i="18"/>
  <c r="G86" i="18"/>
  <c r="A87" i="18"/>
  <c r="E86" i="18"/>
  <c r="B86" i="18"/>
  <c r="C86" i="18"/>
  <c r="D86" i="18" s="1"/>
  <c r="E27" i="20" l="1"/>
  <c r="D31" i="20"/>
  <c r="AM87" i="18"/>
  <c r="AL87" i="18" s="1"/>
  <c r="T87" i="18"/>
  <c r="P87" i="18"/>
  <c r="L87" i="18"/>
  <c r="M84" i="18"/>
  <c r="Q84" i="18"/>
  <c r="U84" i="18"/>
  <c r="R82" i="18"/>
  <c r="S82" i="18"/>
  <c r="M83" i="18"/>
  <c r="U83" i="18"/>
  <c r="Q83" i="18"/>
  <c r="V82" i="18"/>
  <c r="W82" i="18"/>
  <c r="H85" i="18"/>
  <c r="A26" i="20" s="1"/>
  <c r="B31" i="20"/>
  <c r="C32" i="20"/>
  <c r="A25" i="20"/>
  <c r="I85" i="18"/>
  <c r="Z85" i="18" s="1"/>
  <c r="F86" i="18"/>
  <c r="G87" i="18"/>
  <c r="A88" i="18"/>
  <c r="E87" i="18"/>
  <c r="C87" i="18"/>
  <c r="D87" i="18" s="1"/>
  <c r="B87" i="18"/>
  <c r="E28" i="20" l="1"/>
  <c r="D32" i="20"/>
  <c r="AM88" i="18"/>
  <c r="AL88" i="18" s="1"/>
  <c r="T88" i="18"/>
  <c r="P88" i="18"/>
  <c r="L88" i="18"/>
  <c r="R83" i="18"/>
  <c r="S83" i="18"/>
  <c r="N83" i="18"/>
  <c r="O83" i="18"/>
  <c r="R84" i="18"/>
  <c r="S84" i="18"/>
  <c r="V83" i="18"/>
  <c r="W83" i="18"/>
  <c r="V84" i="18"/>
  <c r="W84" i="18"/>
  <c r="N84" i="18"/>
  <c r="O84" i="18"/>
  <c r="J85" i="18"/>
  <c r="H86" i="18"/>
  <c r="A27" i="20" s="1"/>
  <c r="B32" i="20"/>
  <c r="C33" i="20"/>
  <c r="F87" i="18"/>
  <c r="I86" i="18"/>
  <c r="Z86" i="18" s="1"/>
  <c r="G88" i="18"/>
  <c r="A89" i="18"/>
  <c r="B88" i="18"/>
  <c r="E88" i="18"/>
  <c r="C88" i="18"/>
  <c r="D88" i="18" s="1"/>
  <c r="D33" i="20" l="1"/>
  <c r="AM89" i="18"/>
  <c r="AL89" i="18" s="1"/>
  <c r="T89" i="18"/>
  <c r="P89" i="18"/>
  <c r="L89" i="18"/>
  <c r="U85" i="18"/>
  <c r="M85" i="18"/>
  <c r="Q85" i="18"/>
  <c r="J86" i="18"/>
  <c r="I87" i="18"/>
  <c r="Z87" i="18" s="1"/>
  <c r="B33" i="20"/>
  <c r="C34" i="20"/>
  <c r="H87" i="18"/>
  <c r="J87" i="18" s="1"/>
  <c r="F88" i="18"/>
  <c r="G89" i="18"/>
  <c r="A90" i="18"/>
  <c r="E89" i="18"/>
  <c r="C89" i="18"/>
  <c r="D89" i="18" s="1"/>
  <c r="B89" i="18"/>
  <c r="E30" i="20" l="1"/>
  <c r="D34" i="20"/>
  <c r="AM90" i="18"/>
  <c r="AL90" i="18" s="1"/>
  <c r="T90" i="18"/>
  <c r="P90" i="18"/>
  <c r="L90" i="18"/>
  <c r="M87" i="18"/>
  <c r="Q87" i="18"/>
  <c r="U87" i="18"/>
  <c r="U86" i="18"/>
  <c r="M86" i="18"/>
  <c r="Q86" i="18"/>
  <c r="R85" i="18"/>
  <c r="S85" i="18"/>
  <c r="V85" i="18"/>
  <c r="W85" i="18"/>
  <c r="A28" i="20"/>
  <c r="H88" i="18"/>
  <c r="A29" i="20" s="1"/>
  <c r="B34" i="20"/>
  <c r="C35" i="20"/>
  <c r="I88" i="18"/>
  <c r="Z88" i="18" s="1"/>
  <c r="F89" i="18"/>
  <c r="G90" i="18"/>
  <c r="A91" i="18"/>
  <c r="E90" i="18"/>
  <c r="B90" i="18"/>
  <c r="C90" i="18"/>
  <c r="D90" i="18" s="1"/>
  <c r="D35" i="20" l="1"/>
  <c r="R86" i="18"/>
  <c r="S86" i="18"/>
  <c r="V86" i="18"/>
  <c r="W86" i="18"/>
  <c r="R87" i="18"/>
  <c r="S87" i="18"/>
  <c r="AM91" i="18"/>
  <c r="AL91" i="18" s="1"/>
  <c r="T91" i="18"/>
  <c r="P91" i="18"/>
  <c r="L91" i="18"/>
  <c r="V87" i="18"/>
  <c r="W87" i="18"/>
  <c r="J88" i="18"/>
  <c r="H89" i="18"/>
  <c r="A30" i="20" s="1"/>
  <c r="B35" i="20"/>
  <c r="C36" i="20"/>
  <c r="I89" i="18"/>
  <c r="Z89" i="18" s="1"/>
  <c r="F90" i="18"/>
  <c r="G91" i="18"/>
  <c r="A92" i="18"/>
  <c r="E91" i="18"/>
  <c r="C91" i="18"/>
  <c r="D91" i="18" s="1"/>
  <c r="B91" i="18"/>
  <c r="E32" i="20" l="1"/>
  <c r="D36" i="20"/>
  <c r="AM92" i="18"/>
  <c r="AL92" i="18" s="1"/>
  <c r="T92" i="18"/>
  <c r="P92" i="18"/>
  <c r="L92" i="18"/>
  <c r="U88" i="18"/>
  <c r="M88" i="18"/>
  <c r="Q88" i="18"/>
  <c r="J89" i="18"/>
  <c r="H90" i="18"/>
  <c r="A31" i="20" s="1"/>
  <c r="B36" i="20"/>
  <c r="C37" i="20"/>
  <c r="I90" i="18"/>
  <c r="Z90" i="18" s="1"/>
  <c r="G92" i="18"/>
  <c r="F91" i="18"/>
  <c r="A93" i="18"/>
  <c r="E92" i="18"/>
  <c r="B92" i="18"/>
  <c r="C92" i="18"/>
  <c r="D92" i="18" s="1"/>
  <c r="D37" i="20" l="1"/>
  <c r="AM93" i="18"/>
  <c r="AL93" i="18" s="1"/>
  <c r="T93" i="18"/>
  <c r="P93" i="18"/>
  <c r="L93" i="18"/>
  <c r="M89" i="18"/>
  <c r="Q89" i="18"/>
  <c r="U89" i="18"/>
  <c r="R88" i="18"/>
  <c r="S88" i="18"/>
  <c r="V88" i="18"/>
  <c r="W88" i="18"/>
  <c r="J90" i="18"/>
  <c r="H91" i="18"/>
  <c r="A32" i="20" s="1"/>
  <c r="B37" i="20"/>
  <c r="C38" i="20"/>
  <c r="I91" i="18"/>
  <c r="Z91" i="18" s="1"/>
  <c r="G93" i="18"/>
  <c r="F92" i="18"/>
  <c r="A94" i="18"/>
  <c r="E93" i="18"/>
  <c r="C93" i="18"/>
  <c r="D93" i="18" s="1"/>
  <c r="B93" i="18"/>
  <c r="E34" i="20" l="1"/>
  <c r="D38" i="20"/>
  <c r="AM94" i="18"/>
  <c r="AL94" i="18" s="1"/>
  <c r="T94" i="18"/>
  <c r="P94" i="18"/>
  <c r="L94" i="18"/>
  <c r="R89" i="18"/>
  <c r="S89" i="18"/>
  <c r="M90" i="18"/>
  <c r="Q90" i="18"/>
  <c r="U90" i="18"/>
  <c r="V89" i="18"/>
  <c r="W89" i="18"/>
  <c r="J91" i="18"/>
  <c r="H92" i="18"/>
  <c r="A33" i="20" s="1"/>
  <c r="B38" i="20"/>
  <c r="C39" i="20"/>
  <c r="I92" i="18"/>
  <c r="Z92" i="18" s="1"/>
  <c r="F93" i="18"/>
  <c r="G94" i="18"/>
  <c r="A95" i="18"/>
  <c r="E94" i="18"/>
  <c r="B94" i="18"/>
  <c r="C94" i="18"/>
  <c r="D94" i="18" s="1"/>
  <c r="D39" i="20" l="1"/>
  <c r="U91" i="18"/>
  <c r="M91" i="18"/>
  <c r="Q91" i="18"/>
  <c r="AM95" i="18"/>
  <c r="AL95" i="18" s="1"/>
  <c r="T95" i="18"/>
  <c r="P95" i="18"/>
  <c r="L95" i="18"/>
  <c r="R90" i="18"/>
  <c r="S90" i="18"/>
  <c r="V90" i="18"/>
  <c r="W90" i="18"/>
  <c r="O90" i="18"/>
  <c r="N90" i="18"/>
  <c r="J92" i="18"/>
  <c r="H93" i="18"/>
  <c r="A34" i="20" s="1"/>
  <c r="B39" i="20"/>
  <c r="C40" i="20"/>
  <c r="F94" i="18"/>
  <c r="I93" i="18"/>
  <c r="Z93" i="18" s="1"/>
  <c r="G95" i="18"/>
  <c r="A96" i="18"/>
  <c r="E95" i="18"/>
  <c r="C95" i="18"/>
  <c r="D95" i="18" s="1"/>
  <c r="B95" i="18"/>
  <c r="E36" i="20" l="1"/>
  <c r="D40" i="20"/>
  <c r="N91" i="18"/>
  <c r="O91" i="18"/>
  <c r="AM96" i="18"/>
  <c r="AL96" i="18" s="1"/>
  <c r="T96" i="18"/>
  <c r="P96" i="18"/>
  <c r="L96" i="18"/>
  <c r="M92" i="18"/>
  <c r="U92" i="18"/>
  <c r="Q92" i="18"/>
  <c r="R91" i="18"/>
  <c r="S91" i="18"/>
  <c r="V91" i="18"/>
  <c r="W91" i="18"/>
  <c r="J93" i="18"/>
  <c r="H94" i="18"/>
  <c r="J94" i="18" s="1"/>
  <c r="C41" i="20"/>
  <c r="B40" i="20"/>
  <c r="I94" i="18"/>
  <c r="Z94" i="18" s="1"/>
  <c r="F95" i="18"/>
  <c r="G96" i="18"/>
  <c r="A97" i="18"/>
  <c r="B96" i="18"/>
  <c r="E96" i="18"/>
  <c r="C96" i="18"/>
  <c r="D96" i="18" s="1"/>
  <c r="D41" i="20" l="1"/>
  <c r="U94" i="18"/>
  <c r="M94" i="18"/>
  <c r="Q94" i="18"/>
  <c r="R92" i="18"/>
  <c r="S92" i="18"/>
  <c r="AM97" i="18"/>
  <c r="AL97" i="18" s="1"/>
  <c r="T97" i="18"/>
  <c r="P97" i="18"/>
  <c r="L97" i="18"/>
  <c r="M93" i="18"/>
  <c r="U93" i="18"/>
  <c r="Q93" i="18"/>
  <c r="V92" i="18"/>
  <c r="W92" i="18"/>
  <c r="A35" i="20"/>
  <c r="B41" i="20"/>
  <c r="C42" i="20"/>
  <c r="H95" i="18"/>
  <c r="A36" i="20" s="1"/>
  <c r="I95" i="18"/>
  <c r="Z95" i="18" s="1"/>
  <c r="F96" i="18"/>
  <c r="G97" i="18"/>
  <c r="A98" i="18"/>
  <c r="E97" i="18"/>
  <c r="C97" i="18"/>
  <c r="D97" i="18" s="1"/>
  <c r="B97" i="18"/>
  <c r="D42" i="20" l="1"/>
  <c r="E38" i="20"/>
  <c r="AM98" i="18"/>
  <c r="AL98" i="18" s="1"/>
  <c r="T98" i="18"/>
  <c r="P98" i="18"/>
  <c r="L98" i="18"/>
  <c r="V93" i="18"/>
  <c r="W93" i="18"/>
  <c r="R93" i="18"/>
  <c r="S93" i="18"/>
  <c r="R94" i="18"/>
  <c r="S94" i="18"/>
  <c r="V94" i="18"/>
  <c r="W94" i="18"/>
  <c r="J95" i="18"/>
  <c r="H96" i="18"/>
  <c r="J96" i="18" s="1"/>
  <c r="B42" i="20"/>
  <c r="C43" i="20"/>
  <c r="I96" i="18"/>
  <c r="Z96" i="18" s="1"/>
  <c r="F97" i="18"/>
  <c r="G98" i="18"/>
  <c r="A99" i="18"/>
  <c r="E98" i="18"/>
  <c r="B98" i="18"/>
  <c r="C98" i="18"/>
  <c r="D98" i="18" s="1"/>
  <c r="D43" i="20" l="1"/>
  <c r="AM99" i="18"/>
  <c r="AL99" i="18" s="1"/>
  <c r="T99" i="18"/>
  <c r="P99" i="18"/>
  <c r="L99" i="18"/>
  <c r="Q95" i="18"/>
  <c r="M95" i="18"/>
  <c r="U95" i="18"/>
  <c r="U96" i="18"/>
  <c r="Q96" i="18"/>
  <c r="M96" i="18"/>
  <c r="A37" i="20"/>
  <c r="H97" i="18"/>
  <c r="J97" i="18" s="1"/>
  <c r="C44" i="20"/>
  <c r="B43" i="20"/>
  <c r="I97" i="18"/>
  <c r="Z97" i="18" s="1"/>
  <c r="F98" i="18"/>
  <c r="G99" i="18"/>
  <c r="A100" i="18"/>
  <c r="E99" i="18"/>
  <c r="C99" i="18"/>
  <c r="D99" i="18" s="1"/>
  <c r="B99" i="18"/>
  <c r="D44" i="20" l="1"/>
  <c r="E40" i="20"/>
  <c r="V96" i="18"/>
  <c r="W96" i="18"/>
  <c r="AM100" i="18"/>
  <c r="AL100" i="18" s="1"/>
  <c r="T100" i="18"/>
  <c r="P100" i="18"/>
  <c r="L100" i="18"/>
  <c r="M97" i="18"/>
  <c r="Q97" i="18"/>
  <c r="U97" i="18"/>
  <c r="R96" i="18"/>
  <c r="S96" i="18"/>
  <c r="V95" i="18"/>
  <c r="W95" i="18"/>
  <c r="R95" i="18"/>
  <c r="S95" i="18"/>
  <c r="A38" i="20"/>
  <c r="B44" i="20"/>
  <c r="C45" i="20"/>
  <c r="H98" i="18"/>
  <c r="A39" i="20" s="1"/>
  <c r="F99" i="18"/>
  <c r="I98" i="18"/>
  <c r="Z98" i="18" s="1"/>
  <c r="G100" i="18"/>
  <c r="A101" i="18"/>
  <c r="E100" i="18"/>
  <c r="B100" i="18"/>
  <c r="C100" i="18"/>
  <c r="D100" i="18" s="1"/>
  <c r="D45" i="20" l="1"/>
  <c r="AM101" i="18"/>
  <c r="T101" i="18"/>
  <c r="P101" i="18"/>
  <c r="L101" i="18"/>
  <c r="R97" i="18"/>
  <c r="S97" i="18"/>
  <c r="V97" i="18"/>
  <c r="W97" i="18"/>
  <c r="N97" i="18"/>
  <c r="O97" i="18"/>
  <c r="H99" i="18"/>
  <c r="J99" i="18" s="1"/>
  <c r="J98" i="18"/>
  <c r="B45" i="20"/>
  <c r="C46" i="20"/>
  <c r="I99" i="18"/>
  <c r="Z99" i="18" s="1"/>
  <c r="F100" i="18"/>
  <c r="G101" i="18"/>
  <c r="A102" i="18"/>
  <c r="E101" i="18"/>
  <c r="C101" i="18"/>
  <c r="D101" i="18" s="1"/>
  <c r="B101" i="18"/>
  <c r="D46" i="20" l="1"/>
  <c r="M99" i="18"/>
  <c r="U99" i="18"/>
  <c r="Q99" i="18"/>
  <c r="AM102" i="18"/>
  <c r="T102" i="18"/>
  <c r="P102" i="18"/>
  <c r="L102" i="18"/>
  <c r="U98" i="18"/>
  <c r="Q98" i="18"/>
  <c r="M98" i="18"/>
  <c r="A40" i="20"/>
  <c r="H100" i="18"/>
  <c r="J100" i="18" s="1"/>
  <c r="B46" i="20"/>
  <c r="C47" i="20"/>
  <c r="I100" i="18"/>
  <c r="Z100" i="18" s="1"/>
  <c r="F101" i="18"/>
  <c r="I101" i="18" s="1"/>
  <c r="Z101" i="18" s="1"/>
  <c r="G102" i="18"/>
  <c r="A103" i="18"/>
  <c r="E102" i="18"/>
  <c r="B102" i="18"/>
  <c r="C102" i="18"/>
  <c r="D102" i="18" s="1"/>
  <c r="D47" i="20" l="1"/>
  <c r="AM103" i="18"/>
  <c r="AL103" i="18" s="1"/>
  <c r="T103" i="18"/>
  <c r="P103" i="18"/>
  <c r="L103" i="18"/>
  <c r="O98" i="18"/>
  <c r="N98" i="18"/>
  <c r="V98" i="18"/>
  <c r="W98" i="18"/>
  <c r="V99" i="18"/>
  <c r="W99" i="18"/>
  <c r="M100" i="18"/>
  <c r="Q100" i="18"/>
  <c r="U100" i="18"/>
  <c r="R98" i="18"/>
  <c r="S98" i="18"/>
  <c r="R99" i="18"/>
  <c r="S99" i="18"/>
  <c r="N99" i="18"/>
  <c r="O99" i="18"/>
  <c r="A41" i="20"/>
  <c r="H101" i="18"/>
  <c r="J101" i="18" s="1"/>
  <c r="B47" i="20"/>
  <c r="C48" i="20"/>
  <c r="F102" i="18"/>
  <c r="G103" i="18"/>
  <c r="A104" i="18"/>
  <c r="E103" i="18"/>
  <c r="C103" i="18"/>
  <c r="D103" i="18" s="1"/>
  <c r="B103" i="18"/>
  <c r="E44" i="20" l="1"/>
  <c r="D48" i="20"/>
  <c r="AM104" i="18"/>
  <c r="T104" i="18"/>
  <c r="P104" i="18"/>
  <c r="L104" i="18"/>
  <c r="U101" i="18"/>
  <c r="Q101" i="18"/>
  <c r="M101" i="18"/>
  <c r="V100" i="18"/>
  <c r="W100" i="18"/>
  <c r="N100" i="18"/>
  <c r="O100" i="18"/>
  <c r="R100" i="18"/>
  <c r="S100" i="18"/>
  <c r="A42" i="20"/>
  <c r="H102" i="18"/>
  <c r="J102" i="18" s="1"/>
  <c r="B48" i="20"/>
  <c r="C49" i="20"/>
  <c r="I102" i="18"/>
  <c r="Z102" i="18" s="1"/>
  <c r="F103" i="18"/>
  <c r="G104" i="18"/>
  <c r="B104" i="18"/>
  <c r="E104" i="18"/>
  <c r="C104" i="18"/>
  <c r="D104" i="18" s="1"/>
  <c r="A105" i="18"/>
  <c r="AL104" i="18" l="1"/>
  <c r="D49" i="20"/>
  <c r="E45" i="20"/>
  <c r="AM105" i="18"/>
  <c r="AL105" i="18" s="1"/>
  <c r="T105" i="18"/>
  <c r="P105" i="18"/>
  <c r="L105" i="18"/>
  <c r="R101" i="18"/>
  <c r="S101" i="18"/>
  <c r="Q102" i="18"/>
  <c r="M102" i="18"/>
  <c r="U102" i="18"/>
  <c r="N101" i="18"/>
  <c r="O101" i="18"/>
  <c r="V101" i="18"/>
  <c r="W101" i="18"/>
  <c r="A43" i="20"/>
  <c r="H103" i="18"/>
  <c r="J103" i="18" s="1"/>
  <c r="B49" i="20"/>
  <c r="C50" i="20"/>
  <c r="F104" i="18"/>
  <c r="I103" i="18"/>
  <c r="Z103" i="18" s="1"/>
  <c r="G105" i="18"/>
  <c r="A106" i="18"/>
  <c r="E105" i="18"/>
  <c r="C105" i="18"/>
  <c r="D105" i="18" s="1"/>
  <c r="B105" i="18"/>
  <c r="D50" i="20" l="1"/>
  <c r="AM106" i="18"/>
  <c r="AL106" i="18" s="1"/>
  <c r="T106" i="18"/>
  <c r="P106" i="18"/>
  <c r="L106" i="18"/>
  <c r="U103" i="18"/>
  <c r="M103" i="18"/>
  <c r="Q103" i="18"/>
  <c r="O102" i="18"/>
  <c r="N102" i="18"/>
  <c r="V102" i="18"/>
  <c r="W102" i="18"/>
  <c r="R102" i="18"/>
  <c r="S102" i="18"/>
  <c r="A44" i="20"/>
  <c r="H104" i="18"/>
  <c r="J104" i="18" s="1"/>
  <c r="B50" i="20"/>
  <c r="C51" i="20"/>
  <c r="I104" i="18"/>
  <c r="Z104" i="18" s="1"/>
  <c r="F105" i="18"/>
  <c r="G106" i="18"/>
  <c r="A107" i="18"/>
  <c r="E106" i="18"/>
  <c r="B106" i="18"/>
  <c r="C106" i="18"/>
  <c r="D106" i="18" s="1"/>
  <c r="D51" i="20" l="1"/>
  <c r="M104" i="18"/>
  <c r="U104" i="18"/>
  <c r="Q104" i="18"/>
  <c r="N103" i="18"/>
  <c r="O103" i="18"/>
  <c r="AM107" i="18"/>
  <c r="AL107" i="18" s="1"/>
  <c r="T107" i="18"/>
  <c r="P107" i="18"/>
  <c r="L107" i="18"/>
  <c r="R103" i="18"/>
  <c r="S103" i="18"/>
  <c r="V103" i="18"/>
  <c r="W103" i="18"/>
  <c r="A45" i="20"/>
  <c r="H105" i="18"/>
  <c r="J105" i="18" s="1"/>
  <c r="B51" i="20"/>
  <c r="C52" i="20"/>
  <c r="I105" i="18"/>
  <c r="Z105" i="18" s="1"/>
  <c r="F106" i="18"/>
  <c r="G107" i="18"/>
  <c r="A108" i="18"/>
  <c r="E107" i="18"/>
  <c r="C107" i="18"/>
  <c r="D107" i="18" s="1"/>
  <c r="B107" i="18"/>
  <c r="E48" i="20" l="1"/>
  <c r="D52" i="20"/>
  <c r="U105" i="18"/>
  <c r="M105" i="18"/>
  <c r="Q105" i="18"/>
  <c r="V104" i="18"/>
  <c r="W104" i="18"/>
  <c r="AM108" i="18"/>
  <c r="AL108" i="18" s="1"/>
  <c r="T108" i="18"/>
  <c r="P108" i="18"/>
  <c r="L108" i="18"/>
  <c r="R104" i="18"/>
  <c r="S104" i="18"/>
  <c r="N104" i="18"/>
  <c r="O104" i="18"/>
  <c r="A46" i="20"/>
  <c r="H106" i="18"/>
  <c r="J106" i="18" s="1"/>
  <c r="B52" i="20"/>
  <c r="C53" i="20"/>
  <c r="F107" i="18"/>
  <c r="I106" i="18"/>
  <c r="Z106" i="18" s="1"/>
  <c r="G108" i="18"/>
  <c r="A109" i="18"/>
  <c r="E108" i="18"/>
  <c r="B108" i="18"/>
  <c r="C108" i="18"/>
  <c r="D108" i="18" s="1"/>
  <c r="E49" i="20" l="1"/>
  <c r="D53" i="20"/>
  <c r="AM109" i="18"/>
  <c r="AL109" i="18" s="1"/>
  <c r="T109" i="18"/>
  <c r="P109" i="18"/>
  <c r="L109" i="18"/>
  <c r="U106" i="18"/>
  <c r="M106" i="18"/>
  <c r="Q106" i="18"/>
  <c r="N105" i="18"/>
  <c r="O105" i="18"/>
  <c r="R105" i="18"/>
  <c r="S105" i="18"/>
  <c r="V105" i="18"/>
  <c r="W105" i="18"/>
  <c r="A47" i="20"/>
  <c r="H107" i="18"/>
  <c r="J107" i="18" s="1"/>
  <c r="B53" i="20"/>
  <c r="C54" i="20"/>
  <c r="I107" i="18"/>
  <c r="Z107" i="18" s="1"/>
  <c r="F108" i="18"/>
  <c r="G109" i="18"/>
  <c r="A110" i="18"/>
  <c r="E109" i="18"/>
  <c r="C109" i="18"/>
  <c r="D109" i="18" s="1"/>
  <c r="B109" i="18"/>
  <c r="D54" i="20" l="1"/>
  <c r="AM110" i="18"/>
  <c r="AL110" i="18" s="1"/>
  <c r="T110" i="18"/>
  <c r="P110" i="18"/>
  <c r="L110" i="18"/>
  <c r="M107" i="18"/>
  <c r="Q107" i="18"/>
  <c r="U107" i="18"/>
  <c r="R106" i="18"/>
  <c r="S106" i="18"/>
  <c r="V106" i="18"/>
  <c r="W106" i="18"/>
  <c r="A48" i="20"/>
  <c r="H108" i="18"/>
  <c r="A49" i="20" s="1"/>
  <c r="C55" i="20"/>
  <c r="B54" i="20"/>
  <c r="I108" i="18"/>
  <c r="Z108" i="18" s="1"/>
  <c r="F109" i="18"/>
  <c r="G110" i="18"/>
  <c r="A111" i="18"/>
  <c r="E110" i="18"/>
  <c r="B110" i="18"/>
  <c r="C110" i="18"/>
  <c r="D110" i="18" s="1"/>
  <c r="E51" i="20" l="1"/>
  <c r="D55" i="20"/>
  <c r="AM111" i="18"/>
  <c r="AL111" i="18" s="1"/>
  <c r="T111" i="18"/>
  <c r="P111" i="18"/>
  <c r="L111" i="18"/>
  <c r="R107" i="18"/>
  <c r="S107" i="18"/>
  <c r="V107" i="18"/>
  <c r="W107" i="18"/>
  <c r="J108" i="18"/>
  <c r="H109" i="18"/>
  <c r="A50" i="20" s="1"/>
  <c r="C56" i="20"/>
  <c r="B55" i="20"/>
  <c r="I109" i="18"/>
  <c r="Z109" i="18" s="1"/>
  <c r="F110" i="18"/>
  <c r="G111" i="18"/>
  <c r="A112" i="18"/>
  <c r="E111" i="18"/>
  <c r="C111" i="18"/>
  <c r="D111" i="18" s="1"/>
  <c r="B111" i="18"/>
  <c r="D56" i="20" l="1"/>
  <c r="AM112" i="18"/>
  <c r="AL112" i="18" s="1"/>
  <c r="T112" i="18"/>
  <c r="P112" i="18"/>
  <c r="L112" i="18"/>
  <c r="U108" i="18"/>
  <c r="M108" i="18"/>
  <c r="Q108" i="18"/>
  <c r="J109" i="18"/>
  <c r="H110" i="18"/>
  <c r="A51" i="20" s="1"/>
  <c r="C57" i="20"/>
  <c r="B56" i="20"/>
  <c r="I110" i="18"/>
  <c r="Z110" i="18" s="1"/>
  <c r="F111" i="18"/>
  <c r="G112" i="18"/>
  <c r="A113" i="18"/>
  <c r="B112" i="18"/>
  <c r="E112" i="18"/>
  <c r="C112" i="18"/>
  <c r="D112" i="18" s="1"/>
  <c r="E53" i="20" l="1"/>
  <c r="D57" i="20"/>
  <c r="AM113" i="18"/>
  <c r="AL113" i="18" s="1"/>
  <c r="T113" i="18"/>
  <c r="P113" i="18"/>
  <c r="L113" i="18"/>
  <c r="M109" i="18"/>
  <c r="U109" i="18"/>
  <c r="Q109" i="18"/>
  <c r="R108" i="18"/>
  <c r="S108" i="18"/>
  <c r="V108" i="18"/>
  <c r="W108" i="18"/>
  <c r="J110" i="18"/>
  <c r="H111" i="18"/>
  <c r="A52" i="20" s="1"/>
  <c r="B57" i="20"/>
  <c r="C58" i="20"/>
  <c r="I111" i="18"/>
  <c r="Z111" i="18" s="1"/>
  <c r="F112" i="18"/>
  <c r="G113" i="18"/>
  <c r="A114" i="18"/>
  <c r="E113" i="18"/>
  <c r="C113" i="18"/>
  <c r="D113" i="18" s="1"/>
  <c r="B113" i="18"/>
  <c r="D58" i="20" l="1"/>
  <c r="V109" i="18"/>
  <c r="W109" i="18"/>
  <c r="AM114" i="18"/>
  <c r="AL114" i="18" s="1"/>
  <c r="T114" i="18"/>
  <c r="P114" i="18"/>
  <c r="L114" i="18"/>
  <c r="M110" i="18"/>
  <c r="Q110" i="18"/>
  <c r="U110" i="18"/>
  <c r="R109" i="18"/>
  <c r="S109" i="18"/>
  <c r="J111" i="18"/>
  <c r="H112" i="18"/>
  <c r="J112" i="18" s="1"/>
  <c r="B58" i="20"/>
  <c r="C59" i="20"/>
  <c r="I112" i="18"/>
  <c r="Z112" i="18" s="1"/>
  <c r="G114" i="18"/>
  <c r="F113" i="18"/>
  <c r="A115" i="18"/>
  <c r="E114" i="18"/>
  <c r="B114" i="18"/>
  <c r="C114" i="18"/>
  <c r="D114" i="18" s="1"/>
  <c r="D59" i="20" l="1"/>
  <c r="U111" i="18"/>
  <c r="M111" i="18"/>
  <c r="Q111" i="18"/>
  <c r="V110" i="18"/>
  <c r="W110" i="18"/>
  <c r="AM115" i="18"/>
  <c r="AL115" i="18" s="1"/>
  <c r="T115" i="18"/>
  <c r="P115" i="18"/>
  <c r="L115" i="18"/>
  <c r="M112" i="18"/>
  <c r="U112" i="18"/>
  <c r="Q112" i="18"/>
  <c r="R110" i="18"/>
  <c r="S110" i="18"/>
  <c r="A53" i="20"/>
  <c r="H113" i="18"/>
  <c r="A54" i="20" s="1"/>
  <c r="B59" i="20"/>
  <c r="C60" i="20"/>
  <c r="I113" i="18"/>
  <c r="Z113" i="18" s="1"/>
  <c r="F114" i="18"/>
  <c r="G115" i="18"/>
  <c r="A116" i="18"/>
  <c r="E115" i="18"/>
  <c r="C115" i="18"/>
  <c r="D115" i="18" s="1"/>
  <c r="B115" i="18"/>
  <c r="E56" i="20" l="1"/>
  <c r="D60" i="20"/>
  <c r="AM116" i="18"/>
  <c r="AL116" i="18" s="1"/>
  <c r="T116" i="18"/>
  <c r="P116" i="18"/>
  <c r="L116" i="18"/>
  <c r="R112" i="18"/>
  <c r="S112" i="18"/>
  <c r="N112" i="18"/>
  <c r="O112" i="18"/>
  <c r="N111" i="18"/>
  <c r="O111" i="18"/>
  <c r="V112" i="18"/>
  <c r="W112" i="18"/>
  <c r="R111" i="18"/>
  <c r="S111" i="18"/>
  <c r="V111" i="18"/>
  <c r="W111" i="18"/>
  <c r="J113" i="18"/>
  <c r="H114" i="18"/>
  <c r="A55" i="20" s="1"/>
  <c r="B60" i="20"/>
  <c r="C61" i="20"/>
  <c r="F115" i="18"/>
  <c r="I114" i="18"/>
  <c r="Z114" i="18" s="1"/>
  <c r="G116" i="18"/>
  <c r="A117" i="18"/>
  <c r="E116" i="18"/>
  <c r="B116" i="18"/>
  <c r="C116" i="18"/>
  <c r="D116" i="18" s="1"/>
  <c r="E57" i="20" l="1"/>
  <c r="D61" i="20"/>
  <c r="AM117" i="18"/>
  <c r="AL117" i="18" s="1"/>
  <c r="T117" i="18"/>
  <c r="P117" i="18"/>
  <c r="L117" i="18"/>
  <c r="M113" i="18"/>
  <c r="U113" i="18"/>
  <c r="Q113" i="18"/>
  <c r="J114" i="18"/>
  <c r="H115" i="18"/>
  <c r="J115" i="18" s="1"/>
  <c r="B61" i="20"/>
  <c r="C62" i="20"/>
  <c r="I115" i="18"/>
  <c r="Z115" i="18" s="1"/>
  <c r="G117" i="18"/>
  <c r="F116" i="18"/>
  <c r="A118" i="18"/>
  <c r="E117" i="18"/>
  <c r="C117" i="18"/>
  <c r="D117" i="18" s="1"/>
  <c r="B117" i="18"/>
  <c r="D62" i="20" l="1"/>
  <c r="Q115" i="18"/>
  <c r="U115" i="18"/>
  <c r="M115" i="18"/>
  <c r="W113" i="18"/>
  <c r="V113" i="18"/>
  <c r="AM118" i="18"/>
  <c r="AL118" i="18" s="1"/>
  <c r="T118" i="18"/>
  <c r="P118" i="18"/>
  <c r="L118" i="18"/>
  <c r="M114" i="18"/>
  <c r="Q114" i="18"/>
  <c r="U114" i="18"/>
  <c r="R113" i="18"/>
  <c r="S113" i="18"/>
  <c r="A56" i="20"/>
  <c r="H116" i="18"/>
  <c r="A57" i="20" s="1"/>
  <c r="B62" i="20"/>
  <c r="C63" i="20"/>
  <c r="F117" i="18"/>
  <c r="I116" i="18"/>
  <c r="Z116" i="18" s="1"/>
  <c r="G118" i="18"/>
  <c r="A119" i="18"/>
  <c r="E118" i="18"/>
  <c r="B118" i="18"/>
  <c r="C118" i="18"/>
  <c r="D118" i="18" s="1"/>
  <c r="E59" i="20" l="1"/>
  <c r="D63" i="20"/>
  <c r="V114" i="18"/>
  <c r="W114" i="18"/>
  <c r="W115" i="18"/>
  <c r="V115" i="18"/>
  <c r="AM119" i="18"/>
  <c r="AL119" i="18" s="1"/>
  <c r="T119" i="18"/>
  <c r="P119" i="18"/>
  <c r="L119" i="18"/>
  <c r="S114" i="18"/>
  <c r="R114" i="18"/>
  <c r="R115" i="18"/>
  <c r="S115" i="18"/>
  <c r="J116" i="18"/>
  <c r="H117" i="18"/>
  <c r="A58" i="20" s="1"/>
  <c r="C64" i="20"/>
  <c r="B63" i="20"/>
  <c r="I117" i="18"/>
  <c r="Z117" i="18" s="1"/>
  <c r="F118" i="18"/>
  <c r="G119" i="18"/>
  <c r="A120" i="18"/>
  <c r="E119" i="18"/>
  <c r="C119" i="18"/>
  <c r="D119" i="18" s="1"/>
  <c r="B119" i="18"/>
  <c r="E60" i="20" l="1"/>
  <c r="D64" i="20"/>
  <c r="AM120" i="18"/>
  <c r="AL120" i="18" s="1"/>
  <c r="T120" i="18"/>
  <c r="P120" i="18"/>
  <c r="L120" i="18"/>
  <c r="U116" i="18"/>
  <c r="M116" i="18"/>
  <c r="Q116" i="18"/>
  <c r="J117" i="18"/>
  <c r="H12" i="20"/>
  <c r="B64" i="20"/>
  <c r="H118" i="18"/>
  <c r="A59" i="20" s="1"/>
  <c r="I118" i="18"/>
  <c r="Z118" i="18" s="1"/>
  <c r="G120" i="18"/>
  <c r="F119" i="18"/>
  <c r="A121" i="18"/>
  <c r="B120" i="18"/>
  <c r="E120" i="18"/>
  <c r="C120" i="18"/>
  <c r="D120" i="18" s="1"/>
  <c r="E61" i="20" l="1"/>
  <c r="I12" i="20"/>
  <c r="AM121" i="18"/>
  <c r="AL121" i="18" s="1"/>
  <c r="T121" i="18"/>
  <c r="P121" i="18"/>
  <c r="L121" i="18"/>
  <c r="U117" i="18"/>
  <c r="Q117" i="18"/>
  <c r="M117" i="18"/>
  <c r="S116" i="18"/>
  <c r="R116" i="18"/>
  <c r="V116" i="18"/>
  <c r="W116" i="18"/>
  <c r="H13" i="20"/>
  <c r="G12" i="20"/>
  <c r="J118" i="18"/>
  <c r="H119" i="18"/>
  <c r="A60" i="20" s="1"/>
  <c r="I119" i="18"/>
  <c r="Z119" i="18" s="1"/>
  <c r="F120" i="18"/>
  <c r="G121" i="18"/>
  <c r="A122" i="18"/>
  <c r="E121" i="18"/>
  <c r="C121" i="18"/>
  <c r="D121" i="18" s="1"/>
  <c r="B121" i="18"/>
  <c r="E62" i="20" l="1"/>
  <c r="I13" i="20"/>
  <c r="AM122" i="18"/>
  <c r="AL122" i="18" s="1"/>
  <c r="T122" i="18"/>
  <c r="P122" i="18"/>
  <c r="L122" i="18"/>
  <c r="Q118" i="18"/>
  <c r="U118" i="18"/>
  <c r="M118" i="18"/>
  <c r="R117" i="18"/>
  <c r="S117" i="18"/>
  <c r="W117" i="18"/>
  <c r="V117" i="18"/>
  <c r="G13" i="20"/>
  <c r="H14" i="20"/>
  <c r="J119" i="18"/>
  <c r="H120" i="18"/>
  <c r="A61" i="20" s="1"/>
  <c r="I120" i="18"/>
  <c r="Z120" i="18" s="1"/>
  <c r="F121" i="18"/>
  <c r="G122" i="18"/>
  <c r="A123" i="18"/>
  <c r="E122" i="18"/>
  <c r="B122" i="18"/>
  <c r="C122" i="18"/>
  <c r="D122" i="18" s="1"/>
  <c r="M119" i="18" l="1"/>
  <c r="Q119" i="18"/>
  <c r="U119" i="18"/>
  <c r="V118" i="18"/>
  <c r="W118" i="18"/>
  <c r="AM123" i="18"/>
  <c r="AL123" i="18" s="1"/>
  <c r="T123" i="18"/>
  <c r="P123" i="18"/>
  <c r="L123" i="18"/>
  <c r="N118" i="18"/>
  <c r="O118" i="18"/>
  <c r="S118" i="18"/>
  <c r="R118" i="18"/>
  <c r="H15" i="20"/>
  <c r="I14" i="20"/>
  <c r="G14" i="20"/>
  <c r="J120" i="18"/>
  <c r="H121" i="18"/>
  <c r="A62" i="20" s="1"/>
  <c r="I121" i="18"/>
  <c r="Z121" i="18" s="1"/>
  <c r="G123" i="18"/>
  <c r="F122" i="18"/>
  <c r="A124" i="18"/>
  <c r="E123" i="18"/>
  <c r="C123" i="18"/>
  <c r="D123" i="18" s="1"/>
  <c r="B123" i="18"/>
  <c r="E64" i="20" l="1"/>
  <c r="I15" i="20"/>
  <c r="AM124" i="18"/>
  <c r="AL124" i="18" s="1"/>
  <c r="T124" i="18"/>
  <c r="P124" i="18"/>
  <c r="L124" i="18"/>
  <c r="M120" i="18"/>
  <c r="U120" i="18"/>
  <c r="Q120" i="18"/>
  <c r="R119" i="18"/>
  <c r="S119" i="18"/>
  <c r="W119" i="18"/>
  <c r="V119" i="18"/>
  <c r="O119" i="18"/>
  <c r="N119" i="18"/>
  <c r="G15" i="20"/>
  <c r="H16" i="20"/>
  <c r="J121" i="18"/>
  <c r="H122" i="18"/>
  <c r="A63" i="20" s="1"/>
  <c r="F123" i="18"/>
  <c r="I122" i="18"/>
  <c r="Z122" i="18" s="1"/>
  <c r="G124" i="18"/>
  <c r="A125" i="18"/>
  <c r="E124" i="18"/>
  <c r="B124" i="18"/>
  <c r="C124" i="18"/>
  <c r="D124" i="18" s="1"/>
  <c r="I16" i="20" l="1"/>
  <c r="V120" i="18"/>
  <c r="W120" i="18"/>
  <c r="AM125" i="18"/>
  <c r="AL125" i="18" s="1"/>
  <c r="T125" i="18"/>
  <c r="P125" i="18"/>
  <c r="L125" i="18"/>
  <c r="U121" i="18"/>
  <c r="M121" i="18"/>
  <c r="Q121" i="18"/>
  <c r="S120" i="18"/>
  <c r="R120" i="18"/>
  <c r="G16" i="20"/>
  <c r="H17" i="20"/>
  <c r="J122" i="18"/>
  <c r="H123" i="18"/>
  <c r="A64" i="20" s="1"/>
  <c r="I123" i="18"/>
  <c r="Z123" i="18" s="1"/>
  <c r="F124" i="18"/>
  <c r="G125" i="18"/>
  <c r="A126" i="18"/>
  <c r="E125" i="18"/>
  <c r="C125" i="18"/>
  <c r="D125" i="18" s="1"/>
  <c r="B125" i="18"/>
  <c r="I17" i="20" l="1"/>
  <c r="U122" i="18"/>
  <c r="M122" i="18"/>
  <c r="Q122" i="18"/>
  <c r="R121" i="18"/>
  <c r="S121" i="18"/>
  <c r="AM126" i="18"/>
  <c r="AL126" i="18" s="1"/>
  <c r="T126" i="18"/>
  <c r="P126" i="18"/>
  <c r="L126" i="18"/>
  <c r="W121" i="18"/>
  <c r="V121" i="18"/>
  <c r="G17" i="20"/>
  <c r="H18" i="20"/>
  <c r="J123" i="18"/>
  <c r="H124" i="18"/>
  <c r="F12" i="20" s="1"/>
  <c r="I124" i="18"/>
  <c r="Z124" i="18" s="1"/>
  <c r="F125" i="18"/>
  <c r="G126" i="18"/>
  <c r="A127" i="18"/>
  <c r="E126" i="18"/>
  <c r="B126" i="18"/>
  <c r="C126" i="18"/>
  <c r="D126" i="18" s="1"/>
  <c r="I18" i="20" l="1"/>
  <c r="AM127" i="18"/>
  <c r="AL127" i="18" s="1"/>
  <c r="T127" i="18"/>
  <c r="P127" i="18"/>
  <c r="L127" i="18"/>
  <c r="M123" i="18"/>
  <c r="Q123" i="18"/>
  <c r="U123" i="18"/>
  <c r="S122" i="18"/>
  <c r="R122" i="18"/>
  <c r="V122" i="18"/>
  <c r="W122" i="18"/>
  <c r="G18" i="20"/>
  <c r="H19" i="20"/>
  <c r="J124" i="18"/>
  <c r="H125" i="18"/>
  <c r="J125" i="18" s="1"/>
  <c r="F126" i="18"/>
  <c r="I125" i="18"/>
  <c r="Z125" i="18" s="1"/>
  <c r="G127" i="18"/>
  <c r="A128" i="18"/>
  <c r="E127" i="18"/>
  <c r="C127" i="18"/>
  <c r="D127" i="18" s="1"/>
  <c r="B127" i="18"/>
  <c r="J15" i="20" l="1"/>
  <c r="I19" i="20"/>
  <c r="U125" i="18"/>
  <c r="M125" i="18"/>
  <c r="Q125" i="18"/>
  <c r="W123" i="18"/>
  <c r="V123" i="18"/>
  <c r="AM128" i="18"/>
  <c r="AL128" i="18" s="1"/>
  <c r="T128" i="18"/>
  <c r="P128" i="18"/>
  <c r="L128" i="18"/>
  <c r="M124" i="18"/>
  <c r="U124" i="18"/>
  <c r="Q124" i="18"/>
  <c r="R123" i="18"/>
  <c r="S123" i="18"/>
  <c r="G19" i="20"/>
  <c r="H20" i="20"/>
  <c r="F13" i="20"/>
  <c r="H126" i="18"/>
  <c r="J126" i="18" s="1"/>
  <c r="I126" i="18"/>
  <c r="Z126" i="18" s="1"/>
  <c r="F127" i="18"/>
  <c r="G128" i="18"/>
  <c r="A129" i="18"/>
  <c r="B128" i="18"/>
  <c r="E128" i="18"/>
  <c r="C128" i="18"/>
  <c r="D128" i="18" s="1"/>
  <c r="I20" i="20" l="1"/>
  <c r="V124" i="18"/>
  <c r="W124" i="18"/>
  <c r="O125" i="18"/>
  <c r="N125" i="18"/>
  <c r="AM129" i="18"/>
  <c r="AL129" i="18" s="1"/>
  <c r="T129" i="18"/>
  <c r="P129" i="18"/>
  <c r="L129" i="18"/>
  <c r="Q126" i="18"/>
  <c r="M126" i="18"/>
  <c r="U126" i="18"/>
  <c r="S124" i="18"/>
  <c r="R124" i="18"/>
  <c r="R125" i="18"/>
  <c r="S125" i="18"/>
  <c r="W125" i="18"/>
  <c r="V125" i="18"/>
  <c r="G20" i="20"/>
  <c r="H21" i="20"/>
  <c r="F14" i="20"/>
  <c r="H127" i="18"/>
  <c r="F15" i="20" s="1"/>
  <c r="I127" i="18"/>
  <c r="Z127" i="18" s="1"/>
  <c r="F128" i="18"/>
  <c r="G129" i="18"/>
  <c r="A130" i="18"/>
  <c r="E129" i="18"/>
  <c r="C129" i="18"/>
  <c r="D129" i="18" s="1"/>
  <c r="B129" i="18"/>
  <c r="J17" i="20" l="1"/>
  <c r="I21" i="20"/>
  <c r="N126" i="18"/>
  <c r="O126" i="18"/>
  <c r="AM130" i="18"/>
  <c r="AL130" i="18" s="1"/>
  <c r="T130" i="18"/>
  <c r="P130" i="18"/>
  <c r="L130" i="18"/>
  <c r="V126" i="18"/>
  <c r="W126" i="18"/>
  <c r="S126" i="18"/>
  <c r="R126" i="18"/>
  <c r="G21" i="20"/>
  <c r="H22" i="20"/>
  <c r="H128" i="18"/>
  <c r="F16" i="20" s="1"/>
  <c r="J127" i="18"/>
  <c r="F129" i="18"/>
  <c r="I128" i="18"/>
  <c r="Z128" i="18" s="1"/>
  <c r="G130" i="18"/>
  <c r="A131" i="18"/>
  <c r="E130" i="18"/>
  <c r="B130" i="18"/>
  <c r="C130" i="18"/>
  <c r="D130" i="18" s="1"/>
  <c r="I22" i="20" l="1"/>
  <c r="AM131" i="18"/>
  <c r="AL131" i="18" s="1"/>
  <c r="T131" i="18"/>
  <c r="P131" i="18"/>
  <c r="L131" i="18"/>
  <c r="U127" i="18"/>
  <c r="Q127" i="18"/>
  <c r="M127" i="18"/>
  <c r="G22" i="20"/>
  <c r="H23" i="20"/>
  <c r="J128" i="18"/>
  <c r="H129" i="18"/>
  <c r="F17" i="20" s="1"/>
  <c r="I129" i="18"/>
  <c r="Z129" i="18" s="1"/>
  <c r="G131" i="18"/>
  <c r="F130" i="18"/>
  <c r="A132" i="18"/>
  <c r="E131" i="18"/>
  <c r="C131" i="18"/>
  <c r="D131" i="18" s="1"/>
  <c r="B131" i="18"/>
  <c r="J19" i="20" l="1"/>
  <c r="I23" i="20"/>
  <c r="AM132" i="18"/>
  <c r="AL132" i="18" s="1"/>
  <c r="T132" i="18"/>
  <c r="P132" i="18"/>
  <c r="L132" i="18"/>
  <c r="R127" i="18"/>
  <c r="S127" i="18"/>
  <c r="M128" i="18"/>
  <c r="U128" i="18"/>
  <c r="Q128" i="18"/>
  <c r="W127" i="18"/>
  <c r="V127" i="18"/>
  <c r="G23" i="20"/>
  <c r="H24" i="20"/>
  <c r="J129" i="18"/>
  <c r="H130" i="18"/>
  <c r="F18" i="20" s="1"/>
  <c r="F131" i="18"/>
  <c r="I130" i="18"/>
  <c r="Z130" i="18" s="1"/>
  <c r="G132" i="18"/>
  <c r="A133" i="18"/>
  <c r="E132" i="18"/>
  <c r="B132" i="18"/>
  <c r="C132" i="18"/>
  <c r="D132" i="18" s="1"/>
  <c r="I24" i="20" l="1"/>
  <c r="AM133" i="18"/>
  <c r="AL133" i="18" s="1"/>
  <c r="T133" i="18"/>
  <c r="P133" i="18"/>
  <c r="L133" i="18"/>
  <c r="V128" i="18"/>
  <c r="W128" i="18"/>
  <c r="M129" i="18"/>
  <c r="Q129" i="18"/>
  <c r="U129" i="18"/>
  <c r="S128" i="18"/>
  <c r="R128" i="18"/>
  <c r="G24" i="20"/>
  <c r="H25" i="20"/>
  <c r="J130" i="18"/>
  <c r="H131" i="18"/>
  <c r="J131" i="18" s="1"/>
  <c r="I131" i="18"/>
  <c r="Z131" i="18" s="1"/>
  <c r="G133" i="18"/>
  <c r="F132" i="18"/>
  <c r="A134" i="18"/>
  <c r="E133" i="18"/>
  <c r="C133" i="18"/>
  <c r="D133" i="18" s="1"/>
  <c r="B133" i="18"/>
  <c r="J21" i="20" l="1"/>
  <c r="I25" i="20"/>
  <c r="M131" i="18"/>
  <c r="U131" i="18"/>
  <c r="Q131" i="18"/>
  <c r="R129" i="18"/>
  <c r="S129" i="18"/>
  <c r="AM134" i="18"/>
  <c r="AL134" i="18" s="1"/>
  <c r="T134" i="18"/>
  <c r="P134" i="18"/>
  <c r="L134" i="18"/>
  <c r="M130" i="18"/>
  <c r="U130" i="18"/>
  <c r="Q130" i="18"/>
  <c r="W129" i="18"/>
  <c r="V129" i="18"/>
  <c r="H26" i="20"/>
  <c r="H27" i="20" s="1"/>
  <c r="G25" i="20"/>
  <c r="F19" i="20"/>
  <c r="H132" i="18"/>
  <c r="F20" i="20" s="1"/>
  <c r="I132" i="18"/>
  <c r="Z132" i="18" s="1"/>
  <c r="F133" i="18"/>
  <c r="G134" i="18"/>
  <c r="A135" i="18"/>
  <c r="E134" i="18"/>
  <c r="B134" i="18"/>
  <c r="C134" i="18"/>
  <c r="D134" i="18" s="1"/>
  <c r="I27" i="20" l="1"/>
  <c r="I26" i="20"/>
  <c r="AM135" i="18"/>
  <c r="AL135" i="18" s="1"/>
  <c r="T135" i="18"/>
  <c r="P135" i="18"/>
  <c r="L135" i="18"/>
  <c r="S130" i="18"/>
  <c r="R130" i="18"/>
  <c r="V131" i="18"/>
  <c r="W131" i="18"/>
  <c r="V130" i="18"/>
  <c r="W130" i="18"/>
  <c r="S131" i="18"/>
  <c r="R131" i="18"/>
  <c r="G26" i="20"/>
  <c r="J132" i="18"/>
  <c r="H133" i="18"/>
  <c r="J133" i="18" s="1"/>
  <c r="H28" i="20"/>
  <c r="G27" i="20"/>
  <c r="I133" i="18"/>
  <c r="Z133" i="18" s="1"/>
  <c r="G135" i="18"/>
  <c r="F134" i="18"/>
  <c r="A136" i="18"/>
  <c r="E135" i="18"/>
  <c r="C135" i="18"/>
  <c r="D135" i="18" s="1"/>
  <c r="B135" i="18"/>
  <c r="J23" i="20" l="1"/>
  <c r="I28" i="20"/>
  <c r="U133" i="18"/>
  <c r="Q133" i="18"/>
  <c r="M133" i="18"/>
  <c r="AM136" i="18"/>
  <c r="AL136" i="18" s="1"/>
  <c r="T136" i="18"/>
  <c r="P136" i="18"/>
  <c r="L136" i="18"/>
  <c r="M132" i="18"/>
  <c r="U132" i="18"/>
  <c r="Q132" i="18"/>
  <c r="H134" i="18"/>
  <c r="F22" i="20" s="1"/>
  <c r="F21" i="20"/>
  <c r="H29" i="20"/>
  <c r="G28" i="20"/>
  <c r="I134" i="18"/>
  <c r="Z134" i="18" s="1"/>
  <c r="G136" i="18"/>
  <c r="F135" i="18"/>
  <c r="A137" i="18"/>
  <c r="C136" i="18"/>
  <c r="D136" i="18" s="1"/>
  <c r="B136" i="18"/>
  <c r="E136" i="18"/>
  <c r="F136" i="18" s="1"/>
  <c r="I29" i="20" l="1"/>
  <c r="R132" i="18"/>
  <c r="S132" i="18"/>
  <c r="O132" i="18"/>
  <c r="N132" i="18"/>
  <c r="S133" i="18"/>
  <c r="R133" i="18"/>
  <c r="AM137" i="18"/>
  <c r="AL137" i="18" s="1"/>
  <c r="T137" i="18"/>
  <c r="P137" i="18"/>
  <c r="L137" i="18"/>
  <c r="W132" i="18"/>
  <c r="V132" i="18"/>
  <c r="N133" i="18"/>
  <c r="O133" i="18"/>
  <c r="V133" i="18"/>
  <c r="W133" i="18"/>
  <c r="J134" i="18"/>
  <c r="H135" i="18"/>
  <c r="F23" i="20" s="1"/>
  <c r="H30" i="20"/>
  <c r="G29" i="20"/>
  <c r="H136" i="18"/>
  <c r="J136" i="18" s="1"/>
  <c r="Q136" i="18" s="1"/>
  <c r="I135" i="18"/>
  <c r="Z135" i="18" s="1"/>
  <c r="G137" i="18"/>
  <c r="I136" i="18"/>
  <c r="Z136" i="18" s="1"/>
  <c r="A138" i="18"/>
  <c r="E137" i="18"/>
  <c r="C137" i="18"/>
  <c r="D137" i="18" s="1"/>
  <c r="B137" i="18"/>
  <c r="I30" i="20" l="1"/>
  <c r="J25" i="20"/>
  <c r="R136" i="18"/>
  <c r="S136" i="18"/>
  <c r="AM138" i="18"/>
  <c r="AL138" i="18" s="1"/>
  <c r="T138" i="18"/>
  <c r="P138" i="18"/>
  <c r="L138" i="18"/>
  <c r="Q134" i="18"/>
  <c r="U134" i="18"/>
  <c r="M134" i="18"/>
  <c r="M136" i="18"/>
  <c r="U136" i="18"/>
  <c r="J135" i="18"/>
  <c r="F24" i="20"/>
  <c r="H31" i="20"/>
  <c r="G30" i="20"/>
  <c r="G138" i="18"/>
  <c r="F137" i="18"/>
  <c r="A139" i="18"/>
  <c r="E138" i="18"/>
  <c r="C138" i="18"/>
  <c r="D138" i="18" s="1"/>
  <c r="B138" i="18"/>
  <c r="J26" i="20" l="1"/>
  <c r="I31" i="20"/>
  <c r="W136" i="18"/>
  <c r="V136" i="18"/>
  <c r="W134" i="18"/>
  <c r="V134" i="18"/>
  <c r="AM139" i="18"/>
  <c r="AL139" i="18" s="1"/>
  <c r="T139" i="18"/>
  <c r="P139" i="18"/>
  <c r="L139" i="18"/>
  <c r="U135" i="18"/>
  <c r="Q135" i="18"/>
  <c r="M135" i="18"/>
  <c r="R134" i="18"/>
  <c r="S134" i="18"/>
  <c r="H137" i="18"/>
  <c r="F25" i="20" s="1"/>
  <c r="H32" i="20"/>
  <c r="G31" i="20"/>
  <c r="I137" i="18"/>
  <c r="Z137" i="18" s="1"/>
  <c r="G139" i="18"/>
  <c r="F138" i="18"/>
  <c r="A140" i="18"/>
  <c r="E139" i="18"/>
  <c r="C139" i="18"/>
  <c r="D139" i="18" s="1"/>
  <c r="B139" i="18"/>
  <c r="I32" i="20" l="1"/>
  <c r="S135" i="18"/>
  <c r="R135" i="18"/>
  <c r="AM140" i="18"/>
  <c r="AL140" i="18" s="1"/>
  <c r="T140" i="18"/>
  <c r="P140" i="18"/>
  <c r="L140" i="18"/>
  <c r="V135" i="18"/>
  <c r="W135" i="18"/>
  <c r="J137" i="18"/>
  <c r="H138" i="18"/>
  <c r="F26" i="20" s="1"/>
  <c r="H33" i="20"/>
  <c r="G32" i="20"/>
  <c r="I138" i="18"/>
  <c r="Z138" i="18" s="1"/>
  <c r="F139" i="18"/>
  <c r="G140" i="18"/>
  <c r="A141" i="18"/>
  <c r="C140" i="18"/>
  <c r="D140" i="18" s="1"/>
  <c r="E140" i="18"/>
  <c r="B140" i="18"/>
  <c r="I33" i="20" l="1"/>
  <c r="AM141" i="18"/>
  <c r="AL141" i="18" s="1"/>
  <c r="T141" i="18"/>
  <c r="P141" i="18"/>
  <c r="L141" i="18"/>
  <c r="Q137" i="18"/>
  <c r="M137" i="18"/>
  <c r="U137" i="18"/>
  <c r="J138" i="18"/>
  <c r="H139" i="18"/>
  <c r="F27" i="20" s="1"/>
  <c r="H34" i="20"/>
  <c r="G33" i="20"/>
  <c r="F140" i="18"/>
  <c r="I139" i="18"/>
  <c r="Z139" i="18" s="1"/>
  <c r="G141" i="18"/>
  <c r="A142" i="18"/>
  <c r="E141" i="18"/>
  <c r="C141" i="18"/>
  <c r="D141" i="18" s="1"/>
  <c r="B141" i="18"/>
  <c r="I34" i="20" l="1"/>
  <c r="AM142" i="18"/>
  <c r="AL142" i="18" s="1"/>
  <c r="T142" i="18"/>
  <c r="P142" i="18"/>
  <c r="L142" i="18"/>
  <c r="M138" i="18"/>
  <c r="U138" i="18"/>
  <c r="Q138" i="18"/>
  <c r="W137" i="18"/>
  <c r="V137" i="18"/>
  <c r="R137" i="18"/>
  <c r="S137" i="18"/>
  <c r="J139" i="18"/>
  <c r="H140" i="18"/>
  <c r="J140" i="18" s="1"/>
  <c r="H35" i="20"/>
  <c r="G34" i="20"/>
  <c r="I140" i="18"/>
  <c r="Z140" i="18" s="1"/>
  <c r="F141" i="18"/>
  <c r="G142" i="18"/>
  <c r="A143" i="18"/>
  <c r="E142" i="18"/>
  <c r="C142" i="18"/>
  <c r="D142" i="18" s="1"/>
  <c r="B142" i="18"/>
  <c r="I35" i="20" l="1"/>
  <c r="AM143" i="18"/>
  <c r="AL143" i="18" s="1"/>
  <c r="T143" i="18"/>
  <c r="P143" i="18"/>
  <c r="L143" i="18"/>
  <c r="U140" i="18"/>
  <c r="M140" i="18"/>
  <c r="Q140" i="18"/>
  <c r="W138" i="18"/>
  <c r="V138" i="18"/>
  <c r="M139" i="18"/>
  <c r="Q139" i="18"/>
  <c r="U139" i="18"/>
  <c r="S138" i="18"/>
  <c r="R138" i="18"/>
  <c r="F28" i="20"/>
  <c r="H141" i="18"/>
  <c r="F29" i="20" s="1"/>
  <c r="H36" i="20"/>
  <c r="G35" i="20"/>
  <c r="F142" i="18"/>
  <c r="I141" i="18"/>
  <c r="Z141" i="18" s="1"/>
  <c r="G143" i="18"/>
  <c r="A144" i="18"/>
  <c r="E143" i="18"/>
  <c r="C143" i="18"/>
  <c r="D143" i="18" s="1"/>
  <c r="B143" i="18"/>
  <c r="I36" i="20" l="1"/>
  <c r="AM144" i="18"/>
  <c r="AL144" i="18" s="1"/>
  <c r="T144" i="18"/>
  <c r="P144" i="18"/>
  <c r="L144" i="18"/>
  <c r="W139" i="18"/>
  <c r="V139" i="18"/>
  <c r="N139" i="18"/>
  <c r="O139" i="18"/>
  <c r="N140" i="18"/>
  <c r="O140" i="18"/>
  <c r="S139" i="18"/>
  <c r="R139" i="18"/>
  <c r="S140" i="18"/>
  <c r="R140" i="18"/>
  <c r="W140" i="18"/>
  <c r="V140" i="18"/>
  <c r="J141" i="18"/>
  <c r="I142" i="18"/>
  <c r="Z142" i="18" s="1"/>
  <c r="H37" i="20"/>
  <c r="G36" i="20"/>
  <c r="H142" i="18"/>
  <c r="J142" i="18" s="1"/>
  <c r="F143" i="18"/>
  <c r="G144" i="18"/>
  <c r="A145" i="18"/>
  <c r="E144" i="18"/>
  <c r="C144" i="18"/>
  <c r="D144" i="18" s="1"/>
  <c r="B144" i="18"/>
  <c r="I37" i="20" l="1"/>
  <c r="U142" i="18"/>
  <c r="Q142" i="18"/>
  <c r="M142" i="18"/>
  <c r="M141" i="18"/>
  <c r="U141" i="18"/>
  <c r="Q141" i="18"/>
  <c r="AM145" i="18"/>
  <c r="AL145" i="18" s="1"/>
  <c r="T145" i="18"/>
  <c r="P145" i="18"/>
  <c r="L145" i="18"/>
  <c r="F30" i="20"/>
  <c r="H143" i="18"/>
  <c r="F31" i="20" s="1"/>
  <c r="H38" i="20"/>
  <c r="G37" i="20"/>
  <c r="F144" i="18"/>
  <c r="I143" i="18"/>
  <c r="Z143" i="18" s="1"/>
  <c r="G145" i="18"/>
  <c r="A146" i="18"/>
  <c r="E145" i="18"/>
  <c r="C145" i="18"/>
  <c r="D145" i="18" s="1"/>
  <c r="B145" i="18"/>
  <c r="I38" i="20" l="1"/>
  <c r="W141" i="18"/>
  <c r="V141" i="18"/>
  <c r="W142" i="18"/>
  <c r="V142" i="18"/>
  <c r="AM146" i="18"/>
  <c r="AL146" i="18" s="1"/>
  <c r="T146" i="18"/>
  <c r="P146" i="18"/>
  <c r="L146" i="18"/>
  <c r="S141" i="18"/>
  <c r="R141" i="18"/>
  <c r="S142" i="18"/>
  <c r="R142" i="18"/>
  <c r="J143" i="18"/>
  <c r="H144" i="18"/>
  <c r="F32" i="20" s="1"/>
  <c r="H39" i="20"/>
  <c r="G38" i="20"/>
  <c r="F145" i="18"/>
  <c r="I144" i="18"/>
  <c r="Z144" i="18" s="1"/>
  <c r="G146" i="18"/>
  <c r="A147" i="18"/>
  <c r="E146" i="18"/>
  <c r="C146" i="18"/>
  <c r="D146" i="18" s="1"/>
  <c r="B146" i="18"/>
  <c r="I39" i="20" l="1"/>
  <c r="J34" i="20"/>
  <c r="M143" i="18"/>
  <c r="Q143" i="18"/>
  <c r="U143" i="18"/>
  <c r="AM147" i="18"/>
  <c r="AL147" i="18" s="1"/>
  <c r="T147" i="18"/>
  <c r="P147" i="18"/>
  <c r="L147" i="18"/>
  <c r="J144" i="18"/>
  <c r="H145" i="18"/>
  <c r="F33" i="20" s="1"/>
  <c r="H40" i="20"/>
  <c r="G39" i="20"/>
  <c r="I145" i="18"/>
  <c r="Z145" i="18" s="1"/>
  <c r="F146" i="18"/>
  <c r="G147" i="18"/>
  <c r="A148" i="18"/>
  <c r="E147" i="18"/>
  <c r="C147" i="18"/>
  <c r="D147" i="18" s="1"/>
  <c r="B147" i="18"/>
  <c r="J35" i="20" l="1"/>
  <c r="I40" i="20"/>
  <c r="S143" i="18"/>
  <c r="R143" i="18"/>
  <c r="AM148" i="18"/>
  <c r="AL148" i="18" s="1"/>
  <c r="T148" i="18"/>
  <c r="P148" i="18"/>
  <c r="L148" i="18"/>
  <c r="U144" i="18"/>
  <c r="Q144" i="18"/>
  <c r="M144" i="18"/>
  <c r="W143" i="18"/>
  <c r="V143" i="18"/>
  <c r="J145" i="18"/>
  <c r="H146" i="18"/>
  <c r="J146" i="18" s="1"/>
  <c r="H41" i="20"/>
  <c r="G40" i="20"/>
  <c r="I146" i="18"/>
  <c r="Z146" i="18" s="1"/>
  <c r="F147" i="18"/>
  <c r="G148" i="18"/>
  <c r="A149" i="18"/>
  <c r="E148" i="18"/>
  <c r="C148" i="18"/>
  <c r="D148" i="18" s="1"/>
  <c r="B148" i="18"/>
  <c r="I41" i="20" l="1"/>
  <c r="U146" i="18"/>
  <c r="Q146" i="18"/>
  <c r="M146" i="18"/>
  <c r="W144" i="18"/>
  <c r="V144" i="18"/>
  <c r="AM149" i="18"/>
  <c r="AL149" i="18" s="1"/>
  <c r="T149" i="18"/>
  <c r="P149" i="18"/>
  <c r="L149" i="18"/>
  <c r="M145" i="18"/>
  <c r="Q145" i="18"/>
  <c r="U145" i="18"/>
  <c r="S144" i="18"/>
  <c r="R144" i="18"/>
  <c r="F34" i="20"/>
  <c r="H147" i="18"/>
  <c r="F35" i="20" s="1"/>
  <c r="H42" i="20"/>
  <c r="G41" i="20"/>
  <c r="I147" i="18"/>
  <c r="Z147" i="18" s="1"/>
  <c r="F148" i="18"/>
  <c r="G149" i="18"/>
  <c r="A150" i="18"/>
  <c r="E149" i="18"/>
  <c r="C149" i="18"/>
  <c r="D149" i="18" s="1"/>
  <c r="B149" i="18"/>
  <c r="I42" i="20" l="1"/>
  <c r="S146" i="18"/>
  <c r="R146" i="18"/>
  <c r="W145" i="18"/>
  <c r="V145" i="18"/>
  <c r="AM150" i="18"/>
  <c r="AL150" i="18" s="1"/>
  <c r="T150" i="18"/>
  <c r="P150" i="18"/>
  <c r="L150" i="18"/>
  <c r="S145" i="18"/>
  <c r="R145" i="18"/>
  <c r="O146" i="18"/>
  <c r="N146" i="18"/>
  <c r="W146" i="18"/>
  <c r="V146" i="18"/>
  <c r="J147" i="18"/>
  <c r="H148" i="18"/>
  <c r="F36" i="20" s="1"/>
  <c r="H43" i="20"/>
  <c r="G42" i="20"/>
  <c r="F149" i="18"/>
  <c r="I148" i="18"/>
  <c r="Z148" i="18" s="1"/>
  <c r="G150" i="18"/>
  <c r="A151" i="18"/>
  <c r="E150" i="18"/>
  <c r="C150" i="18"/>
  <c r="D150" i="18" s="1"/>
  <c r="B150" i="18"/>
  <c r="I43" i="20" l="1"/>
  <c r="Q147" i="18"/>
  <c r="M147" i="18"/>
  <c r="U147" i="18"/>
  <c r="AM151" i="18"/>
  <c r="AL151" i="18" s="1"/>
  <c r="T151" i="18"/>
  <c r="P151" i="18"/>
  <c r="L151" i="18"/>
  <c r="J148" i="18"/>
  <c r="I149" i="18"/>
  <c r="Z149" i="18" s="1"/>
  <c r="H44" i="20"/>
  <c r="G43" i="20"/>
  <c r="F150" i="18"/>
  <c r="H149" i="18"/>
  <c r="J149" i="18" s="1"/>
  <c r="G151" i="18"/>
  <c r="A152" i="18"/>
  <c r="E151" i="18"/>
  <c r="C151" i="18"/>
  <c r="D151" i="18" s="1"/>
  <c r="B151" i="18"/>
  <c r="I44" i="20" l="1"/>
  <c r="Q149" i="18"/>
  <c r="U149" i="18"/>
  <c r="M149" i="18"/>
  <c r="W147" i="18"/>
  <c r="V147" i="18"/>
  <c r="S147" i="18"/>
  <c r="R147" i="18"/>
  <c r="AM152" i="18"/>
  <c r="AL152" i="18" s="1"/>
  <c r="T152" i="18"/>
  <c r="P152" i="18"/>
  <c r="L152" i="18"/>
  <c r="U148" i="18"/>
  <c r="Q148" i="18"/>
  <c r="M148" i="18"/>
  <c r="O147" i="18"/>
  <c r="N147" i="18"/>
  <c r="F37" i="20"/>
  <c r="H150" i="18"/>
  <c r="J150" i="18" s="1"/>
  <c r="H45" i="20"/>
  <c r="G44" i="20"/>
  <c r="I150" i="18"/>
  <c r="Z150" i="18" s="1"/>
  <c r="F151" i="18"/>
  <c r="G152" i="18"/>
  <c r="A153" i="18"/>
  <c r="E152" i="18"/>
  <c r="C152" i="18"/>
  <c r="D152" i="18" s="1"/>
  <c r="B152" i="18"/>
  <c r="I45" i="20" l="1"/>
  <c r="W149" i="18"/>
  <c r="V149" i="18"/>
  <c r="W148" i="18"/>
  <c r="V148" i="18"/>
  <c r="AM153" i="18"/>
  <c r="AL153" i="18" s="1"/>
  <c r="T153" i="18"/>
  <c r="P153" i="18"/>
  <c r="L153" i="18"/>
  <c r="Q150" i="18"/>
  <c r="M150" i="18"/>
  <c r="U150" i="18"/>
  <c r="S148" i="18"/>
  <c r="R148" i="18"/>
  <c r="S149" i="18"/>
  <c r="R149" i="18"/>
  <c r="F38" i="20"/>
  <c r="H151" i="18"/>
  <c r="F39" i="20" s="1"/>
  <c r="H46" i="20"/>
  <c r="G45" i="20"/>
  <c r="I151" i="18"/>
  <c r="Z151" i="18" s="1"/>
  <c r="F152" i="18"/>
  <c r="G153" i="18"/>
  <c r="A154" i="18"/>
  <c r="E153" i="18"/>
  <c r="C153" i="18"/>
  <c r="D153" i="18" s="1"/>
  <c r="B153" i="18"/>
  <c r="I46" i="20" l="1"/>
  <c r="W150" i="18"/>
  <c r="V150" i="18"/>
  <c r="S150" i="18"/>
  <c r="R150" i="18"/>
  <c r="AM154" i="18"/>
  <c r="AL154" i="18" s="1"/>
  <c r="T154" i="18"/>
  <c r="P154" i="18"/>
  <c r="L154" i="18"/>
  <c r="J151" i="18"/>
  <c r="H152" i="18"/>
  <c r="F40" i="20" s="1"/>
  <c r="H47" i="20"/>
  <c r="G46" i="20"/>
  <c r="I152" i="18"/>
  <c r="Z152" i="18" s="1"/>
  <c r="F153" i="18"/>
  <c r="G154" i="18"/>
  <c r="A155" i="18"/>
  <c r="E154" i="18"/>
  <c r="C154" i="18"/>
  <c r="D154" i="18" s="1"/>
  <c r="B154" i="18"/>
  <c r="I47" i="20" l="1"/>
  <c r="U151" i="18"/>
  <c r="Q151" i="18"/>
  <c r="M151" i="18"/>
  <c r="AM155" i="18"/>
  <c r="AL155" i="18" s="1"/>
  <c r="T155" i="18"/>
  <c r="P155" i="18"/>
  <c r="L155" i="18"/>
  <c r="J152" i="18"/>
  <c r="H153" i="18"/>
  <c r="F41" i="20" s="1"/>
  <c r="H48" i="20"/>
  <c r="G47" i="20"/>
  <c r="I153" i="18"/>
  <c r="Z153" i="18" s="1"/>
  <c r="F154" i="18"/>
  <c r="G155" i="18"/>
  <c r="A156" i="18"/>
  <c r="E155" i="18"/>
  <c r="C155" i="18"/>
  <c r="D155" i="18" s="1"/>
  <c r="B155" i="18"/>
  <c r="I48" i="20" l="1"/>
  <c r="AM156" i="18"/>
  <c r="AL156" i="18" s="1"/>
  <c r="T156" i="18"/>
  <c r="P156" i="18"/>
  <c r="L156" i="18"/>
  <c r="S151" i="18"/>
  <c r="R151" i="18"/>
  <c r="Q152" i="18"/>
  <c r="M152" i="18"/>
  <c r="U152" i="18"/>
  <c r="W151" i="18"/>
  <c r="V151" i="18"/>
  <c r="J153" i="18"/>
  <c r="H154" i="18"/>
  <c r="F42" i="20" s="1"/>
  <c r="H49" i="20"/>
  <c r="G48" i="20"/>
  <c r="I154" i="18"/>
  <c r="Z154" i="18" s="1"/>
  <c r="F155" i="18"/>
  <c r="G156" i="18"/>
  <c r="A157" i="18"/>
  <c r="E156" i="18"/>
  <c r="C156" i="18"/>
  <c r="D156" i="18" s="1"/>
  <c r="B156" i="18"/>
  <c r="J44" i="20" l="1"/>
  <c r="I49" i="20"/>
  <c r="AM157" i="18"/>
  <c r="AL157" i="18" s="1"/>
  <c r="T157" i="18"/>
  <c r="P157" i="18"/>
  <c r="L157" i="18"/>
  <c r="Q153" i="18"/>
  <c r="U153" i="18"/>
  <c r="M153" i="18"/>
  <c r="W152" i="18"/>
  <c r="V152" i="18"/>
  <c r="S152" i="18"/>
  <c r="R152" i="18"/>
  <c r="J154" i="18"/>
  <c r="H155" i="18"/>
  <c r="F43" i="20" s="1"/>
  <c r="H50" i="20"/>
  <c r="G49" i="20"/>
  <c r="I155" i="18"/>
  <c r="Z155" i="18" s="1"/>
  <c r="F156" i="18"/>
  <c r="G157" i="18"/>
  <c r="A158" i="18"/>
  <c r="E157" i="18"/>
  <c r="C157" i="18"/>
  <c r="D157" i="18" s="1"/>
  <c r="B157" i="18"/>
  <c r="I50" i="20" l="1"/>
  <c r="W153" i="18"/>
  <c r="V153" i="18"/>
  <c r="AM158" i="18"/>
  <c r="AL158" i="18" s="1"/>
  <c r="T158" i="18"/>
  <c r="P158" i="18"/>
  <c r="L158" i="18"/>
  <c r="M154" i="18"/>
  <c r="U154" i="18"/>
  <c r="Q154" i="18"/>
  <c r="O153" i="18"/>
  <c r="N153" i="18"/>
  <c r="S153" i="18"/>
  <c r="R153" i="18"/>
  <c r="J155" i="18"/>
  <c r="H156" i="18"/>
  <c r="J156" i="18" s="1"/>
  <c r="H51" i="20"/>
  <c r="G50" i="20"/>
  <c r="I156" i="18"/>
  <c r="Z156" i="18" s="1"/>
  <c r="F157" i="18"/>
  <c r="G158" i="18"/>
  <c r="A159" i="18"/>
  <c r="E158" i="18"/>
  <c r="C158" i="18"/>
  <c r="D158" i="18" s="1"/>
  <c r="B158" i="18"/>
  <c r="J46" i="20" l="1"/>
  <c r="I51" i="20"/>
  <c r="AM159" i="18"/>
  <c r="AL159" i="18" s="1"/>
  <c r="T159" i="18"/>
  <c r="P159" i="18"/>
  <c r="L159" i="18"/>
  <c r="M156" i="18"/>
  <c r="U156" i="18"/>
  <c r="Q156" i="18"/>
  <c r="W154" i="18"/>
  <c r="V154" i="18"/>
  <c r="M155" i="18"/>
  <c r="U155" i="18"/>
  <c r="Q155" i="18"/>
  <c r="S154" i="18"/>
  <c r="R154" i="18"/>
  <c r="O154" i="18"/>
  <c r="N154" i="18"/>
  <c r="F44" i="20"/>
  <c r="H157" i="18"/>
  <c r="J157" i="18" s="1"/>
  <c r="H52" i="20"/>
  <c r="G51" i="20"/>
  <c r="I157" i="18"/>
  <c r="Z157" i="18" s="1"/>
  <c r="G159" i="18"/>
  <c r="F158" i="18"/>
  <c r="A160" i="18"/>
  <c r="E159" i="18"/>
  <c r="C159" i="18"/>
  <c r="D159" i="18" s="1"/>
  <c r="B159" i="18"/>
  <c r="I52" i="20" l="1"/>
  <c r="S155" i="18"/>
  <c r="R155" i="18"/>
  <c r="W156" i="18"/>
  <c r="V156" i="18"/>
  <c r="AM160" i="18"/>
  <c r="AL160" i="18" s="1"/>
  <c r="T160" i="18"/>
  <c r="P160" i="18"/>
  <c r="L160" i="18"/>
  <c r="M157" i="18"/>
  <c r="U157" i="18"/>
  <c r="Q157" i="18"/>
  <c r="W155" i="18"/>
  <c r="V155" i="18"/>
  <c r="S156" i="18"/>
  <c r="R156" i="18"/>
  <c r="F45" i="20"/>
  <c r="H158" i="18"/>
  <c r="J158" i="18" s="1"/>
  <c r="H53" i="20"/>
  <c r="G52" i="20"/>
  <c r="I158" i="18"/>
  <c r="Z158" i="18" s="1"/>
  <c r="F159" i="18"/>
  <c r="G160" i="18"/>
  <c r="A161" i="18"/>
  <c r="E160" i="18"/>
  <c r="C160" i="18"/>
  <c r="D160" i="18" s="1"/>
  <c r="B160" i="18"/>
  <c r="I53" i="20" l="1"/>
  <c r="AM161" i="18"/>
  <c r="AL161" i="18" s="1"/>
  <c r="T161" i="18"/>
  <c r="P161" i="18"/>
  <c r="L161" i="18"/>
  <c r="U158" i="18"/>
  <c r="Q158" i="18"/>
  <c r="M158" i="18"/>
  <c r="W157" i="18"/>
  <c r="V157" i="18"/>
  <c r="S157" i="18"/>
  <c r="R157" i="18"/>
  <c r="F46" i="20"/>
  <c r="H159" i="18"/>
  <c r="J159" i="18" s="1"/>
  <c r="H54" i="20"/>
  <c r="G53" i="20"/>
  <c r="I159" i="18"/>
  <c r="Z159" i="18" s="1"/>
  <c r="G161" i="18"/>
  <c r="F160" i="18"/>
  <c r="A162" i="18"/>
  <c r="E161" i="18"/>
  <c r="C161" i="18"/>
  <c r="D161" i="18" s="1"/>
  <c r="B161" i="18"/>
  <c r="J49" i="20" l="1"/>
  <c r="I54" i="20"/>
  <c r="W158" i="18"/>
  <c r="V158" i="18"/>
  <c r="AM162" i="18"/>
  <c r="AL162" i="18" s="1"/>
  <c r="T162" i="18"/>
  <c r="P162" i="18"/>
  <c r="L162" i="18"/>
  <c r="M159" i="18"/>
  <c r="U159" i="18"/>
  <c r="Q159" i="18"/>
  <c r="S158" i="18"/>
  <c r="R158" i="18"/>
  <c r="F47" i="20"/>
  <c r="H160" i="18"/>
  <c r="F48" i="20" s="1"/>
  <c r="H55" i="20"/>
  <c r="G54" i="20"/>
  <c r="I160" i="18"/>
  <c r="Z160" i="18" s="1"/>
  <c r="F161" i="18"/>
  <c r="G162" i="18"/>
  <c r="A163" i="18"/>
  <c r="E162" i="18"/>
  <c r="C162" i="18"/>
  <c r="D162" i="18" s="1"/>
  <c r="B162" i="18"/>
  <c r="J50" i="20" l="1"/>
  <c r="I55" i="20"/>
  <c r="AM163" i="18"/>
  <c r="AL163" i="18" s="1"/>
  <c r="T163" i="18"/>
  <c r="P163" i="18"/>
  <c r="L163" i="18"/>
  <c r="W159" i="18"/>
  <c r="V159" i="18"/>
  <c r="S159" i="18"/>
  <c r="R159" i="18"/>
  <c r="O159" i="18"/>
  <c r="N159" i="18"/>
  <c r="J160" i="18"/>
  <c r="H161" i="18"/>
  <c r="F49" i="20" s="1"/>
  <c r="H56" i="20"/>
  <c r="G55" i="20"/>
  <c r="F162" i="18"/>
  <c r="I161" i="18"/>
  <c r="Z161" i="18" s="1"/>
  <c r="G163" i="18"/>
  <c r="A164" i="18"/>
  <c r="E163" i="18"/>
  <c r="C163" i="18"/>
  <c r="D163" i="18" s="1"/>
  <c r="B163" i="18"/>
  <c r="J51" i="20" l="1"/>
  <c r="I56" i="20"/>
  <c r="M160" i="18"/>
  <c r="Q160" i="18"/>
  <c r="U160" i="18"/>
  <c r="AM164" i="18"/>
  <c r="AL164" i="18" s="1"/>
  <c r="T164" i="18"/>
  <c r="P164" i="18"/>
  <c r="L164" i="18"/>
  <c r="J161" i="18"/>
  <c r="H162" i="18"/>
  <c r="J162" i="18" s="1"/>
  <c r="H57" i="20"/>
  <c r="G56" i="20"/>
  <c r="I162" i="18"/>
  <c r="Z162" i="18" s="1"/>
  <c r="F163" i="18"/>
  <c r="G164" i="18"/>
  <c r="A165" i="18"/>
  <c r="E164" i="18"/>
  <c r="C164" i="18"/>
  <c r="D164" i="18" s="1"/>
  <c r="B164" i="18"/>
  <c r="J52" i="20" l="1"/>
  <c r="I57" i="20"/>
  <c r="AM165" i="18"/>
  <c r="AL165" i="18" s="1"/>
  <c r="T165" i="18"/>
  <c r="P165" i="18"/>
  <c r="L165" i="18"/>
  <c r="M162" i="18"/>
  <c r="Q162" i="18"/>
  <c r="U162" i="18"/>
  <c r="S160" i="18"/>
  <c r="R160" i="18"/>
  <c r="U161" i="18"/>
  <c r="M161" i="18"/>
  <c r="Q161" i="18"/>
  <c r="W160" i="18"/>
  <c r="V160" i="18"/>
  <c r="O160" i="18"/>
  <c r="N160" i="18"/>
  <c r="F50" i="20"/>
  <c r="H163" i="18"/>
  <c r="J163" i="18" s="1"/>
  <c r="H58" i="20"/>
  <c r="G57" i="20"/>
  <c r="I163" i="18"/>
  <c r="Z163" i="18" s="1"/>
  <c r="G165" i="18"/>
  <c r="F164" i="18"/>
  <c r="A166" i="18"/>
  <c r="E165" i="18"/>
  <c r="C165" i="18"/>
  <c r="D165" i="18" s="1"/>
  <c r="B165" i="18"/>
  <c r="I58" i="20" l="1"/>
  <c r="AM166" i="18"/>
  <c r="AL166" i="18" s="1"/>
  <c r="T166" i="18"/>
  <c r="P166" i="18"/>
  <c r="L166" i="18"/>
  <c r="U163" i="18"/>
  <c r="M163" i="18"/>
  <c r="Q163" i="18"/>
  <c r="O161" i="18"/>
  <c r="N161" i="18"/>
  <c r="S162" i="18"/>
  <c r="R162" i="18"/>
  <c r="S161" i="18"/>
  <c r="R161" i="18"/>
  <c r="W161" i="18"/>
  <c r="V161" i="18"/>
  <c r="W162" i="18"/>
  <c r="V162" i="18"/>
  <c r="O162" i="18"/>
  <c r="N162" i="18"/>
  <c r="F51" i="20"/>
  <c r="H164" i="18"/>
  <c r="F52" i="20" s="1"/>
  <c r="H59" i="20"/>
  <c r="G58" i="20"/>
  <c r="I164" i="18"/>
  <c r="Z164" i="18" s="1"/>
  <c r="G166" i="18"/>
  <c r="F165" i="18"/>
  <c r="A167" i="18"/>
  <c r="E166" i="18"/>
  <c r="C166" i="18"/>
  <c r="D166" i="18" s="1"/>
  <c r="B166" i="18"/>
  <c r="I59" i="20" l="1"/>
  <c r="AM167" i="18"/>
  <c r="AL167" i="18" s="1"/>
  <c r="T167" i="18"/>
  <c r="P167" i="18"/>
  <c r="L167" i="18"/>
  <c r="O163" i="18"/>
  <c r="N163" i="18"/>
  <c r="S163" i="18"/>
  <c r="R163" i="18"/>
  <c r="W163" i="18"/>
  <c r="V163" i="18"/>
  <c r="J164" i="18"/>
  <c r="H165" i="18"/>
  <c r="J165" i="18" s="1"/>
  <c r="H60" i="20"/>
  <c r="G59" i="20"/>
  <c r="I165" i="18"/>
  <c r="Z165" i="18" s="1"/>
  <c r="G167" i="18"/>
  <c r="F166" i="18"/>
  <c r="A168" i="18"/>
  <c r="E167" i="18"/>
  <c r="C167" i="18"/>
  <c r="D167" i="18" s="1"/>
  <c r="B167" i="18"/>
  <c r="I60" i="20" l="1"/>
  <c r="AM168" i="18"/>
  <c r="AL168" i="18" s="1"/>
  <c r="T168" i="18"/>
  <c r="P168" i="18"/>
  <c r="L168" i="18"/>
  <c r="U164" i="18"/>
  <c r="Q164" i="18"/>
  <c r="M164" i="18"/>
  <c r="U165" i="18"/>
  <c r="M165" i="18"/>
  <c r="Q165" i="18"/>
  <c r="F53" i="20"/>
  <c r="H166" i="18"/>
  <c r="J166" i="18" s="1"/>
  <c r="H61" i="20"/>
  <c r="G60" i="20"/>
  <c r="F167" i="18"/>
  <c r="I167" i="18" s="1"/>
  <c r="Z167" i="18" s="1"/>
  <c r="I166" i="18"/>
  <c r="Z166" i="18" s="1"/>
  <c r="G168" i="18"/>
  <c r="A169" i="18"/>
  <c r="E168" i="18"/>
  <c r="C168" i="18"/>
  <c r="D168" i="18" s="1"/>
  <c r="B168" i="18"/>
  <c r="I61" i="20" l="1"/>
  <c r="AM169" i="18"/>
  <c r="AL169" i="18" s="1"/>
  <c r="T169" i="18"/>
  <c r="P169" i="18"/>
  <c r="L169" i="18"/>
  <c r="S165" i="18"/>
  <c r="R165" i="18"/>
  <c r="W165" i="18"/>
  <c r="V165" i="18"/>
  <c r="S164" i="18"/>
  <c r="R164" i="18"/>
  <c r="M166" i="18"/>
  <c r="Q166" i="18"/>
  <c r="U166" i="18"/>
  <c r="O165" i="18"/>
  <c r="N165" i="18"/>
  <c r="O164" i="18"/>
  <c r="N164" i="18"/>
  <c r="W164" i="18"/>
  <c r="V164" i="18"/>
  <c r="F54" i="20"/>
  <c r="H167" i="18"/>
  <c r="J167" i="18" s="1"/>
  <c r="H62" i="20"/>
  <c r="G61" i="20"/>
  <c r="G169" i="18"/>
  <c r="F168" i="18"/>
  <c r="A170" i="18"/>
  <c r="E169" i="18"/>
  <c r="C169" i="18"/>
  <c r="D169" i="18" s="1"/>
  <c r="B169" i="18"/>
  <c r="I62" i="20" l="1"/>
  <c r="AM170" i="18"/>
  <c r="AL170" i="18" s="1"/>
  <c r="T170" i="18"/>
  <c r="P170" i="18"/>
  <c r="L170" i="18"/>
  <c r="U167" i="18"/>
  <c r="Q167" i="18"/>
  <c r="M167" i="18"/>
  <c r="S166" i="18"/>
  <c r="R166" i="18"/>
  <c r="W166" i="18"/>
  <c r="V166" i="18"/>
  <c r="O166" i="18"/>
  <c r="N166" i="18"/>
  <c r="F55" i="20"/>
  <c r="H168" i="18"/>
  <c r="J168" i="18" s="1"/>
  <c r="H63" i="20"/>
  <c r="G62" i="20"/>
  <c r="I168" i="18"/>
  <c r="Z168" i="18" s="1"/>
  <c r="F169" i="18"/>
  <c r="G170" i="18"/>
  <c r="A171" i="18"/>
  <c r="E170" i="18"/>
  <c r="C170" i="18"/>
  <c r="D170" i="18" s="1"/>
  <c r="B170" i="18"/>
  <c r="I63" i="20" l="1"/>
  <c r="O167" i="18"/>
  <c r="N167" i="18"/>
  <c r="AM171" i="18"/>
  <c r="AL171" i="18" s="1"/>
  <c r="T171" i="18"/>
  <c r="P171" i="18"/>
  <c r="L171" i="18"/>
  <c r="M168" i="18"/>
  <c r="U168" i="18"/>
  <c r="Q168" i="18"/>
  <c r="S167" i="18"/>
  <c r="R167" i="18"/>
  <c r="W167" i="18"/>
  <c r="V167" i="18"/>
  <c r="F56" i="20"/>
  <c r="H169" i="18"/>
  <c r="J169" i="18" s="1"/>
  <c r="H64" i="20"/>
  <c r="G63" i="20"/>
  <c r="I169" i="18"/>
  <c r="Z169" i="18" s="1"/>
  <c r="G171" i="18"/>
  <c r="F170" i="18"/>
  <c r="A172" i="18"/>
  <c r="E171" i="18"/>
  <c r="C171" i="18"/>
  <c r="D171" i="18" s="1"/>
  <c r="B171" i="18"/>
  <c r="J59" i="20" l="1"/>
  <c r="I64" i="20"/>
  <c r="AM172" i="18"/>
  <c r="AL172" i="18" s="1"/>
  <c r="T172" i="18"/>
  <c r="P172" i="18"/>
  <c r="L172" i="18"/>
  <c r="M169" i="18"/>
  <c r="Q169" i="18"/>
  <c r="U169" i="18"/>
  <c r="S168" i="18"/>
  <c r="R168" i="18"/>
  <c r="O168" i="18"/>
  <c r="N168" i="18"/>
  <c r="W168" i="18"/>
  <c r="V168" i="18"/>
  <c r="F57" i="20"/>
  <c r="H170" i="18"/>
  <c r="F58" i="20" s="1"/>
  <c r="M12" i="20"/>
  <c r="G64" i="20"/>
  <c r="I170" i="18"/>
  <c r="Z170" i="18" s="1"/>
  <c r="F171" i="18"/>
  <c r="G172" i="18"/>
  <c r="A173" i="18"/>
  <c r="E172" i="18"/>
  <c r="C172" i="18"/>
  <c r="D172" i="18" s="1"/>
  <c r="B172" i="18"/>
  <c r="N12" i="20" l="1"/>
  <c r="AM173" i="18"/>
  <c r="AL173" i="18" s="1"/>
  <c r="T173" i="18"/>
  <c r="P173" i="18"/>
  <c r="L173" i="18"/>
  <c r="S169" i="18"/>
  <c r="R169" i="18"/>
  <c r="W169" i="18"/>
  <c r="V169" i="18"/>
  <c r="O169" i="18"/>
  <c r="N169" i="18"/>
  <c r="J170" i="18"/>
  <c r="H171" i="18"/>
  <c r="J171" i="18" s="1"/>
  <c r="L12" i="20"/>
  <c r="I171" i="18"/>
  <c r="Z171" i="18" s="1"/>
  <c r="F172" i="18"/>
  <c r="G173" i="18"/>
  <c r="A174" i="18"/>
  <c r="E173" i="18"/>
  <c r="C173" i="18"/>
  <c r="D173" i="18" s="1"/>
  <c r="B173" i="18"/>
  <c r="J61" i="20" l="1"/>
  <c r="M171" i="18"/>
  <c r="Q171" i="18"/>
  <c r="U171" i="18"/>
  <c r="AM174" i="18"/>
  <c r="AL174" i="18" s="1"/>
  <c r="T174" i="18"/>
  <c r="P174" i="18"/>
  <c r="L174" i="18"/>
  <c r="Q170" i="18"/>
  <c r="M170" i="18"/>
  <c r="U170" i="18"/>
  <c r="F59" i="20"/>
  <c r="H172" i="18"/>
  <c r="F60" i="20" s="1"/>
  <c r="I172" i="18"/>
  <c r="Z172" i="18" s="1"/>
  <c r="F173" i="18"/>
  <c r="G174" i="18"/>
  <c r="A175" i="18"/>
  <c r="E174" i="18"/>
  <c r="C174" i="18"/>
  <c r="D174" i="18" s="1"/>
  <c r="B174" i="18"/>
  <c r="AM175" i="18" l="1"/>
  <c r="AL175" i="18" s="1"/>
  <c r="T175" i="18"/>
  <c r="P175" i="18"/>
  <c r="L175" i="18"/>
  <c r="O170" i="18"/>
  <c r="N170" i="18"/>
  <c r="S171" i="18"/>
  <c r="R171" i="18"/>
  <c r="W170" i="18"/>
  <c r="V170" i="18"/>
  <c r="S170" i="18"/>
  <c r="R170" i="18"/>
  <c r="W171" i="18"/>
  <c r="V171" i="18"/>
  <c r="O171" i="18"/>
  <c r="N171" i="18"/>
  <c r="J172" i="18"/>
  <c r="H173" i="18"/>
  <c r="J173" i="18" s="1"/>
  <c r="I173" i="18"/>
  <c r="Z173" i="18" s="1"/>
  <c r="G175" i="18"/>
  <c r="F174" i="18"/>
  <c r="A176" i="18"/>
  <c r="E175" i="18"/>
  <c r="C175" i="18"/>
  <c r="D175" i="18" s="1"/>
  <c r="B175" i="18"/>
  <c r="AM176" i="18" l="1"/>
  <c r="AL176" i="18" s="1"/>
  <c r="T176" i="18"/>
  <c r="P176" i="18"/>
  <c r="L176" i="18"/>
  <c r="M172" i="18"/>
  <c r="U172" i="18"/>
  <c r="Q172" i="18"/>
  <c r="U173" i="18"/>
  <c r="Q173" i="18"/>
  <c r="M173" i="18"/>
  <c r="F61" i="20"/>
  <c r="H174" i="18"/>
  <c r="J174" i="18" s="1"/>
  <c r="F175" i="18"/>
  <c r="I175" i="18" s="1"/>
  <c r="Z175" i="18" s="1"/>
  <c r="I174" i="18"/>
  <c r="Z174" i="18" s="1"/>
  <c r="G176" i="18"/>
  <c r="A177" i="18"/>
  <c r="E176" i="18"/>
  <c r="C176" i="18"/>
  <c r="D176" i="18" s="1"/>
  <c r="B176" i="18"/>
  <c r="W173" i="18" l="1"/>
  <c r="V173" i="18"/>
  <c r="W172" i="18"/>
  <c r="V172" i="18"/>
  <c r="O173" i="18"/>
  <c r="N173" i="18"/>
  <c r="AM177" i="18"/>
  <c r="AL177" i="18" s="1"/>
  <c r="T177" i="18"/>
  <c r="P177" i="18"/>
  <c r="L177" i="18"/>
  <c r="M174" i="18"/>
  <c r="Q174" i="18"/>
  <c r="U174" i="18"/>
  <c r="S173" i="18"/>
  <c r="R173" i="18"/>
  <c r="S172" i="18"/>
  <c r="R172" i="18"/>
  <c r="O172" i="18"/>
  <c r="N172" i="18"/>
  <c r="F62" i="20"/>
  <c r="H175" i="18"/>
  <c r="J175" i="18" s="1"/>
  <c r="F176" i="18"/>
  <c r="G177" i="18"/>
  <c r="A178" i="18"/>
  <c r="E177" i="18"/>
  <c r="C177" i="18"/>
  <c r="D177" i="18" s="1"/>
  <c r="B177" i="18"/>
  <c r="O174" i="18" l="1"/>
  <c r="N174" i="18"/>
  <c r="U175" i="18"/>
  <c r="Q175" i="18"/>
  <c r="M175" i="18"/>
  <c r="S174" i="18"/>
  <c r="R174" i="18"/>
  <c r="AM178" i="18"/>
  <c r="AL178" i="18" s="1"/>
  <c r="T178" i="18"/>
  <c r="P178" i="18"/>
  <c r="L178" i="18"/>
  <c r="W174" i="18"/>
  <c r="V174" i="18"/>
  <c r="F63" i="20"/>
  <c r="H176" i="18"/>
  <c r="J176" i="18" s="1"/>
  <c r="I176" i="18"/>
  <c r="Z176" i="18" s="1"/>
  <c r="F177" i="18"/>
  <c r="G178" i="18"/>
  <c r="A179" i="18"/>
  <c r="E178" i="18"/>
  <c r="C178" i="18"/>
  <c r="D178" i="18" s="1"/>
  <c r="B178" i="18"/>
  <c r="AM179" i="18" l="1"/>
  <c r="AL179" i="18" s="1"/>
  <c r="T179" i="18"/>
  <c r="P179" i="18"/>
  <c r="L179" i="18"/>
  <c r="M176" i="18"/>
  <c r="U176" i="18"/>
  <c r="Q176" i="18"/>
  <c r="S175" i="18"/>
  <c r="R175" i="18"/>
  <c r="O175" i="18"/>
  <c r="N175" i="18"/>
  <c r="W175" i="18"/>
  <c r="V175" i="18"/>
  <c r="F64" i="20"/>
  <c r="H177" i="18"/>
  <c r="K12" i="20" s="1"/>
  <c r="I177" i="18"/>
  <c r="Z177" i="18" s="1"/>
  <c r="G179" i="18"/>
  <c r="F178" i="18"/>
  <c r="H178" i="18" s="1"/>
  <c r="A180" i="18"/>
  <c r="E179" i="18"/>
  <c r="C179" i="18"/>
  <c r="D179" i="18" s="1"/>
  <c r="B179" i="18"/>
  <c r="AM180" i="18" l="1"/>
  <c r="AL180" i="18" s="1"/>
  <c r="T180" i="18"/>
  <c r="P180" i="18"/>
  <c r="L180" i="18"/>
  <c r="W176" i="18"/>
  <c r="V176" i="18"/>
  <c r="S176" i="18"/>
  <c r="R176" i="18"/>
  <c r="J177" i="18"/>
  <c r="M13" i="20"/>
  <c r="O13" i="20" s="1"/>
  <c r="I178" i="18"/>
  <c r="Z178" i="18" s="1"/>
  <c r="J178" i="18"/>
  <c r="F179" i="18"/>
  <c r="H179" i="18" s="1"/>
  <c r="G180" i="18"/>
  <c r="A181" i="18"/>
  <c r="E180" i="18"/>
  <c r="C180" i="18"/>
  <c r="D180" i="18" s="1"/>
  <c r="B180" i="18"/>
  <c r="M178" i="18" l="1"/>
  <c r="Q178" i="18"/>
  <c r="U178" i="18"/>
  <c r="AM181" i="18"/>
  <c r="AL181" i="18" s="1"/>
  <c r="T181" i="18"/>
  <c r="P181" i="18"/>
  <c r="L181" i="18"/>
  <c r="U177" i="18"/>
  <c r="M177" i="18"/>
  <c r="Q177" i="18"/>
  <c r="N13" i="20"/>
  <c r="M14" i="20"/>
  <c r="O14" i="20" s="1"/>
  <c r="K13" i="20"/>
  <c r="L13" i="20"/>
  <c r="J179" i="18"/>
  <c r="I179" i="18"/>
  <c r="Z179" i="18" s="1"/>
  <c r="G181" i="18"/>
  <c r="F180" i="18"/>
  <c r="H180" i="18" s="1"/>
  <c r="J180" i="18" s="1"/>
  <c r="M180" i="18" s="1"/>
  <c r="A182" i="18"/>
  <c r="E181" i="18"/>
  <c r="C181" i="18"/>
  <c r="D181" i="18" s="1"/>
  <c r="B181" i="18"/>
  <c r="AM182" i="18" l="1"/>
  <c r="AL182" i="18" s="1"/>
  <c r="T182" i="18"/>
  <c r="P182" i="18"/>
  <c r="L182" i="18"/>
  <c r="U179" i="18"/>
  <c r="M179" i="18"/>
  <c r="Q179" i="18"/>
  <c r="U180" i="18"/>
  <c r="S177" i="18"/>
  <c r="R177" i="18"/>
  <c r="W177" i="18"/>
  <c r="V177" i="18"/>
  <c r="S178" i="18"/>
  <c r="R178" i="18"/>
  <c r="Q180" i="18"/>
  <c r="W178" i="18"/>
  <c r="V178" i="18"/>
  <c r="N14" i="20"/>
  <c r="M15" i="20"/>
  <c r="O15" i="20" s="1"/>
  <c r="K14" i="20"/>
  <c r="L14" i="20"/>
  <c r="I180" i="18"/>
  <c r="Z180" i="18" s="1"/>
  <c r="F181" i="18"/>
  <c r="H181" i="18" s="1"/>
  <c r="J181" i="18" s="1"/>
  <c r="Q181" i="18" s="1"/>
  <c r="G182" i="18"/>
  <c r="A183" i="18"/>
  <c r="E182" i="18"/>
  <c r="C182" i="18"/>
  <c r="D182" i="18" s="1"/>
  <c r="B182" i="18"/>
  <c r="S181" i="18" l="1"/>
  <c r="R181" i="18"/>
  <c r="U181" i="18"/>
  <c r="S180" i="18"/>
  <c r="R180" i="18"/>
  <c r="W180" i="18"/>
  <c r="V180" i="18"/>
  <c r="AM183" i="18"/>
  <c r="AL183" i="18" s="1"/>
  <c r="T183" i="18"/>
  <c r="P183" i="18"/>
  <c r="L183" i="18"/>
  <c r="M181" i="18"/>
  <c r="S179" i="18"/>
  <c r="R179" i="18"/>
  <c r="W179" i="18"/>
  <c r="V179" i="18"/>
  <c r="N15" i="20"/>
  <c r="M16" i="20"/>
  <c r="O16" i="20" s="1"/>
  <c r="K15" i="20"/>
  <c r="L15" i="20"/>
  <c r="F182" i="18"/>
  <c r="H182" i="18" s="1"/>
  <c r="J182" i="18" s="1"/>
  <c r="U182" i="18" s="1"/>
  <c r="I181" i="18"/>
  <c r="Z181" i="18" s="1"/>
  <c r="G183" i="18"/>
  <c r="A184" i="18"/>
  <c r="E183" i="18"/>
  <c r="C183" i="18"/>
  <c r="D183" i="18" s="1"/>
  <c r="B183" i="18"/>
  <c r="W182" i="18" l="1"/>
  <c r="V182" i="18"/>
  <c r="AM184" i="18"/>
  <c r="AL184" i="18" s="1"/>
  <c r="T184" i="18"/>
  <c r="P184" i="18"/>
  <c r="L184" i="18"/>
  <c r="O181" i="18"/>
  <c r="N181" i="18"/>
  <c r="M182" i="18"/>
  <c r="Q182" i="18"/>
  <c r="W181" i="18"/>
  <c r="V181" i="18"/>
  <c r="N16" i="20"/>
  <c r="M17" i="20"/>
  <c r="O17" i="20" s="1"/>
  <c r="K16" i="20"/>
  <c r="L16" i="20"/>
  <c r="I182" i="18"/>
  <c r="Z182" i="18" s="1"/>
  <c r="F183" i="18"/>
  <c r="H183" i="18" s="1"/>
  <c r="G184" i="18"/>
  <c r="A185" i="18"/>
  <c r="E184" i="18"/>
  <c r="C184" i="18"/>
  <c r="D184" i="18" s="1"/>
  <c r="B184" i="18"/>
  <c r="AM185" i="18" l="1"/>
  <c r="AL185" i="18" s="1"/>
  <c r="T185" i="18"/>
  <c r="P185" i="18"/>
  <c r="L185" i="18"/>
  <c r="O182" i="18"/>
  <c r="N182" i="18"/>
  <c r="S182" i="18"/>
  <c r="R182" i="18"/>
  <c r="N17" i="20"/>
  <c r="M18" i="20"/>
  <c r="O18" i="20" s="1"/>
  <c r="K17" i="20"/>
  <c r="L17" i="20"/>
  <c r="F184" i="18"/>
  <c r="I184" i="18" s="1"/>
  <c r="Z184" i="18" s="1"/>
  <c r="I183" i="18"/>
  <c r="Z183" i="18" s="1"/>
  <c r="J183" i="18"/>
  <c r="G185" i="18"/>
  <c r="A186" i="18"/>
  <c r="E185" i="18"/>
  <c r="C185" i="18"/>
  <c r="D185" i="18" s="1"/>
  <c r="B185" i="18"/>
  <c r="AM186" i="18" l="1"/>
  <c r="AL186" i="18" s="1"/>
  <c r="T186" i="18"/>
  <c r="P186" i="18"/>
  <c r="L186" i="18"/>
  <c r="Q183" i="18"/>
  <c r="M183" i="18"/>
  <c r="U183" i="18"/>
  <c r="N18" i="20"/>
  <c r="M19" i="20"/>
  <c r="O19" i="20" s="1"/>
  <c r="K18" i="20"/>
  <c r="L18" i="20"/>
  <c r="H184" i="18"/>
  <c r="J184" i="18" s="1"/>
  <c r="G186" i="18"/>
  <c r="F185" i="18"/>
  <c r="H185" i="18" s="1"/>
  <c r="A187" i="18"/>
  <c r="E186" i="18"/>
  <c r="C186" i="18"/>
  <c r="D186" i="18" s="1"/>
  <c r="B186" i="18"/>
  <c r="M184" i="18" l="1"/>
  <c r="Q184" i="18"/>
  <c r="U184" i="18"/>
  <c r="AM187" i="18"/>
  <c r="AL187" i="18" s="1"/>
  <c r="T187" i="18"/>
  <c r="P187" i="18"/>
  <c r="L187" i="18"/>
  <c r="W183" i="18"/>
  <c r="V183" i="18"/>
  <c r="S183" i="18"/>
  <c r="R183" i="18"/>
  <c r="N19" i="20"/>
  <c r="M20" i="20"/>
  <c r="O20" i="20" s="1"/>
  <c r="K19" i="20"/>
  <c r="L19" i="20"/>
  <c r="I185" i="18"/>
  <c r="Z185" i="18" s="1"/>
  <c r="J185" i="18"/>
  <c r="F186" i="18"/>
  <c r="H186" i="18" s="1"/>
  <c r="G187" i="18"/>
  <c r="A188" i="18"/>
  <c r="E187" i="18"/>
  <c r="C187" i="18"/>
  <c r="D187" i="18" s="1"/>
  <c r="B187" i="18"/>
  <c r="S184" i="18" l="1"/>
  <c r="R184" i="18"/>
  <c r="AM188" i="18"/>
  <c r="AL188" i="18" s="1"/>
  <c r="T188" i="18"/>
  <c r="P188" i="18"/>
  <c r="L188" i="18"/>
  <c r="U185" i="18"/>
  <c r="M185" i="18"/>
  <c r="Q185" i="18"/>
  <c r="W184" i="18"/>
  <c r="V184" i="18"/>
  <c r="N20" i="20"/>
  <c r="M21" i="20"/>
  <c r="O21" i="20" s="1"/>
  <c r="K20" i="20"/>
  <c r="L20" i="20"/>
  <c r="I186" i="18"/>
  <c r="Z186" i="18" s="1"/>
  <c r="J186" i="18"/>
  <c r="F187" i="18"/>
  <c r="H187" i="18" s="1"/>
  <c r="G188" i="18"/>
  <c r="A189" i="18"/>
  <c r="E188" i="18"/>
  <c r="C188" i="18"/>
  <c r="D188" i="18" s="1"/>
  <c r="B188" i="18"/>
  <c r="AM189" i="18" l="1"/>
  <c r="AL189" i="18" s="1"/>
  <c r="T189" i="18"/>
  <c r="P189" i="18"/>
  <c r="L189" i="18"/>
  <c r="S185" i="18"/>
  <c r="R185" i="18"/>
  <c r="W185" i="18"/>
  <c r="V185" i="18"/>
  <c r="M186" i="18"/>
  <c r="U186" i="18"/>
  <c r="Q186" i="18"/>
  <c r="N21" i="20"/>
  <c r="M22" i="20"/>
  <c r="O22" i="20" s="1"/>
  <c r="K21" i="20"/>
  <c r="L21" i="20"/>
  <c r="F188" i="18"/>
  <c r="I188" i="18" s="1"/>
  <c r="Z188" i="18" s="1"/>
  <c r="I187" i="18"/>
  <c r="Z187" i="18" s="1"/>
  <c r="J187" i="18"/>
  <c r="G189" i="18"/>
  <c r="A190" i="18"/>
  <c r="E189" i="18"/>
  <c r="C189" i="18"/>
  <c r="D189" i="18" s="1"/>
  <c r="B189" i="18"/>
  <c r="AM190" i="18" l="1"/>
  <c r="AL190" i="18" s="1"/>
  <c r="T190" i="18"/>
  <c r="P190" i="18"/>
  <c r="L190" i="18"/>
  <c r="Q187" i="18"/>
  <c r="M187" i="18"/>
  <c r="U187" i="18"/>
  <c r="S186" i="18"/>
  <c r="R186" i="18"/>
  <c r="W186" i="18"/>
  <c r="V186" i="18"/>
  <c r="N22" i="20"/>
  <c r="M23" i="20"/>
  <c r="O23" i="20" s="1"/>
  <c r="K22" i="20"/>
  <c r="L22" i="20"/>
  <c r="H188" i="18"/>
  <c r="J188" i="18" s="1"/>
  <c r="F189" i="18"/>
  <c r="H189" i="18" s="1"/>
  <c r="G190" i="18"/>
  <c r="A191" i="18"/>
  <c r="E190" i="18"/>
  <c r="C190" i="18"/>
  <c r="D190" i="18" s="1"/>
  <c r="B190" i="18"/>
  <c r="Q188" i="18" l="1"/>
  <c r="M188" i="18"/>
  <c r="U188" i="18"/>
  <c r="AM191" i="18"/>
  <c r="AL191" i="18" s="1"/>
  <c r="T191" i="18"/>
  <c r="P191" i="18"/>
  <c r="L191" i="18"/>
  <c r="W187" i="18"/>
  <c r="V187" i="18"/>
  <c r="S187" i="18"/>
  <c r="R187" i="18"/>
  <c r="N23" i="20"/>
  <c r="M24" i="20"/>
  <c r="O24" i="20" s="1"/>
  <c r="K23" i="20"/>
  <c r="L23" i="20"/>
  <c r="I189" i="18"/>
  <c r="Z189" i="18" s="1"/>
  <c r="J189" i="18"/>
  <c r="F190" i="18"/>
  <c r="H190" i="18" s="1"/>
  <c r="G191" i="18"/>
  <c r="A192" i="18"/>
  <c r="E191" i="18"/>
  <c r="C191" i="18"/>
  <c r="D191" i="18" s="1"/>
  <c r="B191" i="18"/>
  <c r="AM192" i="18" l="1"/>
  <c r="AL192" i="18" s="1"/>
  <c r="T192" i="18"/>
  <c r="P192" i="18"/>
  <c r="L192" i="18"/>
  <c r="O188" i="18"/>
  <c r="N188" i="18"/>
  <c r="U189" i="18"/>
  <c r="M189" i="18"/>
  <c r="Q189" i="18"/>
  <c r="W188" i="18"/>
  <c r="V188" i="18"/>
  <c r="S188" i="18"/>
  <c r="R188" i="18"/>
  <c r="N24" i="20"/>
  <c r="M25" i="20"/>
  <c r="O25" i="20" s="1"/>
  <c r="K24" i="20"/>
  <c r="L24" i="20"/>
  <c r="I190" i="18"/>
  <c r="Z190" i="18" s="1"/>
  <c r="J190" i="18"/>
  <c r="G192" i="18"/>
  <c r="F191" i="18"/>
  <c r="H191" i="18" s="1"/>
  <c r="A193" i="18"/>
  <c r="E192" i="18"/>
  <c r="C192" i="18"/>
  <c r="D192" i="18" s="1"/>
  <c r="B192" i="18"/>
  <c r="AM193" i="18" l="1"/>
  <c r="AL193" i="18" s="1"/>
  <c r="T193" i="18"/>
  <c r="P193" i="18"/>
  <c r="L193" i="18"/>
  <c r="S189" i="18"/>
  <c r="R189" i="18"/>
  <c r="W189" i="18"/>
  <c r="V189" i="18"/>
  <c r="U190" i="18"/>
  <c r="M190" i="18"/>
  <c r="Q190" i="18"/>
  <c r="O189" i="18"/>
  <c r="N189" i="18"/>
  <c r="N25" i="20"/>
  <c r="M26" i="20"/>
  <c r="O26" i="20" s="1"/>
  <c r="K25" i="20"/>
  <c r="L25" i="20"/>
  <c r="F192" i="18"/>
  <c r="H192" i="18" s="1"/>
  <c r="I191" i="18"/>
  <c r="Z191" i="18" s="1"/>
  <c r="J191" i="18"/>
  <c r="G193" i="18"/>
  <c r="A194" i="18"/>
  <c r="E193" i="18"/>
  <c r="C193" i="18"/>
  <c r="D193" i="18" s="1"/>
  <c r="B193" i="18"/>
  <c r="AM194" i="18" l="1"/>
  <c r="AL194" i="18" s="1"/>
  <c r="T194" i="18"/>
  <c r="P194" i="18"/>
  <c r="L194" i="18"/>
  <c r="Q191" i="18"/>
  <c r="M191" i="18"/>
  <c r="U191" i="18"/>
  <c r="S190" i="18"/>
  <c r="R190" i="18"/>
  <c r="W190" i="18"/>
  <c r="V190" i="18"/>
  <c r="N26" i="20"/>
  <c r="M27" i="20"/>
  <c r="O27" i="20" s="1"/>
  <c r="K26" i="20"/>
  <c r="L26" i="20"/>
  <c r="I192" i="18"/>
  <c r="Z192" i="18" s="1"/>
  <c r="J192" i="18"/>
  <c r="G194" i="18"/>
  <c r="F193" i="18"/>
  <c r="H193" i="18" s="1"/>
  <c r="A195" i="18"/>
  <c r="E194" i="18"/>
  <c r="C194" i="18"/>
  <c r="D194" i="18" s="1"/>
  <c r="B194" i="18"/>
  <c r="AM195" i="18" l="1"/>
  <c r="AL195" i="18" s="1"/>
  <c r="T195" i="18"/>
  <c r="P195" i="18"/>
  <c r="L195" i="18"/>
  <c r="O191" i="18"/>
  <c r="N191" i="18"/>
  <c r="M192" i="18"/>
  <c r="U192" i="18"/>
  <c r="Q192" i="18"/>
  <c r="W191" i="18"/>
  <c r="V191" i="18"/>
  <c r="S191" i="18"/>
  <c r="R191" i="18"/>
  <c r="N27" i="20"/>
  <c r="M28" i="20"/>
  <c r="O28" i="20" s="1"/>
  <c r="K27" i="20"/>
  <c r="L27" i="20"/>
  <c r="I193" i="18"/>
  <c r="Z193" i="18" s="1"/>
  <c r="J193" i="18"/>
  <c r="F194" i="18"/>
  <c r="H194" i="18" s="1"/>
  <c r="G195" i="18"/>
  <c r="A196" i="18"/>
  <c r="E195" i="18"/>
  <c r="C195" i="18"/>
  <c r="D195" i="18" s="1"/>
  <c r="B195" i="18"/>
  <c r="AM196" i="18" l="1"/>
  <c r="AL196" i="18" s="1"/>
  <c r="T196" i="18"/>
  <c r="P196" i="18"/>
  <c r="L196" i="18"/>
  <c r="W192" i="18"/>
  <c r="V192" i="18"/>
  <c r="U193" i="18"/>
  <c r="M193" i="18"/>
  <c r="Q193" i="18"/>
  <c r="S192" i="18"/>
  <c r="R192" i="18"/>
  <c r="N28" i="20"/>
  <c r="M29" i="20"/>
  <c r="O29" i="20" s="1"/>
  <c r="K28" i="20"/>
  <c r="L28" i="20"/>
  <c r="F195" i="18"/>
  <c r="H195" i="18" s="1"/>
  <c r="J195" i="18" s="1"/>
  <c r="U195" i="18" s="1"/>
  <c r="I194" i="18"/>
  <c r="Z194" i="18" s="1"/>
  <c r="J194" i="18"/>
  <c r="G196" i="18"/>
  <c r="A197" i="18"/>
  <c r="E196" i="18"/>
  <c r="C196" i="18"/>
  <c r="D196" i="18" s="1"/>
  <c r="B196" i="18"/>
  <c r="W195" i="18" l="1"/>
  <c r="V195" i="18"/>
  <c r="AM197" i="18"/>
  <c r="AL197" i="18" s="1"/>
  <c r="T197" i="18"/>
  <c r="P197" i="18"/>
  <c r="L197" i="18"/>
  <c r="M194" i="18"/>
  <c r="U194" i="18"/>
  <c r="Q194" i="18"/>
  <c r="Q195" i="18"/>
  <c r="M195" i="18"/>
  <c r="S193" i="18"/>
  <c r="R193" i="18"/>
  <c r="W193" i="18"/>
  <c r="V193" i="18"/>
  <c r="N29" i="20"/>
  <c r="M30" i="20"/>
  <c r="O30" i="20" s="1"/>
  <c r="K29" i="20"/>
  <c r="L29" i="20"/>
  <c r="I195" i="18"/>
  <c r="Z195" i="18" s="1"/>
  <c r="F196" i="18"/>
  <c r="H196" i="18" s="1"/>
  <c r="J196" i="18" s="1"/>
  <c r="M196" i="18" s="1"/>
  <c r="G197" i="18"/>
  <c r="A198" i="18"/>
  <c r="E197" i="18"/>
  <c r="C197" i="18"/>
  <c r="D197" i="18" s="1"/>
  <c r="B197" i="18"/>
  <c r="O196" i="18" l="1"/>
  <c r="N196" i="18"/>
  <c r="AM198" i="18"/>
  <c r="AL198" i="18" s="1"/>
  <c r="T198" i="18"/>
  <c r="P198" i="18"/>
  <c r="L198" i="18"/>
  <c r="U196" i="18"/>
  <c r="Q196" i="18"/>
  <c r="S195" i="18"/>
  <c r="R195" i="18"/>
  <c r="W194" i="18"/>
  <c r="V194" i="18"/>
  <c r="O195" i="18"/>
  <c r="N195" i="18"/>
  <c r="S194" i="18"/>
  <c r="R194" i="18"/>
  <c r="N30" i="20"/>
  <c r="M31" i="20"/>
  <c r="O31" i="20" s="1"/>
  <c r="K30" i="20"/>
  <c r="L30" i="20"/>
  <c r="I196" i="18"/>
  <c r="Z196" i="18" s="1"/>
  <c r="G198" i="18"/>
  <c r="F197" i="18"/>
  <c r="H197" i="18" s="1"/>
  <c r="A199" i="18"/>
  <c r="E198" i="18"/>
  <c r="C198" i="18"/>
  <c r="D198" i="18" s="1"/>
  <c r="B198" i="18"/>
  <c r="W196" i="18" l="1"/>
  <c r="V196" i="18"/>
  <c r="AM199" i="18"/>
  <c r="AL199" i="18" s="1"/>
  <c r="T199" i="18"/>
  <c r="P199" i="18"/>
  <c r="L199" i="18"/>
  <c r="S196" i="18"/>
  <c r="R196" i="18"/>
  <c r="N31" i="20"/>
  <c r="M32" i="20"/>
  <c r="O32" i="20" s="1"/>
  <c r="K31" i="20"/>
  <c r="L31" i="20"/>
  <c r="I197" i="18"/>
  <c r="Z197" i="18" s="1"/>
  <c r="J197" i="18"/>
  <c r="F198" i="18"/>
  <c r="H198" i="18" s="1"/>
  <c r="G199" i="18"/>
  <c r="A200" i="18"/>
  <c r="E199" i="18"/>
  <c r="C199" i="18"/>
  <c r="D199" i="18" s="1"/>
  <c r="B199" i="18"/>
  <c r="AM200" i="18" l="1"/>
  <c r="AL200" i="18" s="1"/>
  <c r="T200" i="18"/>
  <c r="P200" i="18"/>
  <c r="L200" i="18"/>
  <c r="M197" i="18"/>
  <c r="U197" i="18"/>
  <c r="Q197" i="18"/>
  <c r="N32" i="20"/>
  <c r="M33" i="20"/>
  <c r="O33" i="20" s="1"/>
  <c r="K32" i="20"/>
  <c r="L32" i="20"/>
  <c r="I198" i="18"/>
  <c r="Z198" i="18" s="1"/>
  <c r="J198" i="18"/>
  <c r="F199" i="18"/>
  <c r="H199" i="18" s="1"/>
  <c r="G200" i="18"/>
  <c r="A201" i="18"/>
  <c r="E200" i="18"/>
  <c r="C200" i="18"/>
  <c r="D200" i="18" s="1"/>
  <c r="B200" i="18"/>
  <c r="AM201" i="18" l="1"/>
  <c r="AL201" i="18" s="1"/>
  <c r="T201" i="18"/>
  <c r="P201" i="18"/>
  <c r="L201" i="18"/>
  <c r="W197" i="18"/>
  <c r="V197" i="18"/>
  <c r="U198" i="18"/>
  <c r="M198" i="18"/>
  <c r="Q198" i="18"/>
  <c r="S197" i="18"/>
  <c r="R197" i="18"/>
  <c r="N33" i="20"/>
  <c r="M34" i="20"/>
  <c r="O34" i="20" s="1"/>
  <c r="K33" i="20"/>
  <c r="L33" i="20"/>
  <c r="I199" i="18"/>
  <c r="Z199" i="18" s="1"/>
  <c r="J199" i="18"/>
  <c r="G201" i="18"/>
  <c r="F200" i="18"/>
  <c r="H200" i="18" s="1"/>
  <c r="A202" i="18"/>
  <c r="E201" i="18"/>
  <c r="C201" i="18"/>
  <c r="D201" i="18" s="1"/>
  <c r="B201" i="18"/>
  <c r="AM202" i="18" l="1"/>
  <c r="AL202" i="18" s="1"/>
  <c r="T202" i="18"/>
  <c r="P202" i="18"/>
  <c r="L202" i="18"/>
  <c r="M199" i="18"/>
  <c r="U199" i="18"/>
  <c r="Q199" i="18"/>
  <c r="S198" i="18"/>
  <c r="R198" i="18"/>
  <c r="W198" i="18"/>
  <c r="V198" i="18"/>
  <c r="N34" i="20"/>
  <c r="M35" i="20"/>
  <c r="O35" i="20" s="1"/>
  <c r="K34" i="20"/>
  <c r="L34" i="20"/>
  <c r="I200" i="18"/>
  <c r="Z200" i="18" s="1"/>
  <c r="J200" i="18"/>
  <c r="G202" i="18"/>
  <c r="F201" i="18"/>
  <c r="H201" i="18" s="1"/>
  <c r="A203" i="18"/>
  <c r="E202" i="18"/>
  <c r="C202" i="18"/>
  <c r="D202" i="18" s="1"/>
  <c r="B202" i="18"/>
  <c r="AM203" i="18" l="1"/>
  <c r="AL203" i="18" s="1"/>
  <c r="T203" i="18"/>
  <c r="P203" i="18"/>
  <c r="L203" i="18"/>
  <c r="S199" i="18"/>
  <c r="R199" i="18"/>
  <c r="U200" i="18"/>
  <c r="M200" i="18"/>
  <c r="Q200" i="18"/>
  <c r="W199" i="18"/>
  <c r="V199" i="18"/>
  <c r="N35" i="20"/>
  <c r="M36" i="20"/>
  <c r="O36" i="20" s="1"/>
  <c r="K35" i="20"/>
  <c r="L35" i="20"/>
  <c r="I201" i="18"/>
  <c r="Z201" i="18" s="1"/>
  <c r="J201" i="18"/>
  <c r="F202" i="18"/>
  <c r="H202" i="18" s="1"/>
  <c r="G203" i="18"/>
  <c r="A204" i="18"/>
  <c r="E203" i="18"/>
  <c r="C203" i="18"/>
  <c r="D203" i="18" s="1"/>
  <c r="B203" i="18"/>
  <c r="AM204" i="18" l="1"/>
  <c r="AL204" i="18" s="1"/>
  <c r="T204" i="18"/>
  <c r="P204" i="18"/>
  <c r="L204" i="18"/>
  <c r="O200" i="18"/>
  <c r="N200" i="18"/>
  <c r="Q201" i="18"/>
  <c r="M201" i="18"/>
  <c r="U201" i="18"/>
  <c r="S200" i="18"/>
  <c r="R200" i="18"/>
  <c r="W200" i="18"/>
  <c r="V200" i="18"/>
  <c r="N36" i="20"/>
  <c r="M37" i="20"/>
  <c r="O37" i="20" s="1"/>
  <c r="K36" i="20"/>
  <c r="L36" i="20"/>
  <c r="I202" i="18"/>
  <c r="Z202" i="18" s="1"/>
  <c r="J202" i="18"/>
  <c r="F203" i="18"/>
  <c r="H203" i="18" s="1"/>
  <c r="G204" i="18"/>
  <c r="A205" i="18"/>
  <c r="E204" i="18"/>
  <c r="C204" i="18"/>
  <c r="D204" i="18" s="1"/>
  <c r="B204" i="18"/>
  <c r="O201" i="18" l="1"/>
  <c r="N201" i="18"/>
  <c r="AM205" i="18"/>
  <c r="AL205" i="18" s="1"/>
  <c r="T205" i="18"/>
  <c r="P205" i="18"/>
  <c r="L205" i="18"/>
  <c r="M202" i="18"/>
  <c r="U202" i="18"/>
  <c r="Q202" i="18"/>
  <c r="W201" i="18"/>
  <c r="V201" i="18"/>
  <c r="S201" i="18"/>
  <c r="R201" i="18"/>
  <c r="N37" i="20"/>
  <c r="M38" i="20"/>
  <c r="O38" i="20" s="1"/>
  <c r="K37" i="20"/>
  <c r="L37" i="20"/>
  <c r="F204" i="18"/>
  <c r="H204" i="18" s="1"/>
  <c r="J204" i="18" s="1"/>
  <c r="M204" i="18" s="1"/>
  <c r="I203" i="18"/>
  <c r="Z203" i="18" s="1"/>
  <c r="J203" i="18"/>
  <c r="G205" i="18"/>
  <c r="A206" i="18"/>
  <c r="E205" i="18"/>
  <c r="C205" i="18"/>
  <c r="D205" i="18" s="1"/>
  <c r="B205" i="18"/>
  <c r="O204" i="18" l="1"/>
  <c r="N204" i="18"/>
  <c r="Q204" i="18"/>
  <c r="W202" i="18"/>
  <c r="V202" i="18"/>
  <c r="U204" i="18"/>
  <c r="AM206" i="18"/>
  <c r="AL206" i="18" s="1"/>
  <c r="T206" i="18"/>
  <c r="P206" i="18"/>
  <c r="L206" i="18"/>
  <c r="M203" i="18"/>
  <c r="U203" i="18"/>
  <c r="Q203" i="18"/>
  <c r="S202" i="18"/>
  <c r="R202" i="18"/>
  <c r="O202" i="18"/>
  <c r="N202" i="18"/>
  <c r="N38" i="20"/>
  <c r="M39" i="20"/>
  <c r="O39" i="20" s="1"/>
  <c r="K38" i="20"/>
  <c r="L38" i="20"/>
  <c r="I204" i="18"/>
  <c r="Z204" i="18" s="1"/>
  <c r="F205" i="18"/>
  <c r="H205" i="18" s="1"/>
  <c r="J205" i="18" s="1"/>
  <c r="U205" i="18" s="1"/>
  <c r="G206" i="18"/>
  <c r="A207" i="18"/>
  <c r="E206" i="18"/>
  <c r="C206" i="18"/>
  <c r="D206" i="18" s="1"/>
  <c r="B206" i="18"/>
  <c r="Q205" i="18" l="1"/>
  <c r="S205" i="18" s="1"/>
  <c r="W205" i="18"/>
  <c r="V205" i="18"/>
  <c r="W203" i="18"/>
  <c r="V203" i="18"/>
  <c r="W204" i="18"/>
  <c r="V204" i="18"/>
  <c r="M205" i="18"/>
  <c r="AM207" i="18"/>
  <c r="AL207" i="18" s="1"/>
  <c r="T207" i="18"/>
  <c r="P207" i="18"/>
  <c r="L207" i="18"/>
  <c r="S203" i="18"/>
  <c r="R203" i="18"/>
  <c r="O203" i="18"/>
  <c r="N203" i="18"/>
  <c r="S204" i="18"/>
  <c r="R204" i="18"/>
  <c r="N39" i="20"/>
  <c r="M40" i="20"/>
  <c r="O40" i="20" s="1"/>
  <c r="K39" i="20"/>
  <c r="L39" i="20"/>
  <c r="I205" i="18"/>
  <c r="Z205" i="18" s="1"/>
  <c r="F206" i="18"/>
  <c r="H206" i="18" s="1"/>
  <c r="J206" i="18" s="1"/>
  <c r="M206" i="18" s="1"/>
  <c r="G207" i="18"/>
  <c r="A208" i="18"/>
  <c r="E207" i="18"/>
  <c r="C207" i="18"/>
  <c r="D207" i="18" s="1"/>
  <c r="B207" i="18"/>
  <c r="R205" i="18" l="1"/>
  <c r="Q206" i="18"/>
  <c r="R206" i="18" s="1"/>
  <c r="O206" i="18"/>
  <c r="N206" i="18"/>
  <c r="U206" i="18"/>
  <c r="AM208" i="18"/>
  <c r="AL208" i="18" s="1"/>
  <c r="T208" i="18"/>
  <c r="P208" i="18"/>
  <c r="L208" i="18"/>
  <c r="O205" i="18"/>
  <c r="N205" i="18"/>
  <c r="N40" i="20"/>
  <c r="M41" i="20"/>
  <c r="O41" i="20" s="1"/>
  <c r="K40" i="20"/>
  <c r="L40" i="20"/>
  <c r="I206" i="18"/>
  <c r="Z206" i="18" s="1"/>
  <c r="G208" i="18"/>
  <c r="F207" i="18"/>
  <c r="H207" i="18" s="1"/>
  <c r="A209" i="18"/>
  <c r="E208" i="18"/>
  <c r="C208" i="18"/>
  <c r="D208" i="18" s="1"/>
  <c r="B208" i="18"/>
  <c r="S206" i="18" l="1"/>
  <c r="AM209" i="18"/>
  <c r="AL209" i="18" s="1"/>
  <c r="T209" i="18"/>
  <c r="P209" i="18"/>
  <c r="L209" i="18"/>
  <c r="W206" i="18"/>
  <c r="V206" i="18"/>
  <c r="N41" i="20"/>
  <c r="M42" i="20"/>
  <c r="O42" i="20" s="1"/>
  <c r="K41" i="20"/>
  <c r="L41" i="20"/>
  <c r="F208" i="18"/>
  <c r="H208" i="18" s="1"/>
  <c r="J208" i="18" s="1"/>
  <c r="M208" i="18" s="1"/>
  <c r="I207" i="18"/>
  <c r="Z207" i="18" s="1"/>
  <c r="J207" i="18"/>
  <c r="G209" i="18"/>
  <c r="A210" i="18"/>
  <c r="E209" i="18"/>
  <c r="C209" i="18"/>
  <c r="D209" i="18" s="1"/>
  <c r="B209" i="18"/>
  <c r="O208" i="18" l="1"/>
  <c r="N208" i="18"/>
  <c r="U208" i="18"/>
  <c r="AM210" i="18"/>
  <c r="AL210" i="18" s="1"/>
  <c r="T210" i="18"/>
  <c r="P210" i="18"/>
  <c r="L210" i="18"/>
  <c r="M207" i="18"/>
  <c r="Q207" i="18"/>
  <c r="U207" i="18"/>
  <c r="Q208" i="18"/>
  <c r="N42" i="20"/>
  <c r="M43" i="20"/>
  <c r="O43" i="20" s="1"/>
  <c r="K42" i="20"/>
  <c r="L42" i="20"/>
  <c r="I208" i="18"/>
  <c r="Z208" i="18" s="1"/>
  <c r="F209" i="18"/>
  <c r="H209" i="18" s="1"/>
  <c r="G210" i="18"/>
  <c r="A211" i="18"/>
  <c r="E210" i="18"/>
  <c r="C210" i="18"/>
  <c r="D210" i="18" s="1"/>
  <c r="B210" i="18"/>
  <c r="W207" i="18" l="1"/>
  <c r="V207" i="18"/>
  <c r="O207" i="18"/>
  <c r="N207" i="18"/>
  <c r="AM211" i="18"/>
  <c r="AL211" i="18" s="1"/>
  <c r="T211" i="18"/>
  <c r="P211" i="18"/>
  <c r="L211" i="18"/>
  <c r="S208" i="18"/>
  <c r="R208" i="18"/>
  <c r="S207" i="18"/>
  <c r="R207" i="18"/>
  <c r="W208" i="18"/>
  <c r="V208" i="18"/>
  <c r="N43" i="20"/>
  <c r="M44" i="20"/>
  <c r="O44" i="20" s="1"/>
  <c r="K43" i="20"/>
  <c r="L43" i="20"/>
  <c r="F210" i="18"/>
  <c r="H210" i="18" s="1"/>
  <c r="J210" i="18" s="1"/>
  <c r="Q210" i="18" s="1"/>
  <c r="J209" i="18"/>
  <c r="I209" i="18"/>
  <c r="Z209" i="18" s="1"/>
  <c r="G211" i="18"/>
  <c r="A212" i="18"/>
  <c r="E211" i="18"/>
  <c r="C211" i="18"/>
  <c r="D211" i="18" s="1"/>
  <c r="B211" i="18"/>
  <c r="M210" i="18" l="1"/>
  <c r="N210" i="18" s="1"/>
  <c r="S210" i="18"/>
  <c r="R210" i="18"/>
  <c r="M209" i="18"/>
  <c r="U209" i="18"/>
  <c r="Q209" i="18"/>
  <c r="AM212" i="18"/>
  <c r="AL212" i="18" s="1"/>
  <c r="T212" i="18"/>
  <c r="P212" i="18"/>
  <c r="L212" i="18"/>
  <c r="U210" i="18"/>
  <c r="N44" i="20"/>
  <c r="M45" i="20"/>
  <c r="O45" i="20" s="1"/>
  <c r="K44" i="20"/>
  <c r="L44" i="20"/>
  <c r="I210" i="18"/>
  <c r="Z210" i="18" s="1"/>
  <c r="F211" i="18"/>
  <c r="H211" i="18" s="1"/>
  <c r="J211" i="18" s="1"/>
  <c r="U211" i="18" s="1"/>
  <c r="G212" i="18"/>
  <c r="A213" i="18"/>
  <c r="E212" i="18"/>
  <c r="C212" i="18"/>
  <c r="D212" i="18" s="1"/>
  <c r="B212" i="18"/>
  <c r="O210" i="18" l="1"/>
  <c r="W211" i="18"/>
  <c r="V211" i="18"/>
  <c r="M211" i="18"/>
  <c r="Q211" i="18"/>
  <c r="W209" i="18"/>
  <c r="V209" i="18"/>
  <c r="AM213" i="18"/>
  <c r="AL213" i="18" s="1"/>
  <c r="T213" i="18"/>
  <c r="P213" i="18"/>
  <c r="L213" i="18"/>
  <c r="W210" i="18"/>
  <c r="V210" i="18"/>
  <c r="S209" i="18"/>
  <c r="R209" i="18"/>
  <c r="O209" i="18"/>
  <c r="N209" i="18"/>
  <c r="N45" i="20"/>
  <c r="M46" i="20"/>
  <c r="O46" i="20" s="1"/>
  <c r="K45" i="20"/>
  <c r="L45" i="20"/>
  <c r="I211" i="18"/>
  <c r="Z211" i="18" s="1"/>
  <c r="F212" i="18"/>
  <c r="H212" i="18" s="1"/>
  <c r="G213" i="18"/>
  <c r="A214" i="18"/>
  <c r="E213" i="18"/>
  <c r="C213" i="18"/>
  <c r="D213" i="18" s="1"/>
  <c r="B213" i="18"/>
  <c r="S211" i="18" l="1"/>
  <c r="R211" i="18"/>
  <c r="AM214" i="18"/>
  <c r="AL214" i="18" s="1"/>
  <c r="T214" i="18"/>
  <c r="P214" i="18"/>
  <c r="L214" i="18"/>
  <c r="O211" i="18"/>
  <c r="N211" i="18"/>
  <c r="N46" i="20"/>
  <c r="M47" i="20"/>
  <c r="O47" i="20" s="1"/>
  <c r="K46" i="20"/>
  <c r="L46" i="20"/>
  <c r="I212" i="18"/>
  <c r="Z212" i="18" s="1"/>
  <c r="J212" i="18"/>
  <c r="G214" i="18"/>
  <c r="F213" i="18"/>
  <c r="H213" i="18" s="1"/>
  <c r="A215" i="18"/>
  <c r="E214" i="18"/>
  <c r="C214" i="18"/>
  <c r="D214" i="18" s="1"/>
  <c r="B214" i="18"/>
  <c r="U212" i="18" l="1"/>
  <c r="Q212" i="18"/>
  <c r="M212" i="18"/>
  <c r="AM215" i="18"/>
  <c r="AL215" i="18" s="1"/>
  <c r="T215" i="18"/>
  <c r="P215" i="18"/>
  <c r="L215" i="18"/>
  <c r="N47" i="20"/>
  <c r="M48" i="20"/>
  <c r="O48" i="20" s="1"/>
  <c r="K47" i="20"/>
  <c r="L47" i="20"/>
  <c r="F214" i="18"/>
  <c r="H214" i="18" s="1"/>
  <c r="I213" i="18"/>
  <c r="Z213" i="18" s="1"/>
  <c r="J213" i="18"/>
  <c r="G215" i="18"/>
  <c r="A216" i="18"/>
  <c r="E215" i="18"/>
  <c r="C215" i="18"/>
  <c r="D215" i="18" s="1"/>
  <c r="B215" i="18"/>
  <c r="S212" i="18" l="1"/>
  <c r="R212" i="18"/>
  <c r="AM216" i="18"/>
  <c r="AL216" i="18" s="1"/>
  <c r="T216" i="18"/>
  <c r="P216" i="18"/>
  <c r="L216" i="18"/>
  <c r="M213" i="18"/>
  <c r="Q213" i="18"/>
  <c r="U213" i="18"/>
  <c r="W212" i="18"/>
  <c r="V212" i="18"/>
  <c r="N48" i="20"/>
  <c r="M49" i="20"/>
  <c r="O49" i="20" s="1"/>
  <c r="K48" i="20"/>
  <c r="L48" i="20"/>
  <c r="F215" i="18"/>
  <c r="H215" i="18" s="1"/>
  <c r="J215" i="18" s="1"/>
  <c r="Q215" i="18" s="1"/>
  <c r="I214" i="18"/>
  <c r="Z214" i="18" s="1"/>
  <c r="J214" i="18"/>
  <c r="G216" i="18"/>
  <c r="A217" i="18"/>
  <c r="E216" i="18"/>
  <c r="C216" i="18"/>
  <c r="D216" i="18" s="1"/>
  <c r="B216" i="18"/>
  <c r="S215" i="18" l="1"/>
  <c r="R215" i="18"/>
  <c r="W213" i="18"/>
  <c r="V213" i="18"/>
  <c r="AM217" i="18"/>
  <c r="AL217" i="18" s="1"/>
  <c r="T217" i="18"/>
  <c r="P217" i="18"/>
  <c r="L217" i="18"/>
  <c r="M214" i="18"/>
  <c r="U214" i="18"/>
  <c r="Q214" i="18"/>
  <c r="U215" i="18"/>
  <c r="M215" i="18"/>
  <c r="S213" i="18"/>
  <c r="R213" i="18"/>
  <c r="N49" i="20"/>
  <c r="M50" i="20"/>
  <c r="O50" i="20" s="1"/>
  <c r="K49" i="20"/>
  <c r="L49" i="20"/>
  <c r="I215" i="18"/>
  <c r="Z215" i="18" s="1"/>
  <c r="F216" i="18"/>
  <c r="H216" i="18" s="1"/>
  <c r="G217" i="18"/>
  <c r="A218" i="18"/>
  <c r="E217" i="18"/>
  <c r="C217" i="18"/>
  <c r="D217" i="18" s="1"/>
  <c r="B217" i="18"/>
  <c r="S214" i="18" l="1"/>
  <c r="R214" i="18"/>
  <c r="AM218" i="18"/>
  <c r="AL218" i="18" s="1"/>
  <c r="T218" i="18"/>
  <c r="P218" i="18"/>
  <c r="L218" i="18"/>
  <c r="W215" i="18"/>
  <c r="V215" i="18"/>
  <c r="W214" i="18"/>
  <c r="V214" i="18"/>
  <c r="N50" i="20"/>
  <c r="M51" i="20"/>
  <c r="O51" i="20" s="1"/>
  <c r="K50" i="20"/>
  <c r="L50" i="20"/>
  <c r="I216" i="18"/>
  <c r="Z216" i="18" s="1"/>
  <c r="J216" i="18"/>
  <c r="F217" i="18"/>
  <c r="H217" i="18" s="1"/>
  <c r="J217" i="18" s="1"/>
  <c r="Q217" i="18" s="1"/>
  <c r="G218" i="18"/>
  <c r="A219" i="18"/>
  <c r="E218" i="18"/>
  <c r="C218" i="18"/>
  <c r="D218" i="18" s="1"/>
  <c r="B218" i="18"/>
  <c r="S217" i="18" l="1"/>
  <c r="R217" i="18"/>
  <c r="Q216" i="18"/>
  <c r="M216" i="18"/>
  <c r="U216" i="18"/>
  <c r="M217" i="18"/>
  <c r="AM219" i="18"/>
  <c r="AL219" i="18" s="1"/>
  <c r="T219" i="18"/>
  <c r="P219" i="18"/>
  <c r="L219" i="18"/>
  <c r="U217" i="18"/>
  <c r="N51" i="20"/>
  <c r="M52" i="20"/>
  <c r="O52" i="20" s="1"/>
  <c r="K51" i="20"/>
  <c r="L51" i="20"/>
  <c r="I217" i="18"/>
  <c r="Z217" i="18" s="1"/>
  <c r="F218" i="18"/>
  <c r="H218" i="18" s="1"/>
  <c r="G219" i="18"/>
  <c r="A220" i="18"/>
  <c r="E219" i="18"/>
  <c r="C219" i="18"/>
  <c r="D219" i="18" s="1"/>
  <c r="B219" i="18"/>
  <c r="W217" i="18" l="1"/>
  <c r="V217" i="18"/>
  <c r="O217" i="18"/>
  <c r="N217" i="18"/>
  <c r="O216" i="18"/>
  <c r="N216" i="18"/>
  <c r="AM220" i="18"/>
  <c r="AL220" i="18" s="1"/>
  <c r="T220" i="18"/>
  <c r="P220" i="18"/>
  <c r="L220" i="18"/>
  <c r="W216" i="18"/>
  <c r="V216" i="18"/>
  <c r="S216" i="18"/>
  <c r="R216" i="18"/>
  <c r="N52" i="20"/>
  <c r="M53" i="20"/>
  <c r="O53" i="20" s="1"/>
  <c r="K52" i="20"/>
  <c r="L52" i="20"/>
  <c r="I218" i="18"/>
  <c r="Z218" i="18" s="1"/>
  <c r="J218" i="18"/>
  <c r="F219" i="18"/>
  <c r="H219" i="18" s="1"/>
  <c r="G220" i="18"/>
  <c r="A221" i="18"/>
  <c r="E220" i="18"/>
  <c r="C220" i="18"/>
  <c r="D220" i="18" s="1"/>
  <c r="B220" i="18"/>
  <c r="AM221" i="18" l="1"/>
  <c r="AL221" i="18" s="1"/>
  <c r="T221" i="18"/>
  <c r="P221" i="18"/>
  <c r="L221" i="18"/>
  <c r="Q218" i="18"/>
  <c r="M218" i="18"/>
  <c r="U218" i="18"/>
  <c r="N53" i="20"/>
  <c r="M54" i="20"/>
  <c r="O54" i="20" s="1"/>
  <c r="K53" i="20"/>
  <c r="L53" i="20"/>
  <c r="I219" i="18"/>
  <c r="Z219" i="18" s="1"/>
  <c r="J219" i="18"/>
  <c r="F220" i="18"/>
  <c r="H220" i="18" s="1"/>
  <c r="J220" i="18" s="1"/>
  <c r="Q220" i="18" s="1"/>
  <c r="G221" i="18"/>
  <c r="A222" i="18"/>
  <c r="E221" i="18"/>
  <c r="C221" i="18"/>
  <c r="D221" i="18" s="1"/>
  <c r="B221" i="18"/>
  <c r="S220" i="18" l="1"/>
  <c r="R220" i="18"/>
  <c r="W218" i="18"/>
  <c r="V218" i="18"/>
  <c r="S218" i="18"/>
  <c r="R218" i="18"/>
  <c r="AM222" i="18"/>
  <c r="AL222" i="18" s="1"/>
  <c r="T222" i="18"/>
  <c r="P222" i="18"/>
  <c r="L222" i="18"/>
  <c r="U220" i="18"/>
  <c r="Q219" i="18"/>
  <c r="U219" i="18"/>
  <c r="M219" i="18"/>
  <c r="M220" i="18"/>
  <c r="N54" i="20"/>
  <c r="M55" i="20"/>
  <c r="O55" i="20" s="1"/>
  <c r="K54" i="20"/>
  <c r="L54" i="20"/>
  <c r="I220" i="18"/>
  <c r="Z220" i="18" s="1"/>
  <c r="F221" i="18"/>
  <c r="H221" i="18" s="1"/>
  <c r="G222" i="18"/>
  <c r="A223" i="18"/>
  <c r="E222" i="18"/>
  <c r="C222" i="18"/>
  <c r="D222" i="18" s="1"/>
  <c r="B222" i="18"/>
  <c r="W219" i="18" l="1"/>
  <c r="V219" i="18"/>
  <c r="W220" i="18"/>
  <c r="V220" i="18"/>
  <c r="AM223" i="18"/>
  <c r="AL223" i="18" s="1"/>
  <c r="T223" i="18"/>
  <c r="P223" i="18"/>
  <c r="L223" i="18"/>
  <c r="S219" i="18"/>
  <c r="R219" i="18"/>
  <c r="N55" i="20"/>
  <c r="M56" i="20"/>
  <c r="O56" i="20" s="1"/>
  <c r="K55" i="20"/>
  <c r="L55" i="20"/>
  <c r="I221" i="18"/>
  <c r="Z221" i="18" s="1"/>
  <c r="J221" i="18"/>
  <c r="F222" i="18"/>
  <c r="H222" i="18" s="1"/>
  <c r="G223" i="18"/>
  <c r="A224" i="18"/>
  <c r="E223" i="18"/>
  <c r="C223" i="18"/>
  <c r="D223" i="18" s="1"/>
  <c r="B223" i="18"/>
  <c r="Q221" i="18" l="1"/>
  <c r="M221" i="18"/>
  <c r="U221" i="18"/>
  <c r="AM224" i="18"/>
  <c r="AL224" i="18" s="1"/>
  <c r="T224" i="18"/>
  <c r="P224" i="18"/>
  <c r="L224" i="18"/>
  <c r="N56" i="20"/>
  <c r="M57" i="20"/>
  <c r="O57" i="20" s="1"/>
  <c r="K56" i="20"/>
  <c r="L56" i="20"/>
  <c r="J222" i="18"/>
  <c r="F223" i="18"/>
  <c r="H223" i="18" s="1"/>
  <c r="J223" i="18" s="1"/>
  <c r="Q223" i="18" s="1"/>
  <c r="I222" i="18"/>
  <c r="Z222" i="18" s="1"/>
  <c r="G224" i="18"/>
  <c r="A225" i="18"/>
  <c r="E224" i="18"/>
  <c r="C224" i="18"/>
  <c r="D224" i="18" s="1"/>
  <c r="B224" i="18"/>
  <c r="U223" i="18" l="1"/>
  <c r="W223" i="18" s="1"/>
  <c r="S223" i="18"/>
  <c r="R223" i="18"/>
  <c r="W221" i="18"/>
  <c r="V221" i="18"/>
  <c r="S221" i="18"/>
  <c r="R221" i="18"/>
  <c r="AM225" i="18"/>
  <c r="AL225" i="18" s="1"/>
  <c r="T225" i="18"/>
  <c r="P225" i="18"/>
  <c r="L225" i="18"/>
  <c r="Q222" i="18"/>
  <c r="U222" i="18"/>
  <c r="M222" i="18"/>
  <c r="M223" i="18"/>
  <c r="N57" i="20"/>
  <c r="M58" i="20"/>
  <c r="O58" i="20" s="1"/>
  <c r="K57" i="20"/>
  <c r="L57" i="20"/>
  <c r="I223" i="18"/>
  <c r="Z223" i="18" s="1"/>
  <c r="F224" i="18"/>
  <c r="H224" i="18" s="1"/>
  <c r="G225" i="18"/>
  <c r="A226" i="18"/>
  <c r="E225" i="18"/>
  <c r="C225" i="18"/>
  <c r="D225" i="18" s="1"/>
  <c r="B225" i="18"/>
  <c r="V223" i="18" l="1"/>
  <c r="AM226" i="18"/>
  <c r="AL226" i="18" s="1"/>
  <c r="T226" i="18"/>
  <c r="P226" i="18"/>
  <c r="L226" i="18"/>
  <c r="O223" i="18"/>
  <c r="N223" i="18"/>
  <c r="W222" i="18"/>
  <c r="V222" i="18"/>
  <c r="S222" i="18"/>
  <c r="R222" i="18"/>
  <c r="N58" i="20"/>
  <c r="M59" i="20"/>
  <c r="O59" i="20" s="1"/>
  <c r="K58" i="20"/>
  <c r="L58" i="20"/>
  <c r="I224" i="18"/>
  <c r="Z224" i="18" s="1"/>
  <c r="J224" i="18"/>
  <c r="G226" i="18"/>
  <c r="F225" i="18"/>
  <c r="H225" i="18" s="1"/>
  <c r="A227" i="18"/>
  <c r="E226" i="18"/>
  <c r="C226" i="18"/>
  <c r="D226" i="18" s="1"/>
  <c r="B226" i="18"/>
  <c r="AM227" i="18" l="1"/>
  <c r="AL227" i="18" s="1"/>
  <c r="T227" i="18"/>
  <c r="P227" i="18"/>
  <c r="L227" i="18"/>
  <c r="M224" i="18"/>
  <c r="Q224" i="18"/>
  <c r="U224" i="18"/>
  <c r="N59" i="20"/>
  <c r="M60" i="20"/>
  <c r="O60" i="20" s="1"/>
  <c r="K59" i="20"/>
  <c r="L59" i="20"/>
  <c r="F226" i="18"/>
  <c r="H226" i="18" s="1"/>
  <c r="I225" i="18"/>
  <c r="Z225" i="18" s="1"/>
  <c r="J225" i="18"/>
  <c r="G227" i="18"/>
  <c r="A228" i="18"/>
  <c r="E227" i="18"/>
  <c r="C227" i="18"/>
  <c r="D227" i="18" s="1"/>
  <c r="B227" i="18"/>
  <c r="AM228" i="18" l="1"/>
  <c r="AL228" i="18" s="1"/>
  <c r="T228" i="18"/>
  <c r="P228" i="18"/>
  <c r="L228" i="18"/>
  <c r="M225" i="18"/>
  <c r="Q225" i="18"/>
  <c r="U225" i="18"/>
  <c r="S224" i="18"/>
  <c r="R224" i="18"/>
  <c r="W224" i="18"/>
  <c r="V224" i="18"/>
  <c r="O224" i="18"/>
  <c r="N224" i="18"/>
  <c r="N60" i="20"/>
  <c r="M61" i="20"/>
  <c r="O61" i="20" s="1"/>
  <c r="K60" i="20"/>
  <c r="L60" i="20"/>
  <c r="J226" i="18"/>
  <c r="I226" i="18"/>
  <c r="Z226" i="18" s="1"/>
  <c r="F227" i="18"/>
  <c r="H227" i="18" s="1"/>
  <c r="J227" i="18" s="1"/>
  <c r="U227" i="18" s="1"/>
  <c r="G228" i="18"/>
  <c r="A229" i="18"/>
  <c r="E228" i="18"/>
  <c r="C228" i="18"/>
  <c r="D228" i="18" s="1"/>
  <c r="B228" i="18"/>
  <c r="W227" i="18" l="1"/>
  <c r="V227" i="18"/>
  <c r="AM229" i="18"/>
  <c r="AL229" i="18" s="1"/>
  <c r="T229" i="18"/>
  <c r="P229" i="18"/>
  <c r="L229" i="18"/>
  <c r="M226" i="18"/>
  <c r="U226" i="18"/>
  <c r="Q226" i="18"/>
  <c r="Q227" i="18"/>
  <c r="M227" i="18"/>
  <c r="S225" i="18"/>
  <c r="R225" i="18"/>
  <c r="W225" i="18"/>
  <c r="V225" i="18"/>
  <c r="N61" i="20"/>
  <c r="M62" i="20"/>
  <c r="O62" i="20" s="1"/>
  <c r="K61" i="20"/>
  <c r="L61" i="20"/>
  <c r="I227" i="18"/>
  <c r="Z227" i="18" s="1"/>
  <c r="F228" i="18"/>
  <c r="I228" i="18" s="1"/>
  <c r="Z228" i="18" s="1"/>
  <c r="G229" i="18"/>
  <c r="A230" i="18"/>
  <c r="E229" i="18"/>
  <c r="C229" i="18"/>
  <c r="D229" i="18" s="1"/>
  <c r="B229" i="18"/>
  <c r="S227" i="18" l="1"/>
  <c r="R227" i="18"/>
  <c r="W226" i="18"/>
  <c r="V226" i="18"/>
  <c r="AM230" i="18"/>
  <c r="AL230" i="18" s="1"/>
  <c r="T230" i="18"/>
  <c r="P230" i="18"/>
  <c r="L230" i="18"/>
  <c r="S226" i="18"/>
  <c r="R226" i="18"/>
  <c r="N62" i="20"/>
  <c r="M63" i="20"/>
  <c r="O63" i="20" s="1"/>
  <c r="K62" i="20"/>
  <c r="L62" i="20"/>
  <c r="H228" i="18"/>
  <c r="J228" i="18" s="1"/>
  <c r="G230" i="18"/>
  <c r="F229" i="18"/>
  <c r="H229" i="18" s="1"/>
  <c r="A231" i="18"/>
  <c r="E230" i="18"/>
  <c r="C230" i="18"/>
  <c r="D230" i="18" s="1"/>
  <c r="B230" i="18"/>
  <c r="AM231" i="18" l="1"/>
  <c r="AL231" i="18" s="1"/>
  <c r="T231" i="18"/>
  <c r="P231" i="18"/>
  <c r="L231" i="18"/>
  <c r="U228" i="18"/>
  <c r="M228" i="18"/>
  <c r="Q228" i="18"/>
  <c r="N63" i="20"/>
  <c r="M64" i="20"/>
  <c r="O64" i="20" s="1"/>
  <c r="K63" i="20"/>
  <c r="L63" i="20"/>
  <c r="I229" i="18"/>
  <c r="Z229" i="18" s="1"/>
  <c r="J229" i="18"/>
  <c r="F230" i="18"/>
  <c r="H230" i="18" s="1"/>
  <c r="G231" i="18"/>
  <c r="A232" i="18"/>
  <c r="E231" i="18"/>
  <c r="C231" i="18"/>
  <c r="D231" i="18" s="1"/>
  <c r="B231" i="18"/>
  <c r="AM232" i="18" l="1"/>
  <c r="AL232" i="18" s="1"/>
  <c r="T232" i="18"/>
  <c r="P232" i="18"/>
  <c r="L232" i="18"/>
  <c r="M229" i="18"/>
  <c r="Q229" i="18"/>
  <c r="U229" i="18"/>
  <c r="S228" i="18"/>
  <c r="R228" i="18"/>
  <c r="W228" i="18"/>
  <c r="V228" i="18"/>
  <c r="N64" i="20"/>
  <c r="K64" i="20"/>
  <c r="L64" i="20"/>
  <c r="R12" i="20"/>
  <c r="T12" i="20" s="1"/>
  <c r="J230" i="18"/>
  <c r="G232" i="18"/>
  <c r="F231" i="18"/>
  <c r="H231" i="18" s="1"/>
  <c r="I230" i="18"/>
  <c r="Z230" i="18" s="1"/>
  <c r="A233" i="18"/>
  <c r="E232" i="18"/>
  <c r="C232" i="18"/>
  <c r="D232" i="18" s="1"/>
  <c r="B232" i="18"/>
  <c r="AM233" i="18" l="1"/>
  <c r="AL233" i="18" s="1"/>
  <c r="T233" i="18"/>
  <c r="P233" i="18"/>
  <c r="L233" i="18"/>
  <c r="M230" i="18"/>
  <c r="U230" i="18"/>
  <c r="Q230" i="18"/>
  <c r="S229" i="18"/>
  <c r="R229" i="18"/>
  <c r="W229" i="18"/>
  <c r="V229" i="18"/>
  <c r="S12" i="20"/>
  <c r="R13" i="20"/>
  <c r="T13" i="20" s="1"/>
  <c r="P12" i="20"/>
  <c r="Q12" i="20"/>
  <c r="J231" i="18"/>
  <c r="F232" i="18"/>
  <c r="H232" i="18" s="1"/>
  <c r="I231" i="18"/>
  <c r="Z231" i="18" s="1"/>
  <c r="G233" i="18"/>
  <c r="A234" i="18"/>
  <c r="E233" i="18"/>
  <c r="C233" i="18"/>
  <c r="D233" i="18" s="1"/>
  <c r="B233" i="18"/>
  <c r="W230" i="18" l="1"/>
  <c r="V230" i="18"/>
  <c r="AM234" i="18"/>
  <c r="AL234" i="18" s="1"/>
  <c r="T234" i="18"/>
  <c r="P234" i="18"/>
  <c r="L234" i="18"/>
  <c r="M231" i="18"/>
  <c r="U231" i="18"/>
  <c r="Q231" i="18"/>
  <c r="S230" i="18"/>
  <c r="R230" i="18"/>
  <c r="O230" i="18"/>
  <c r="N230" i="18"/>
  <c r="S13" i="20"/>
  <c r="R14" i="20"/>
  <c r="T14" i="20" s="1"/>
  <c r="P13" i="20"/>
  <c r="Q13" i="20"/>
  <c r="I232" i="18"/>
  <c r="Z232" i="18" s="1"/>
  <c r="J232" i="18"/>
  <c r="G234" i="18"/>
  <c r="F233" i="18"/>
  <c r="H233" i="18" s="1"/>
  <c r="A235" i="18"/>
  <c r="E234" i="18"/>
  <c r="C234" i="18"/>
  <c r="D234" i="18" s="1"/>
  <c r="B234" i="18"/>
  <c r="W231" i="18" l="1"/>
  <c r="V231" i="18"/>
  <c r="AM235" i="18"/>
  <c r="AL235" i="18" s="1"/>
  <c r="T235" i="18"/>
  <c r="P235" i="18"/>
  <c r="L235" i="18"/>
  <c r="U232" i="18"/>
  <c r="M232" i="18"/>
  <c r="Q232" i="18"/>
  <c r="S231" i="18"/>
  <c r="R231" i="18"/>
  <c r="O231" i="18"/>
  <c r="N231" i="18"/>
  <c r="S14" i="20"/>
  <c r="R15" i="20"/>
  <c r="T15" i="20" s="1"/>
  <c r="P14" i="20"/>
  <c r="Q14" i="20"/>
  <c r="I233" i="18"/>
  <c r="Z233" i="18" s="1"/>
  <c r="J233" i="18"/>
  <c r="F234" i="18"/>
  <c r="H234" i="18" s="1"/>
  <c r="J234" i="18" s="1"/>
  <c r="M234" i="18" s="1"/>
  <c r="G235" i="18"/>
  <c r="A236" i="18"/>
  <c r="E235" i="18"/>
  <c r="C235" i="18"/>
  <c r="D235" i="18" s="1"/>
  <c r="B235" i="18"/>
  <c r="Q234" i="18" l="1"/>
  <c r="U234" i="18"/>
  <c r="AM236" i="18"/>
  <c r="AL236" i="18" s="1"/>
  <c r="T236" i="18"/>
  <c r="P236" i="18"/>
  <c r="L236" i="18"/>
  <c r="M233" i="18"/>
  <c r="U233" i="18"/>
  <c r="Q233" i="18"/>
  <c r="S232" i="18"/>
  <c r="R232" i="18"/>
  <c r="W232" i="18"/>
  <c r="V232" i="18"/>
  <c r="S15" i="20"/>
  <c r="R16" i="20"/>
  <c r="T16" i="20" s="1"/>
  <c r="P15" i="20"/>
  <c r="Q15" i="20"/>
  <c r="I234" i="18"/>
  <c r="Z234" i="18" s="1"/>
  <c r="G236" i="18"/>
  <c r="F235" i="18"/>
  <c r="H235" i="18" s="1"/>
  <c r="A237" i="18"/>
  <c r="E236" i="18"/>
  <c r="C236" i="18"/>
  <c r="D236" i="18" s="1"/>
  <c r="B236" i="18"/>
  <c r="W233" i="18" l="1"/>
  <c r="V233" i="18"/>
  <c r="W234" i="18"/>
  <c r="V234" i="18"/>
  <c r="AM237" i="18"/>
  <c r="AL237" i="18" s="1"/>
  <c r="T237" i="18"/>
  <c r="P237" i="18"/>
  <c r="L237" i="18"/>
  <c r="S233" i="18"/>
  <c r="R233" i="18"/>
  <c r="S234" i="18"/>
  <c r="R234" i="18"/>
  <c r="S16" i="20"/>
  <c r="R17" i="20"/>
  <c r="T17" i="20" s="1"/>
  <c r="P16" i="20"/>
  <c r="Q16" i="20"/>
  <c r="I235" i="18"/>
  <c r="Z235" i="18" s="1"/>
  <c r="J235" i="18"/>
  <c r="F236" i="18"/>
  <c r="H236" i="18" s="1"/>
  <c r="G237" i="18"/>
  <c r="A238" i="18"/>
  <c r="E237" i="18"/>
  <c r="C237" i="18"/>
  <c r="D237" i="18" s="1"/>
  <c r="B237" i="18"/>
  <c r="U235" i="18" l="1"/>
  <c r="Q235" i="18"/>
  <c r="M235" i="18"/>
  <c r="AM238" i="18"/>
  <c r="AL238" i="18" s="1"/>
  <c r="T238" i="18"/>
  <c r="P238" i="18"/>
  <c r="L238" i="18"/>
  <c r="S17" i="20"/>
  <c r="R18" i="20"/>
  <c r="T18" i="20" s="1"/>
  <c r="P17" i="20"/>
  <c r="Q17" i="20"/>
  <c r="I236" i="18"/>
  <c r="Z236" i="18" s="1"/>
  <c r="J236" i="18"/>
  <c r="F237" i="18"/>
  <c r="H237" i="18" s="1"/>
  <c r="G238" i="18"/>
  <c r="A239" i="18"/>
  <c r="E238" i="18"/>
  <c r="C238" i="18"/>
  <c r="D238" i="18" s="1"/>
  <c r="B238" i="18"/>
  <c r="S235" i="18" l="1"/>
  <c r="R235" i="18"/>
  <c r="AM239" i="18"/>
  <c r="AL239" i="18" s="1"/>
  <c r="T239" i="18"/>
  <c r="P239" i="18"/>
  <c r="L239" i="18"/>
  <c r="M236" i="18"/>
  <c r="Q236" i="18"/>
  <c r="U236" i="18"/>
  <c r="W235" i="18"/>
  <c r="V235" i="18"/>
  <c r="S18" i="20"/>
  <c r="R19" i="20"/>
  <c r="T19" i="20" s="1"/>
  <c r="P18" i="20"/>
  <c r="Q18" i="20"/>
  <c r="J237" i="18"/>
  <c r="I237" i="18"/>
  <c r="Z237" i="18" s="1"/>
  <c r="F238" i="18"/>
  <c r="H238" i="18" s="1"/>
  <c r="G239" i="18"/>
  <c r="A240" i="18"/>
  <c r="E239" i="18"/>
  <c r="C239" i="18"/>
  <c r="D239" i="18" s="1"/>
  <c r="B239" i="18"/>
  <c r="U237" i="18" l="1"/>
  <c r="M237" i="18"/>
  <c r="Q237" i="18"/>
  <c r="W236" i="18"/>
  <c r="V236" i="18"/>
  <c r="AM240" i="18"/>
  <c r="AL240" i="18" s="1"/>
  <c r="T240" i="18"/>
  <c r="P240" i="18"/>
  <c r="L240" i="18"/>
  <c r="S236" i="18"/>
  <c r="R236" i="18"/>
  <c r="S19" i="20"/>
  <c r="R20" i="20"/>
  <c r="T20" i="20" s="1"/>
  <c r="P19" i="20"/>
  <c r="Q19" i="20"/>
  <c r="J238" i="18"/>
  <c r="I238" i="18"/>
  <c r="Z238" i="18" s="1"/>
  <c r="G240" i="18"/>
  <c r="F239" i="18"/>
  <c r="H239" i="18" s="1"/>
  <c r="A241" i="18"/>
  <c r="E240" i="18"/>
  <c r="C240" i="18"/>
  <c r="D240" i="18" s="1"/>
  <c r="B240" i="18"/>
  <c r="O237" i="18" l="1"/>
  <c r="N237" i="18"/>
  <c r="AM241" i="18"/>
  <c r="AL241" i="18" s="1"/>
  <c r="T241" i="18"/>
  <c r="P241" i="18"/>
  <c r="L241" i="18"/>
  <c r="Q238" i="18"/>
  <c r="M238" i="18"/>
  <c r="U238" i="18"/>
  <c r="S237" i="18"/>
  <c r="R237" i="18"/>
  <c r="W237" i="18"/>
  <c r="V237" i="18"/>
  <c r="S20" i="20"/>
  <c r="R21" i="20"/>
  <c r="T21" i="20" s="1"/>
  <c r="P20" i="20"/>
  <c r="Q20" i="20"/>
  <c r="F240" i="18"/>
  <c r="H240" i="18" s="1"/>
  <c r="J239" i="18"/>
  <c r="I239" i="18"/>
  <c r="Z239" i="18" s="1"/>
  <c r="G241" i="18"/>
  <c r="A242" i="18"/>
  <c r="E241" i="18"/>
  <c r="C241" i="18"/>
  <c r="D241" i="18" s="1"/>
  <c r="B241" i="18"/>
  <c r="O238" i="18" l="1"/>
  <c r="N238" i="18"/>
  <c r="AM242" i="18"/>
  <c r="AL242" i="18" s="1"/>
  <c r="T242" i="18"/>
  <c r="P242" i="18"/>
  <c r="L242" i="18"/>
  <c r="M239" i="18"/>
  <c r="Q239" i="18"/>
  <c r="U239" i="18"/>
  <c r="W238" i="18"/>
  <c r="V238" i="18"/>
  <c r="S238" i="18"/>
  <c r="R238" i="18"/>
  <c r="S21" i="20"/>
  <c r="R22" i="20"/>
  <c r="T22" i="20" s="1"/>
  <c r="P21" i="20"/>
  <c r="Q21" i="20"/>
  <c r="I240" i="18"/>
  <c r="Z240" i="18" s="1"/>
  <c r="J240" i="18"/>
  <c r="F241" i="18"/>
  <c r="H241" i="18" s="1"/>
  <c r="G242" i="18"/>
  <c r="A243" i="18"/>
  <c r="E242" i="18"/>
  <c r="C242" i="18"/>
  <c r="D242" i="18" s="1"/>
  <c r="B242" i="18"/>
  <c r="S239" i="18" l="1"/>
  <c r="R239" i="18"/>
  <c r="AM243" i="18"/>
  <c r="AL243" i="18" s="1"/>
  <c r="T243" i="18"/>
  <c r="P243" i="18"/>
  <c r="L243" i="18"/>
  <c r="M240" i="18"/>
  <c r="U240" i="18"/>
  <c r="Q240" i="18"/>
  <c r="W239" i="18"/>
  <c r="V239" i="18"/>
  <c r="S22" i="20"/>
  <c r="R23" i="20"/>
  <c r="T23" i="20" s="1"/>
  <c r="P22" i="20"/>
  <c r="Q22" i="20"/>
  <c r="J241" i="18"/>
  <c r="I241" i="18"/>
  <c r="Z241" i="18" s="1"/>
  <c r="F242" i="18"/>
  <c r="H242" i="18" s="1"/>
  <c r="G243" i="18"/>
  <c r="A244" i="18"/>
  <c r="E243" i="18"/>
  <c r="C243" i="18"/>
  <c r="D243" i="18" s="1"/>
  <c r="B243" i="18"/>
  <c r="W240" i="18" l="1"/>
  <c r="V240" i="18"/>
  <c r="AM244" i="18"/>
  <c r="AL244" i="18" s="1"/>
  <c r="T244" i="18"/>
  <c r="P244" i="18"/>
  <c r="L244" i="18"/>
  <c r="M241" i="18"/>
  <c r="U241" i="18"/>
  <c r="Q241" i="18"/>
  <c r="S240" i="18"/>
  <c r="R240" i="18"/>
  <c r="S23" i="20"/>
  <c r="R24" i="20"/>
  <c r="T24" i="20" s="1"/>
  <c r="P23" i="20"/>
  <c r="Q23" i="20"/>
  <c r="J242" i="18"/>
  <c r="I242" i="18"/>
  <c r="Z242" i="18" s="1"/>
  <c r="G244" i="18"/>
  <c r="F243" i="18"/>
  <c r="H243" i="18" s="1"/>
  <c r="A245" i="18"/>
  <c r="E244" i="18"/>
  <c r="C244" i="18"/>
  <c r="D244" i="18" s="1"/>
  <c r="B244" i="18"/>
  <c r="W241" i="18" l="1"/>
  <c r="V241" i="18"/>
  <c r="AM245" i="18"/>
  <c r="AL245" i="18" s="1"/>
  <c r="T245" i="18"/>
  <c r="P245" i="18"/>
  <c r="L245" i="18"/>
  <c r="M242" i="18"/>
  <c r="U242" i="18"/>
  <c r="Q242" i="18"/>
  <c r="S241" i="18"/>
  <c r="R241" i="18"/>
  <c r="S24" i="20"/>
  <c r="R25" i="20"/>
  <c r="T25" i="20" s="1"/>
  <c r="P24" i="20"/>
  <c r="Q24" i="20"/>
  <c r="J243" i="18"/>
  <c r="I243" i="18"/>
  <c r="Z243" i="18" s="1"/>
  <c r="G245" i="18"/>
  <c r="F244" i="18"/>
  <c r="H244" i="18" s="1"/>
  <c r="A246" i="18"/>
  <c r="E245" i="18"/>
  <c r="C245" i="18"/>
  <c r="D245" i="18" s="1"/>
  <c r="B245" i="18"/>
  <c r="W242" i="18" l="1"/>
  <c r="V242" i="18"/>
  <c r="AM246" i="18"/>
  <c r="AL246" i="18" s="1"/>
  <c r="T246" i="18"/>
  <c r="P246" i="18"/>
  <c r="L246" i="18"/>
  <c r="M243" i="18"/>
  <c r="U243" i="18"/>
  <c r="Q243" i="18"/>
  <c r="S242" i="18"/>
  <c r="R242" i="18"/>
  <c r="S25" i="20"/>
  <c r="R26" i="20"/>
  <c r="T26" i="20" s="1"/>
  <c r="P25" i="20"/>
  <c r="Q25" i="20"/>
  <c r="J244" i="18"/>
  <c r="I244" i="18"/>
  <c r="Z244" i="18" s="1"/>
  <c r="G246" i="18"/>
  <c r="F245" i="18"/>
  <c r="H245" i="18" s="1"/>
  <c r="A247" i="18"/>
  <c r="E246" i="18"/>
  <c r="C246" i="18"/>
  <c r="D246" i="18" s="1"/>
  <c r="B246" i="18"/>
  <c r="W243" i="18" l="1"/>
  <c r="V243" i="18"/>
  <c r="AM247" i="18"/>
  <c r="AL247" i="18" s="1"/>
  <c r="T247" i="18"/>
  <c r="P247" i="18"/>
  <c r="L247" i="18"/>
  <c r="M244" i="18"/>
  <c r="U244" i="18"/>
  <c r="Q244" i="18"/>
  <c r="S243" i="18"/>
  <c r="R243" i="18"/>
  <c r="S26" i="20"/>
  <c r="R27" i="20"/>
  <c r="T27" i="20" s="1"/>
  <c r="P26" i="20"/>
  <c r="Q26" i="20"/>
  <c r="J245" i="18"/>
  <c r="I245" i="18"/>
  <c r="Z245" i="18" s="1"/>
  <c r="G247" i="18"/>
  <c r="F246" i="18"/>
  <c r="H246" i="18" s="1"/>
  <c r="A248" i="18"/>
  <c r="E247" i="18"/>
  <c r="C247" i="18"/>
  <c r="D247" i="18" s="1"/>
  <c r="B247" i="18"/>
  <c r="W244" i="18" l="1"/>
  <c r="V244" i="18"/>
  <c r="AM248" i="18"/>
  <c r="AL248" i="18" s="1"/>
  <c r="T248" i="18"/>
  <c r="P248" i="18"/>
  <c r="L248" i="18"/>
  <c r="M245" i="18"/>
  <c r="U245" i="18"/>
  <c r="Q245" i="18"/>
  <c r="S244" i="18"/>
  <c r="R244" i="18"/>
  <c r="O244" i="18"/>
  <c r="N244" i="18"/>
  <c r="S27" i="20"/>
  <c r="R28" i="20"/>
  <c r="T28" i="20" s="1"/>
  <c r="P27" i="20"/>
  <c r="Q27" i="20"/>
  <c r="I246" i="18"/>
  <c r="Z246" i="18" s="1"/>
  <c r="J246" i="18"/>
  <c r="F247" i="18"/>
  <c r="H247" i="18" s="1"/>
  <c r="G248" i="18"/>
  <c r="A249" i="18"/>
  <c r="E248" i="18"/>
  <c r="C248" i="18"/>
  <c r="D248" i="18" s="1"/>
  <c r="B248" i="18"/>
  <c r="W245" i="18" l="1"/>
  <c r="V245" i="18"/>
  <c r="AM249" i="18"/>
  <c r="AL249" i="18" s="1"/>
  <c r="T249" i="18"/>
  <c r="P249" i="18"/>
  <c r="L249" i="18"/>
  <c r="M246" i="18"/>
  <c r="U246" i="18"/>
  <c r="Q246" i="18"/>
  <c r="S245" i="18"/>
  <c r="R245" i="18"/>
  <c r="O245" i="18"/>
  <c r="N245" i="18"/>
  <c r="S28" i="20"/>
  <c r="R29" i="20"/>
  <c r="T29" i="20" s="1"/>
  <c r="P28" i="20"/>
  <c r="Q28" i="20"/>
  <c r="J247" i="18"/>
  <c r="I247" i="18"/>
  <c r="Z247" i="18" s="1"/>
  <c r="G249" i="18"/>
  <c r="F248" i="18"/>
  <c r="H248" i="18" s="1"/>
  <c r="A250" i="18"/>
  <c r="E249" i="18"/>
  <c r="C249" i="18"/>
  <c r="D249" i="18" s="1"/>
  <c r="B249" i="18"/>
  <c r="AM250" i="18" l="1"/>
  <c r="AL250" i="18" s="1"/>
  <c r="T250" i="18"/>
  <c r="P250" i="18"/>
  <c r="L250" i="18"/>
  <c r="M247" i="18"/>
  <c r="U247" i="18"/>
  <c r="Q247" i="18"/>
  <c r="W246" i="18"/>
  <c r="V246" i="18"/>
  <c r="S246" i="18"/>
  <c r="R246" i="18"/>
  <c r="S29" i="20"/>
  <c r="R30" i="20"/>
  <c r="T30" i="20" s="1"/>
  <c r="P29" i="20"/>
  <c r="Q29" i="20"/>
  <c r="F249" i="18"/>
  <c r="H249" i="18" s="1"/>
  <c r="J248" i="18"/>
  <c r="I248" i="18"/>
  <c r="Z248" i="18" s="1"/>
  <c r="G250" i="18"/>
  <c r="A251" i="18"/>
  <c r="E250" i="18"/>
  <c r="C250" i="18"/>
  <c r="D250" i="18" s="1"/>
  <c r="B250" i="18"/>
  <c r="W247" i="18" l="1"/>
  <c r="V247" i="18"/>
  <c r="AM251" i="18"/>
  <c r="AL251" i="18" s="1"/>
  <c r="T251" i="18"/>
  <c r="P251" i="18"/>
  <c r="L251" i="18"/>
  <c r="M248" i="18"/>
  <c r="U248" i="18"/>
  <c r="Q248" i="18"/>
  <c r="S247" i="18"/>
  <c r="R247" i="18"/>
  <c r="S30" i="20"/>
  <c r="R31" i="20"/>
  <c r="T31" i="20" s="1"/>
  <c r="P30" i="20"/>
  <c r="Q30" i="20"/>
  <c r="J249" i="18"/>
  <c r="I249" i="18"/>
  <c r="Z249" i="18" s="1"/>
  <c r="F250" i="18"/>
  <c r="H250" i="18" s="1"/>
  <c r="G251" i="18"/>
  <c r="A252" i="18"/>
  <c r="E251" i="18"/>
  <c r="C251" i="18"/>
  <c r="D251" i="18" s="1"/>
  <c r="B251" i="18"/>
  <c r="AM252" i="18" l="1"/>
  <c r="AL252" i="18" s="1"/>
  <c r="T252" i="18"/>
  <c r="P252" i="18"/>
  <c r="L252" i="18"/>
  <c r="U249" i="18"/>
  <c r="M249" i="18"/>
  <c r="Q249" i="18"/>
  <c r="W248" i="18"/>
  <c r="V248" i="18"/>
  <c r="S248" i="18"/>
  <c r="R248" i="18"/>
  <c r="S31" i="20"/>
  <c r="R32" i="20"/>
  <c r="T32" i="20" s="1"/>
  <c r="P31" i="20"/>
  <c r="Q31" i="20"/>
  <c r="J250" i="18"/>
  <c r="I250" i="18"/>
  <c r="Z250" i="18" s="1"/>
  <c r="F251" i="18"/>
  <c r="H251" i="18" s="1"/>
  <c r="G252" i="18"/>
  <c r="A253" i="18"/>
  <c r="E252" i="18"/>
  <c r="C252" i="18"/>
  <c r="D252" i="18" s="1"/>
  <c r="B252" i="18"/>
  <c r="AM253" i="18" l="1"/>
  <c r="AL253" i="18" s="1"/>
  <c r="T253" i="18"/>
  <c r="P253" i="18"/>
  <c r="L253" i="18"/>
  <c r="M250" i="18"/>
  <c r="U250" i="18"/>
  <c r="Q250" i="18"/>
  <c r="S249" i="18"/>
  <c r="R249" i="18"/>
  <c r="W249" i="18"/>
  <c r="V249" i="18"/>
  <c r="S32" i="20"/>
  <c r="R33" i="20"/>
  <c r="T33" i="20" s="1"/>
  <c r="P32" i="20"/>
  <c r="Q32" i="20"/>
  <c r="J251" i="18"/>
  <c r="I251" i="18"/>
  <c r="Z251" i="18" s="1"/>
  <c r="F252" i="18"/>
  <c r="H252" i="18" s="1"/>
  <c r="G253" i="18"/>
  <c r="A254" i="18"/>
  <c r="E253" i="18"/>
  <c r="C253" i="18"/>
  <c r="D253" i="18" s="1"/>
  <c r="B253" i="18"/>
  <c r="AM254" i="18" l="1"/>
  <c r="AL254" i="18" s="1"/>
  <c r="T254" i="18"/>
  <c r="P254" i="18"/>
  <c r="L254" i="18"/>
  <c r="U251" i="18"/>
  <c r="M251" i="18"/>
  <c r="Q251" i="18"/>
  <c r="W250" i="18"/>
  <c r="V250" i="18"/>
  <c r="S250" i="18"/>
  <c r="R250" i="18"/>
  <c r="S33" i="20"/>
  <c r="R34" i="20"/>
  <c r="T34" i="20" s="1"/>
  <c r="P33" i="20"/>
  <c r="Q33" i="20"/>
  <c r="J252" i="18"/>
  <c r="I252" i="18"/>
  <c r="Z252" i="18" s="1"/>
  <c r="G254" i="18"/>
  <c r="F253" i="18"/>
  <c r="H253" i="18" s="1"/>
  <c r="A255" i="18"/>
  <c r="E254" i="18"/>
  <c r="C254" i="18"/>
  <c r="D254" i="18" s="1"/>
  <c r="B254" i="18"/>
  <c r="O251" i="18" l="1"/>
  <c r="N251" i="18"/>
  <c r="AM255" i="18"/>
  <c r="AL255" i="18" s="1"/>
  <c r="T255" i="18"/>
  <c r="P255" i="18"/>
  <c r="L255" i="18"/>
  <c r="U252" i="18"/>
  <c r="M252" i="18"/>
  <c r="Q252" i="18"/>
  <c r="S251" i="18"/>
  <c r="R251" i="18"/>
  <c r="W251" i="18"/>
  <c r="V251" i="18"/>
  <c r="S34" i="20"/>
  <c r="R35" i="20"/>
  <c r="T35" i="20" s="1"/>
  <c r="P34" i="20"/>
  <c r="Q34" i="20"/>
  <c r="F254" i="18"/>
  <c r="H254" i="18" s="1"/>
  <c r="J254" i="18" s="1"/>
  <c r="M254" i="18" s="1"/>
  <c r="I253" i="18"/>
  <c r="Z253" i="18" s="1"/>
  <c r="J253" i="18"/>
  <c r="G255" i="18"/>
  <c r="A256" i="18"/>
  <c r="E255" i="18"/>
  <c r="C255" i="18"/>
  <c r="D255" i="18" s="1"/>
  <c r="B255" i="18"/>
  <c r="AM256" i="18" l="1"/>
  <c r="AL256" i="18" s="1"/>
  <c r="T256" i="18"/>
  <c r="P256" i="18"/>
  <c r="L256" i="18"/>
  <c r="U253" i="18"/>
  <c r="Q253" i="18"/>
  <c r="M253" i="18"/>
  <c r="Q254" i="18"/>
  <c r="O252" i="18"/>
  <c r="N252" i="18"/>
  <c r="U254" i="18"/>
  <c r="S252" i="18"/>
  <c r="R252" i="18"/>
  <c r="W252" i="18"/>
  <c r="V252" i="18"/>
  <c r="S35" i="20"/>
  <c r="R36" i="20"/>
  <c r="T36" i="20" s="1"/>
  <c r="P35" i="20"/>
  <c r="Q35" i="20"/>
  <c r="I254" i="18"/>
  <c r="Z254" i="18" s="1"/>
  <c r="G256" i="18"/>
  <c r="F255" i="18"/>
  <c r="H255" i="18" s="1"/>
  <c r="J255" i="18" s="1"/>
  <c r="M255" i="18" s="1"/>
  <c r="E256" i="18"/>
  <c r="C256" i="18"/>
  <c r="D256" i="18" s="1"/>
  <c r="B256" i="18"/>
  <c r="A257" i="18"/>
  <c r="Q255" i="18" l="1"/>
  <c r="U255" i="18"/>
  <c r="S254" i="18"/>
  <c r="R254" i="18"/>
  <c r="S253" i="18"/>
  <c r="R253" i="18"/>
  <c r="AM257" i="18"/>
  <c r="AL257" i="18" s="1"/>
  <c r="T257" i="18"/>
  <c r="P257" i="18"/>
  <c r="L257" i="18"/>
  <c r="W254" i="18"/>
  <c r="V254" i="18"/>
  <c r="W253" i="18"/>
  <c r="V253" i="18"/>
  <c r="S36" i="20"/>
  <c r="R37" i="20"/>
  <c r="T37" i="20" s="1"/>
  <c r="P36" i="20"/>
  <c r="Q36" i="20"/>
  <c r="F256" i="18"/>
  <c r="H256" i="18" s="1"/>
  <c r="I255" i="18"/>
  <c r="Z255" i="18" s="1"/>
  <c r="G257" i="18"/>
  <c r="A258" i="18"/>
  <c r="E257" i="18"/>
  <c r="C257" i="18"/>
  <c r="D257" i="18" s="1"/>
  <c r="B257" i="18"/>
  <c r="AM258" i="18" l="1"/>
  <c r="AL258" i="18" s="1"/>
  <c r="T258" i="18"/>
  <c r="P258" i="18"/>
  <c r="L258" i="18"/>
  <c r="W255" i="18"/>
  <c r="V255" i="18"/>
  <c r="S255" i="18"/>
  <c r="R255" i="18"/>
  <c r="S37" i="20"/>
  <c r="R38" i="20"/>
  <c r="T38" i="20" s="1"/>
  <c r="P37" i="20"/>
  <c r="Q37" i="20"/>
  <c r="I256" i="18"/>
  <c r="Z256" i="18" s="1"/>
  <c r="F257" i="18"/>
  <c r="H257" i="18" s="1"/>
  <c r="J256" i="18"/>
  <c r="G258" i="18"/>
  <c r="A259" i="18"/>
  <c r="E258" i="18"/>
  <c r="C258" i="18"/>
  <c r="D258" i="18" s="1"/>
  <c r="B258" i="18"/>
  <c r="AM259" i="18" l="1"/>
  <c r="AL259" i="18" s="1"/>
  <c r="T259" i="18"/>
  <c r="P259" i="18"/>
  <c r="L259" i="18"/>
  <c r="M256" i="18"/>
  <c r="Q256" i="18"/>
  <c r="U256" i="18"/>
  <c r="S38" i="20"/>
  <c r="R39" i="20"/>
  <c r="T39" i="20" s="1"/>
  <c r="P38" i="20"/>
  <c r="Q38" i="20"/>
  <c r="I257" i="18"/>
  <c r="Z257" i="18" s="1"/>
  <c r="F258" i="18"/>
  <c r="H258" i="18" s="1"/>
  <c r="J258" i="18" s="1"/>
  <c r="M258" i="18" s="1"/>
  <c r="J257" i="18"/>
  <c r="G259" i="18"/>
  <c r="A260" i="18"/>
  <c r="E259" i="18"/>
  <c r="C259" i="18"/>
  <c r="D259" i="18" s="1"/>
  <c r="B259" i="18"/>
  <c r="O258" i="18" l="1"/>
  <c r="N258" i="18"/>
  <c r="M257" i="18"/>
  <c r="Q257" i="18"/>
  <c r="U257" i="18"/>
  <c r="Q258" i="18"/>
  <c r="S256" i="18"/>
  <c r="R256" i="18"/>
  <c r="U258" i="18"/>
  <c r="AM260" i="18"/>
  <c r="AL260" i="18" s="1"/>
  <c r="T260" i="18"/>
  <c r="P260" i="18"/>
  <c r="L260" i="18"/>
  <c r="W256" i="18"/>
  <c r="V256" i="18"/>
  <c r="S39" i="20"/>
  <c r="R40" i="20"/>
  <c r="T40" i="20" s="1"/>
  <c r="P39" i="20"/>
  <c r="Q39" i="20"/>
  <c r="I258" i="18"/>
  <c r="Z258" i="18" s="1"/>
  <c r="F259" i="18"/>
  <c r="H259" i="18" s="1"/>
  <c r="G260" i="18"/>
  <c r="A261" i="18"/>
  <c r="E260" i="18"/>
  <c r="C260" i="18"/>
  <c r="D260" i="18" s="1"/>
  <c r="B260" i="18"/>
  <c r="S258" i="18" l="1"/>
  <c r="R258" i="18"/>
  <c r="S257" i="18"/>
  <c r="R257" i="18"/>
  <c r="AM261" i="18"/>
  <c r="AL261" i="18" s="1"/>
  <c r="T261" i="18"/>
  <c r="P261" i="18"/>
  <c r="L261" i="18"/>
  <c r="W258" i="18"/>
  <c r="V258" i="18"/>
  <c r="W257" i="18"/>
  <c r="V257" i="18"/>
  <c r="S40" i="20"/>
  <c r="R41" i="20"/>
  <c r="T41" i="20" s="1"/>
  <c r="P40" i="20"/>
  <c r="Q40" i="20"/>
  <c r="I259" i="18"/>
  <c r="Z259" i="18" s="1"/>
  <c r="J259" i="18"/>
  <c r="F260" i="18"/>
  <c r="H260" i="18" s="1"/>
  <c r="G261" i="18"/>
  <c r="A262" i="18"/>
  <c r="E261" i="18"/>
  <c r="C261" i="18"/>
  <c r="D261" i="18" s="1"/>
  <c r="B261" i="18"/>
  <c r="M259" i="18" l="1"/>
  <c r="Q259" i="18"/>
  <c r="U259" i="18"/>
  <c r="AM262" i="18"/>
  <c r="AL262" i="18" s="1"/>
  <c r="T262" i="18"/>
  <c r="P262" i="18"/>
  <c r="L262" i="18"/>
  <c r="S41" i="20"/>
  <c r="R42" i="20"/>
  <c r="T42" i="20" s="1"/>
  <c r="P41" i="20"/>
  <c r="Q41" i="20"/>
  <c r="F261" i="18"/>
  <c r="H261" i="18" s="1"/>
  <c r="J261" i="18" s="1"/>
  <c r="Q261" i="18" s="1"/>
  <c r="J260" i="18"/>
  <c r="I260" i="18"/>
  <c r="Z260" i="18" s="1"/>
  <c r="G262" i="18"/>
  <c r="A263" i="18"/>
  <c r="E262" i="18"/>
  <c r="C262" i="18"/>
  <c r="D262" i="18" s="1"/>
  <c r="B262" i="18"/>
  <c r="S261" i="18" l="1"/>
  <c r="R261" i="18"/>
  <c r="AM263" i="18"/>
  <c r="AL263" i="18" s="1"/>
  <c r="T263" i="18"/>
  <c r="P263" i="18"/>
  <c r="L263" i="18"/>
  <c r="U261" i="18"/>
  <c r="W259" i="18"/>
  <c r="V259" i="18"/>
  <c r="O259" i="18"/>
  <c r="N259" i="18"/>
  <c r="Q260" i="18"/>
  <c r="U260" i="18"/>
  <c r="M260" i="18"/>
  <c r="M261" i="18"/>
  <c r="S259" i="18"/>
  <c r="R259" i="18"/>
  <c r="S42" i="20"/>
  <c r="R43" i="20"/>
  <c r="T43" i="20" s="1"/>
  <c r="P42" i="20"/>
  <c r="Q42" i="20"/>
  <c r="F262" i="18"/>
  <c r="I262" i="18" s="1"/>
  <c r="Z262" i="18" s="1"/>
  <c r="I261" i="18"/>
  <c r="Z261" i="18" s="1"/>
  <c r="G263" i="18"/>
  <c r="A264" i="18"/>
  <c r="E263" i="18"/>
  <c r="C263" i="18"/>
  <c r="D263" i="18" s="1"/>
  <c r="B263" i="18"/>
  <c r="O260" i="18" l="1"/>
  <c r="N260" i="18"/>
  <c r="S260" i="18"/>
  <c r="R260" i="18"/>
  <c r="AM264" i="18"/>
  <c r="AL264" i="18" s="1"/>
  <c r="T264" i="18"/>
  <c r="P264" i="18"/>
  <c r="L264" i="18"/>
  <c r="O261" i="18"/>
  <c r="N261" i="18"/>
  <c r="W260" i="18"/>
  <c r="V260" i="18"/>
  <c r="W261" i="18"/>
  <c r="V261" i="18"/>
  <c r="S43" i="20"/>
  <c r="R44" i="20"/>
  <c r="T44" i="20" s="1"/>
  <c r="P43" i="20"/>
  <c r="Q43" i="20"/>
  <c r="H262" i="18"/>
  <c r="J262" i="18" s="1"/>
  <c r="F263" i="18"/>
  <c r="H263" i="18" s="1"/>
  <c r="G264" i="18"/>
  <c r="A265" i="18"/>
  <c r="E264" i="18"/>
  <c r="C264" i="18"/>
  <c r="D264" i="18" s="1"/>
  <c r="B264" i="18"/>
  <c r="AM265" i="18" l="1"/>
  <c r="AL265" i="18" s="1"/>
  <c r="T265" i="18"/>
  <c r="P265" i="18"/>
  <c r="L265" i="18"/>
  <c r="U262" i="18"/>
  <c r="M262" i="18"/>
  <c r="Q262" i="18"/>
  <c r="S44" i="20"/>
  <c r="R45" i="20"/>
  <c r="T45" i="20" s="1"/>
  <c r="P44" i="20"/>
  <c r="Q44" i="20"/>
  <c r="I263" i="18"/>
  <c r="Z263" i="18" s="1"/>
  <c r="J263" i="18"/>
  <c r="F264" i="18"/>
  <c r="H264" i="18" s="1"/>
  <c r="G265" i="18"/>
  <c r="A266" i="18"/>
  <c r="E265" i="18"/>
  <c r="C265" i="18"/>
  <c r="D265" i="18" s="1"/>
  <c r="B265" i="18"/>
  <c r="O262" i="18" l="1"/>
  <c r="N262" i="18"/>
  <c r="AM266" i="18"/>
  <c r="AL266" i="18" s="1"/>
  <c r="T266" i="18"/>
  <c r="P266" i="18"/>
  <c r="L266" i="18"/>
  <c r="M263" i="18"/>
  <c r="Q263" i="18"/>
  <c r="U263" i="18"/>
  <c r="R262" i="18"/>
  <c r="S262" i="18"/>
  <c r="W262" i="18"/>
  <c r="V262" i="18"/>
  <c r="S45" i="20"/>
  <c r="R46" i="20"/>
  <c r="T46" i="20" s="1"/>
  <c r="P45" i="20"/>
  <c r="Q45" i="20"/>
  <c r="J264" i="18"/>
  <c r="I264" i="18"/>
  <c r="Z264" i="18" s="1"/>
  <c r="F265" i="18"/>
  <c r="H265" i="18" s="1"/>
  <c r="G266" i="18"/>
  <c r="A267" i="18"/>
  <c r="E266" i="18"/>
  <c r="C266" i="18"/>
  <c r="D266" i="18" s="1"/>
  <c r="B266" i="18"/>
  <c r="S263" i="18" l="1"/>
  <c r="R263" i="18"/>
  <c r="AM267" i="18"/>
  <c r="AL267" i="18" s="1"/>
  <c r="T267" i="18"/>
  <c r="P267" i="18"/>
  <c r="L267" i="18"/>
  <c r="M264" i="18"/>
  <c r="U264" i="18"/>
  <c r="Q264" i="18"/>
  <c r="W263" i="18"/>
  <c r="V263" i="18"/>
  <c r="O263" i="18"/>
  <c r="N263" i="18"/>
  <c r="S46" i="20"/>
  <c r="R47" i="20"/>
  <c r="T47" i="20" s="1"/>
  <c r="P46" i="20"/>
  <c r="Q46" i="20"/>
  <c r="J265" i="18"/>
  <c r="I265" i="18"/>
  <c r="Z265" i="18" s="1"/>
  <c r="G267" i="18"/>
  <c r="F266" i="18"/>
  <c r="H266" i="18" s="1"/>
  <c r="A268" i="18"/>
  <c r="E267" i="18"/>
  <c r="C267" i="18"/>
  <c r="D267" i="18" s="1"/>
  <c r="B267" i="18"/>
  <c r="W264" i="18" l="1"/>
  <c r="V264" i="18"/>
  <c r="AM268" i="18"/>
  <c r="AL268" i="18" s="1"/>
  <c r="T268" i="18"/>
  <c r="P268" i="18"/>
  <c r="L268" i="18"/>
  <c r="M265" i="18"/>
  <c r="U265" i="18"/>
  <c r="Q265" i="18"/>
  <c r="R264" i="18"/>
  <c r="S264" i="18"/>
  <c r="O264" i="18"/>
  <c r="N264" i="18"/>
  <c r="S47" i="20"/>
  <c r="R48" i="20"/>
  <c r="T48" i="20" s="1"/>
  <c r="P47" i="20"/>
  <c r="Q47" i="20"/>
  <c r="J266" i="18"/>
  <c r="I266" i="18"/>
  <c r="Z266" i="18" s="1"/>
  <c r="F267" i="18"/>
  <c r="H267" i="18" s="1"/>
  <c r="G268" i="18"/>
  <c r="A269" i="18"/>
  <c r="E268" i="18"/>
  <c r="C268" i="18"/>
  <c r="D268" i="18" s="1"/>
  <c r="B268" i="18"/>
  <c r="W265" i="18" l="1"/>
  <c r="V265" i="18"/>
  <c r="AM269" i="18"/>
  <c r="AL269" i="18" s="1"/>
  <c r="T269" i="18"/>
  <c r="P269" i="18"/>
  <c r="L269" i="18"/>
  <c r="M266" i="18"/>
  <c r="U266" i="18"/>
  <c r="Q266" i="18"/>
  <c r="S265" i="18"/>
  <c r="R265" i="18"/>
  <c r="O265" i="18"/>
  <c r="N265" i="18"/>
  <c r="S48" i="20"/>
  <c r="R49" i="20"/>
  <c r="T49" i="20" s="1"/>
  <c r="P48" i="20"/>
  <c r="Q48" i="20"/>
  <c r="F268" i="18"/>
  <c r="H268" i="18" s="1"/>
  <c r="J268" i="18" s="1"/>
  <c r="M268" i="18" s="1"/>
  <c r="I267" i="18"/>
  <c r="Z267" i="18" s="1"/>
  <c r="J267" i="18"/>
  <c r="G269" i="18"/>
  <c r="A270" i="18"/>
  <c r="E269" i="18"/>
  <c r="C269" i="18"/>
  <c r="D269" i="18" s="1"/>
  <c r="B269" i="18"/>
  <c r="N268" i="18" l="1"/>
  <c r="O268" i="18"/>
  <c r="Q268" i="18"/>
  <c r="V266" i="18"/>
  <c r="W266" i="18"/>
  <c r="U268" i="18"/>
  <c r="AM270" i="18"/>
  <c r="AL270" i="18" s="1"/>
  <c r="T270" i="18"/>
  <c r="P270" i="18"/>
  <c r="L270" i="18"/>
  <c r="M267" i="18"/>
  <c r="U267" i="18"/>
  <c r="Q267" i="18"/>
  <c r="R266" i="18"/>
  <c r="S266" i="18"/>
  <c r="O266" i="18"/>
  <c r="N266" i="18"/>
  <c r="S49" i="20"/>
  <c r="R50" i="20"/>
  <c r="T50" i="20" s="1"/>
  <c r="P49" i="20"/>
  <c r="Q49" i="20"/>
  <c r="I268" i="18"/>
  <c r="Z268" i="18" s="1"/>
  <c r="F269" i="18"/>
  <c r="H269" i="18" s="1"/>
  <c r="J269" i="18" s="1"/>
  <c r="U269" i="18" s="1"/>
  <c r="G270" i="18"/>
  <c r="A271" i="18"/>
  <c r="E270" i="18"/>
  <c r="C270" i="18"/>
  <c r="D270" i="18" s="1"/>
  <c r="B270" i="18"/>
  <c r="V269" i="18" l="1"/>
  <c r="W269" i="18"/>
  <c r="Q269" i="18"/>
  <c r="V267" i="18"/>
  <c r="W267" i="18"/>
  <c r="V268" i="18"/>
  <c r="W268" i="18"/>
  <c r="M269" i="18"/>
  <c r="AM271" i="18"/>
  <c r="AL271" i="18" s="1"/>
  <c r="T271" i="18"/>
  <c r="P271" i="18"/>
  <c r="L271" i="18"/>
  <c r="S267" i="18"/>
  <c r="R267" i="18"/>
  <c r="N267" i="18"/>
  <c r="O267" i="18"/>
  <c r="S268" i="18"/>
  <c r="R268" i="18"/>
  <c r="S50" i="20"/>
  <c r="R51" i="20"/>
  <c r="T51" i="20" s="1"/>
  <c r="P50" i="20"/>
  <c r="Q50" i="20"/>
  <c r="I269" i="18"/>
  <c r="Z269" i="18" s="1"/>
  <c r="G271" i="18"/>
  <c r="F270" i="18"/>
  <c r="H270" i="18" s="1"/>
  <c r="A272" i="18"/>
  <c r="E271" i="18"/>
  <c r="C271" i="18"/>
  <c r="D271" i="18" s="1"/>
  <c r="B271" i="18"/>
  <c r="N269" i="18" l="1"/>
  <c r="O269" i="18"/>
  <c r="AM272" i="18"/>
  <c r="AL272" i="18" s="1"/>
  <c r="T272" i="18"/>
  <c r="P272" i="18"/>
  <c r="L272" i="18"/>
  <c r="S269" i="18"/>
  <c r="R269" i="18"/>
  <c r="S51" i="20"/>
  <c r="R52" i="20"/>
  <c r="T52" i="20" s="1"/>
  <c r="P51" i="20"/>
  <c r="Q51" i="20"/>
  <c r="F271" i="18"/>
  <c r="H271" i="18" s="1"/>
  <c r="J271" i="18" s="1"/>
  <c r="M271" i="18" s="1"/>
  <c r="J270" i="18"/>
  <c r="I270" i="18"/>
  <c r="Z270" i="18" s="1"/>
  <c r="G272" i="18"/>
  <c r="A273" i="18"/>
  <c r="E272" i="18"/>
  <c r="C272" i="18"/>
  <c r="D272" i="18" s="1"/>
  <c r="B272" i="18"/>
  <c r="N271" i="18" l="1"/>
  <c r="O271" i="18"/>
  <c r="U270" i="18"/>
  <c r="Q270" i="18"/>
  <c r="M270" i="18"/>
  <c r="U271" i="18"/>
  <c r="AM273" i="18"/>
  <c r="AL273" i="18" s="1"/>
  <c r="T273" i="18"/>
  <c r="P273" i="18"/>
  <c r="L273" i="18"/>
  <c r="Q271" i="18"/>
  <c r="S52" i="20"/>
  <c r="R53" i="20"/>
  <c r="T53" i="20" s="1"/>
  <c r="P52" i="20"/>
  <c r="Q52" i="20"/>
  <c r="I271" i="18"/>
  <c r="Z271" i="18" s="1"/>
  <c r="G273" i="18"/>
  <c r="F272" i="18"/>
  <c r="H272" i="18" s="1"/>
  <c r="A274" i="18"/>
  <c r="E273" i="18"/>
  <c r="C273" i="18"/>
  <c r="D273" i="18" s="1"/>
  <c r="B273" i="18"/>
  <c r="V271" i="18" l="1"/>
  <c r="W271" i="18"/>
  <c r="S270" i="18"/>
  <c r="R270" i="18"/>
  <c r="AM274" i="18"/>
  <c r="AL274" i="18" s="1"/>
  <c r="T274" i="18"/>
  <c r="P274" i="18"/>
  <c r="L274" i="18"/>
  <c r="S271" i="18"/>
  <c r="R271" i="18"/>
  <c r="N270" i="18"/>
  <c r="O270" i="18"/>
  <c r="V270" i="18"/>
  <c r="W270" i="18"/>
  <c r="S53" i="20"/>
  <c r="R54" i="20"/>
  <c r="T54" i="20" s="1"/>
  <c r="P53" i="20"/>
  <c r="Q53" i="20"/>
  <c r="I272" i="18"/>
  <c r="Z272" i="18" s="1"/>
  <c r="J272" i="18"/>
  <c r="F273" i="18"/>
  <c r="H273" i="18" s="1"/>
  <c r="G274" i="18"/>
  <c r="A275" i="18"/>
  <c r="E274" i="18"/>
  <c r="C274" i="18"/>
  <c r="D274" i="18" s="1"/>
  <c r="B274" i="18"/>
  <c r="U272" i="18" l="1"/>
  <c r="M272" i="18"/>
  <c r="Q272" i="18"/>
  <c r="AM275" i="18"/>
  <c r="AL275" i="18" s="1"/>
  <c r="T275" i="18"/>
  <c r="P275" i="18"/>
  <c r="L275" i="18"/>
  <c r="S54" i="20"/>
  <c r="R55" i="20"/>
  <c r="T55" i="20" s="1"/>
  <c r="P54" i="20"/>
  <c r="Q54" i="20"/>
  <c r="F274" i="18"/>
  <c r="H274" i="18" s="1"/>
  <c r="J274" i="18" s="1"/>
  <c r="M274" i="18" s="1"/>
  <c r="I273" i="18"/>
  <c r="Z273" i="18" s="1"/>
  <c r="J273" i="18"/>
  <c r="G275" i="18"/>
  <c r="A276" i="18"/>
  <c r="E275" i="18"/>
  <c r="C275" i="18"/>
  <c r="D275" i="18" s="1"/>
  <c r="B275" i="18"/>
  <c r="N274" i="18" l="1"/>
  <c r="O274" i="18"/>
  <c r="Q274" i="18"/>
  <c r="N272" i="18"/>
  <c r="O272" i="18"/>
  <c r="U274" i="18"/>
  <c r="AM276" i="18"/>
  <c r="AL276" i="18" s="1"/>
  <c r="T276" i="18"/>
  <c r="P276" i="18"/>
  <c r="L276" i="18"/>
  <c r="M273" i="18"/>
  <c r="Q273" i="18"/>
  <c r="U273" i="18"/>
  <c r="S272" i="18"/>
  <c r="R272" i="18"/>
  <c r="V272" i="18"/>
  <c r="W272" i="18"/>
  <c r="S55" i="20"/>
  <c r="R56" i="20"/>
  <c r="T56" i="20" s="1"/>
  <c r="P55" i="20"/>
  <c r="Q55" i="20"/>
  <c r="I274" i="18"/>
  <c r="Z274" i="18" s="1"/>
  <c r="F275" i="18"/>
  <c r="H275" i="18" s="1"/>
  <c r="G276" i="18"/>
  <c r="A277" i="18"/>
  <c r="E276" i="18"/>
  <c r="C276" i="18"/>
  <c r="D276" i="18" s="1"/>
  <c r="B276" i="18"/>
  <c r="V273" i="18" l="1"/>
  <c r="W273" i="18"/>
  <c r="N273" i="18"/>
  <c r="O273" i="18"/>
  <c r="AM277" i="18"/>
  <c r="AL277" i="18" s="1"/>
  <c r="T277" i="18"/>
  <c r="P277" i="18"/>
  <c r="L277" i="18"/>
  <c r="S273" i="18"/>
  <c r="R273" i="18"/>
  <c r="V274" i="18"/>
  <c r="W274" i="18"/>
  <c r="S274" i="18"/>
  <c r="R274" i="18"/>
  <c r="S56" i="20"/>
  <c r="R57" i="20"/>
  <c r="T57" i="20" s="1"/>
  <c r="P56" i="20"/>
  <c r="Q56" i="20"/>
  <c r="I275" i="18"/>
  <c r="Z275" i="18" s="1"/>
  <c r="J275" i="18"/>
  <c r="G277" i="18"/>
  <c r="F276" i="18"/>
  <c r="H276" i="18" s="1"/>
  <c r="E277" i="18"/>
  <c r="C277" i="18"/>
  <c r="D277" i="18" s="1"/>
  <c r="B277" i="18"/>
  <c r="A278" i="18"/>
  <c r="AM278" i="18" l="1"/>
  <c r="AL278" i="18" s="1"/>
  <c r="T278" i="18"/>
  <c r="P278" i="18"/>
  <c r="L278" i="18"/>
  <c r="M275" i="18"/>
  <c r="Q275" i="18"/>
  <c r="U275" i="18"/>
  <c r="S57" i="20"/>
  <c r="R58" i="20"/>
  <c r="T58" i="20" s="1"/>
  <c r="P57" i="20"/>
  <c r="Q57" i="20"/>
  <c r="I276" i="18"/>
  <c r="Z276" i="18" s="1"/>
  <c r="F277" i="18"/>
  <c r="H277" i="18" s="1"/>
  <c r="J277" i="18" s="1"/>
  <c r="M277" i="18" s="1"/>
  <c r="J276" i="18"/>
  <c r="G278" i="18"/>
  <c r="A279" i="18"/>
  <c r="E278" i="18"/>
  <c r="C278" i="18"/>
  <c r="D278" i="18" s="1"/>
  <c r="B278" i="18"/>
  <c r="N277" i="18" l="1"/>
  <c r="O277" i="18"/>
  <c r="Q276" i="18"/>
  <c r="U276" i="18"/>
  <c r="M276" i="18"/>
  <c r="U277" i="18"/>
  <c r="Q277" i="18"/>
  <c r="S275" i="18"/>
  <c r="R275" i="18"/>
  <c r="AM279" i="18"/>
  <c r="AL279" i="18" s="1"/>
  <c r="T279" i="18"/>
  <c r="P279" i="18"/>
  <c r="L279" i="18"/>
  <c r="V275" i="18"/>
  <c r="W275" i="18"/>
  <c r="N275" i="18"/>
  <c r="O275" i="18"/>
  <c r="S58" i="20"/>
  <c r="R59" i="20"/>
  <c r="T59" i="20" s="1"/>
  <c r="P58" i="20"/>
  <c r="Q58" i="20"/>
  <c r="I277" i="18"/>
  <c r="Z277" i="18" s="1"/>
  <c r="F278" i="18"/>
  <c r="H278" i="18" s="1"/>
  <c r="G279" i="18"/>
  <c r="A280" i="18"/>
  <c r="E279" i="18"/>
  <c r="C279" i="18"/>
  <c r="D279" i="18" s="1"/>
  <c r="B279" i="18"/>
  <c r="V277" i="18" l="1"/>
  <c r="W277" i="18"/>
  <c r="V276" i="18"/>
  <c r="W276" i="18"/>
  <c r="AM280" i="18"/>
  <c r="AL280" i="18" s="1"/>
  <c r="T280" i="18"/>
  <c r="P280" i="18"/>
  <c r="L280" i="18"/>
  <c r="S277" i="18"/>
  <c r="R277" i="18"/>
  <c r="N276" i="18"/>
  <c r="O276" i="18"/>
  <c r="S276" i="18"/>
  <c r="R276" i="18"/>
  <c r="S59" i="20"/>
  <c r="R60" i="20"/>
  <c r="T60" i="20" s="1"/>
  <c r="P59" i="20"/>
  <c r="Q59" i="20"/>
  <c r="I278" i="18"/>
  <c r="Z278" i="18" s="1"/>
  <c r="J278" i="18"/>
  <c r="F279" i="18"/>
  <c r="H279" i="18" s="1"/>
  <c r="J279" i="18" s="1"/>
  <c r="Q279" i="18" s="1"/>
  <c r="G280" i="18"/>
  <c r="A281" i="18"/>
  <c r="E280" i="18"/>
  <c r="C280" i="18"/>
  <c r="D280" i="18" s="1"/>
  <c r="B280" i="18"/>
  <c r="S279" i="18" l="1"/>
  <c r="R279" i="18"/>
  <c r="U278" i="18"/>
  <c r="M278" i="18"/>
  <c r="Q278" i="18"/>
  <c r="M279" i="18"/>
  <c r="AM281" i="18"/>
  <c r="AL281" i="18" s="1"/>
  <c r="T281" i="18"/>
  <c r="P281" i="18"/>
  <c r="L281" i="18"/>
  <c r="U279" i="18"/>
  <c r="S60" i="20"/>
  <c r="R61" i="20"/>
  <c r="T61" i="20" s="1"/>
  <c r="P60" i="20"/>
  <c r="Q60" i="20"/>
  <c r="I279" i="18"/>
  <c r="Z279" i="18" s="1"/>
  <c r="F280" i="18"/>
  <c r="H280" i="18" s="1"/>
  <c r="G281" i="18"/>
  <c r="A282" i="18"/>
  <c r="E281" i="18"/>
  <c r="C281" i="18"/>
  <c r="D281" i="18" s="1"/>
  <c r="B281" i="18"/>
  <c r="V279" i="18" l="1"/>
  <c r="W279" i="18"/>
  <c r="N279" i="18"/>
  <c r="O279" i="18"/>
  <c r="N278" i="18"/>
  <c r="O278" i="18"/>
  <c r="AM282" i="18"/>
  <c r="T282" i="18"/>
  <c r="P282" i="18"/>
  <c r="L282" i="18"/>
  <c r="S278" i="18"/>
  <c r="R278" i="18"/>
  <c r="V278" i="18"/>
  <c r="W278" i="18"/>
  <c r="S61" i="20"/>
  <c r="R62" i="20"/>
  <c r="T62" i="20" s="1"/>
  <c r="P61" i="20"/>
  <c r="Q61" i="20"/>
  <c r="J280" i="18"/>
  <c r="I280" i="18"/>
  <c r="Z280" i="18" s="1"/>
  <c r="G282" i="18"/>
  <c r="F281" i="18"/>
  <c r="H281" i="18" s="1"/>
  <c r="J281" i="18" s="1"/>
  <c r="Q281" i="18" s="1"/>
  <c r="A283" i="18"/>
  <c r="E282" i="18"/>
  <c r="C282" i="18"/>
  <c r="D282" i="18" s="1"/>
  <c r="B282" i="18"/>
  <c r="S281" i="18" l="1"/>
  <c r="R281" i="18"/>
  <c r="M281" i="18"/>
  <c r="AM283" i="18"/>
  <c r="T283" i="18"/>
  <c r="P283" i="18"/>
  <c r="L283" i="18"/>
  <c r="Q280" i="18"/>
  <c r="M280" i="18"/>
  <c r="U280" i="18"/>
  <c r="U281" i="18"/>
  <c r="S62" i="20"/>
  <c r="R63" i="20"/>
  <c r="T63" i="20" s="1"/>
  <c r="P62" i="20"/>
  <c r="Q62" i="20"/>
  <c r="F282" i="18"/>
  <c r="H282" i="18" s="1"/>
  <c r="I281" i="18"/>
  <c r="Z281" i="18" s="1"/>
  <c r="G283" i="18"/>
  <c r="A284" i="18"/>
  <c r="E283" i="18"/>
  <c r="C283" i="18"/>
  <c r="D283" i="18" s="1"/>
  <c r="B283" i="18"/>
  <c r="V281" i="18" l="1"/>
  <c r="W281" i="18"/>
  <c r="N280" i="18"/>
  <c r="O280" i="18"/>
  <c r="AM284" i="18"/>
  <c r="T284" i="18"/>
  <c r="P284" i="18"/>
  <c r="L284" i="18"/>
  <c r="V280" i="18"/>
  <c r="W280" i="18"/>
  <c r="S280" i="18"/>
  <c r="R280" i="18"/>
  <c r="N281" i="18"/>
  <c r="O281" i="18"/>
  <c r="S63" i="20"/>
  <c r="R64" i="20"/>
  <c r="T64" i="20" s="1"/>
  <c r="P63" i="20"/>
  <c r="Q63" i="20"/>
  <c r="I282" i="18"/>
  <c r="Z282" i="18" s="1"/>
  <c r="J282" i="18"/>
  <c r="G284" i="18"/>
  <c r="F283" i="18"/>
  <c r="H283" i="18" s="1"/>
  <c r="A285" i="18"/>
  <c r="E284" i="18"/>
  <c r="C284" i="18"/>
  <c r="D284" i="18" s="1"/>
  <c r="B284" i="18"/>
  <c r="M282" i="18" l="1"/>
  <c r="Q282" i="18"/>
  <c r="U282" i="18"/>
  <c r="AM285" i="18"/>
  <c r="AL285" i="18" s="1"/>
  <c r="T285" i="18"/>
  <c r="P285" i="18"/>
  <c r="L285" i="18"/>
  <c r="S64" i="20"/>
  <c r="P64" i="20"/>
  <c r="Q64" i="20"/>
  <c r="W12" i="20"/>
  <c r="Y12" i="20" s="1"/>
  <c r="I283" i="18"/>
  <c r="Z283" i="18" s="1"/>
  <c r="J283" i="18"/>
  <c r="G285" i="18"/>
  <c r="F284" i="18"/>
  <c r="H284" i="18" s="1"/>
  <c r="A286" i="18"/>
  <c r="E285" i="18"/>
  <c r="C285" i="18"/>
  <c r="D285" i="18" s="1"/>
  <c r="B285" i="18"/>
  <c r="AM286" i="18" l="1"/>
  <c r="AL286" i="18" s="1"/>
  <c r="T286" i="18"/>
  <c r="P286" i="18"/>
  <c r="L286" i="18"/>
  <c r="S282" i="18"/>
  <c r="R282" i="18"/>
  <c r="M283" i="18"/>
  <c r="Q283" i="18"/>
  <c r="U283" i="18"/>
  <c r="V282" i="18"/>
  <c r="W282" i="18"/>
  <c r="N282" i="18"/>
  <c r="O282" i="18"/>
  <c r="X12" i="20"/>
  <c r="W13" i="20"/>
  <c r="Y13" i="20" s="1"/>
  <c r="U12" i="20"/>
  <c r="V12" i="20"/>
  <c r="I284" i="18"/>
  <c r="Z284" i="18" s="1"/>
  <c r="J284" i="18"/>
  <c r="F285" i="18"/>
  <c r="H285" i="18" s="1"/>
  <c r="G286" i="18"/>
  <c r="A287" i="18"/>
  <c r="E286" i="18"/>
  <c r="C286" i="18"/>
  <c r="D286" i="18" s="1"/>
  <c r="B286" i="18"/>
  <c r="V283" i="18" l="1"/>
  <c r="W283" i="18"/>
  <c r="N283" i="18"/>
  <c r="O283" i="18"/>
  <c r="AM287" i="18"/>
  <c r="T287" i="18"/>
  <c r="P287" i="18"/>
  <c r="L287" i="18"/>
  <c r="M284" i="18"/>
  <c r="U284" i="18"/>
  <c r="Q284" i="18"/>
  <c r="S283" i="18"/>
  <c r="R283" i="18"/>
  <c r="X13" i="20"/>
  <c r="W14" i="20"/>
  <c r="Y14" i="20" s="1"/>
  <c r="U13" i="20"/>
  <c r="V13" i="20"/>
  <c r="J285" i="18"/>
  <c r="F286" i="18"/>
  <c r="H286" i="18" s="1"/>
  <c r="J286" i="18" s="1"/>
  <c r="M286" i="18" s="1"/>
  <c r="I285" i="18"/>
  <c r="Z285" i="18" s="1"/>
  <c r="G287" i="18"/>
  <c r="A288" i="18"/>
  <c r="E287" i="18"/>
  <c r="C287" i="18"/>
  <c r="D287" i="18" s="1"/>
  <c r="B287" i="18"/>
  <c r="AL287" i="18" l="1"/>
  <c r="N286" i="18"/>
  <c r="O286" i="18"/>
  <c r="Q286" i="18"/>
  <c r="V284" i="18"/>
  <c r="W284" i="18"/>
  <c r="U286" i="18"/>
  <c r="AM288" i="18"/>
  <c r="AL288" i="18" s="1"/>
  <c r="T288" i="18"/>
  <c r="P288" i="18"/>
  <c r="L288" i="18"/>
  <c r="Q285" i="18"/>
  <c r="M285" i="18"/>
  <c r="U285" i="18"/>
  <c r="S284" i="18"/>
  <c r="R284" i="18"/>
  <c r="N284" i="18"/>
  <c r="O284" i="18"/>
  <c r="X14" i="20"/>
  <c r="W15" i="20"/>
  <c r="Y15" i="20" s="1"/>
  <c r="U14" i="20"/>
  <c r="V14" i="20"/>
  <c r="I286" i="18"/>
  <c r="Z286" i="18" s="1"/>
  <c r="F287" i="18"/>
  <c r="H287" i="18" s="1"/>
  <c r="G288" i="18"/>
  <c r="A289" i="18"/>
  <c r="E288" i="18"/>
  <c r="C288" i="18"/>
  <c r="D288" i="18" s="1"/>
  <c r="B288" i="18"/>
  <c r="N285" i="18" l="1"/>
  <c r="O285" i="18"/>
  <c r="V286" i="18"/>
  <c r="W286" i="18"/>
  <c r="AM289" i="18"/>
  <c r="AL289" i="18" s="1"/>
  <c r="T289" i="18"/>
  <c r="P289" i="18"/>
  <c r="L289" i="18"/>
  <c r="V285" i="18"/>
  <c r="W285" i="18"/>
  <c r="S285" i="18"/>
  <c r="R285" i="18"/>
  <c r="S286" i="18"/>
  <c r="R286" i="18"/>
  <c r="X15" i="20"/>
  <c r="W16" i="20"/>
  <c r="Y16" i="20" s="1"/>
  <c r="U15" i="20"/>
  <c r="V15" i="20"/>
  <c r="I287" i="18"/>
  <c r="Z287" i="18" s="1"/>
  <c r="J287" i="18"/>
  <c r="G289" i="18"/>
  <c r="F288" i="18"/>
  <c r="H288" i="18" s="1"/>
  <c r="A290" i="18"/>
  <c r="E289" i="18"/>
  <c r="C289" i="18"/>
  <c r="D289" i="18" s="1"/>
  <c r="B289" i="18"/>
  <c r="AM290" i="18" l="1"/>
  <c r="AL290" i="18" s="1"/>
  <c r="T290" i="18"/>
  <c r="P290" i="18"/>
  <c r="L290" i="18"/>
  <c r="U287" i="18"/>
  <c r="M287" i="18"/>
  <c r="Q287" i="18"/>
  <c r="X16" i="20"/>
  <c r="W17" i="20"/>
  <c r="Y17" i="20" s="1"/>
  <c r="U16" i="20"/>
  <c r="V16" i="20"/>
  <c r="F289" i="18"/>
  <c r="H289" i="18" s="1"/>
  <c r="J289" i="18" s="1"/>
  <c r="M289" i="18" s="1"/>
  <c r="I288" i="18"/>
  <c r="Z288" i="18" s="1"/>
  <c r="J288" i="18"/>
  <c r="G290" i="18"/>
  <c r="A291" i="18"/>
  <c r="E290" i="18"/>
  <c r="C290" i="18"/>
  <c r="D290" i="18" s="1"/>
  <c r="B290" i="18"/>
  <c r="N289" i="18" l="1"/>
  <c r="O289" i="18"/>
  <c r="Q289" i="18"/>
  <c r="N287" i="18"/>
  <c r="O287" i="18"/>
  <c r="U289" i="18"/>
  <c r="AM291" i="18"/>
  <c r="AL291" i="18" s="1"/>
  <c r="T291" i="18"/>
  <c r="P291" i="18"/>
  <c r="L291" i="18"/>
  <c r="M288" i="18"/>
  <c r="Q288" i="18"/>
  <c r="U288" i="18"/>
  <c r="S287" i="18"/>
  <c r="R287" i="18"/>
  <c r="V287" i="18"/>
  <c r="W287" i="18"/>
  <c r="I289" i="18"/>
  <c r="Z289" i="18" s="1"/>
  <c r="X17" i="20"/>
  <c r="W18" i="20"/>
  <c r="Y18" i="20" s="1"/>
  <c r="U17" i="20"/>
  <c r="V17" i="20"/>
  <c r="F290" i="18"/>
  <c r="H290" i="18" s="1"/>
  <c r="G291" i="18"/>
  <c r="A292" i="18"/>
  <c r="E291" i="18"/>
  <c r="C291" i="18"/>
  <c r="D291" i="18" s="1"/>
  <c r="B291" i="18"/>
  <c r="S288" i="18" l="1"/>
  <c r="R288" i="18"/>
  <c r="V289" i="18"/>
  <c r="W289" i="18"/>
  <c r="AM292" i="18"/>
  <c r="AL292" i="18" s="1"/>
  <c r="T292" i="18"/>
  <c r="P292" i="18"/>
  <c r="L292" i="18"/>
  <c r="V288" i="18"/>
  <c r="W288" i="18"/>
  <c r="N288" i="18"/>
  <c r="O288" i="18"/>
  <c r="S289" i="18"/>
  <c r="R289" i="18"/>
  <c r="X18" i="20"/>
  <c r="W19" i="20"/>
  <c r="Y19" i="20" s="1"/>
  <c r="U18" i="20"/>
  <c r="V18" i="20"/>
  <c r="F291" i="18"/>
  <c r="H291" i="18" s="1"/>
  <c r="J291" i="18" s="1"/>
  <c r="M291" i="18" s="1"/>
  <c r="J290" i="18"/>
  <c r="I290" i="18"/>
  <c r="Z290" i="18" s="1"/>
  <c r="G292" i="18"/>
  <c r="A293" i="18"/>
  <c r="E292" i="18"/>
  <c r="C292" i="18"/>
  <c r="D292" i="18" s="1"/>
  <c r="B292" i="18"/>
  <c r="N291" i="18" l="1"/>
  <c r="O291" i="18"/>
  <c r="U291" i="18"/>
  <c r="U290" i="18"/>
  <c r="M290" i="18"/>
  <c r="Q290" i="18"/>
  <c r="AM293" i="18"/>
  <c r="AL293" i="18" s="1"/>
  <c r="T293" i="18"/>
  <c r="P293" i="18"/>
  <c r="L293" i="18"/>
  <c r="Q291" i="18"/>
  <c r="X19" i="20"/>
  <c r="W20" i="20"/>
  <c r="Y20" i="20" s="1"/>
  <c r="U19" i="20"/>
  <c r="V19" i="20"/>
  <c r="I291" i="18"/>
  <c r="Z291" i="18" s="1"/>
  <c r="F292" i="18"/>
  <c r="H292" i="18" s="1"/>
  <c r="G293" i="18"/>
  <c r="A294" i="18"/>
  <c r="E293" i="18"/>
  <c r="C293" i="18"/>
  <c r="D293" i="18" s="1"/>
  <c r="B293" i="18"/>
  <c r="S290" i="18" l="1"/>
  <c r="R290" i="18"/>
  <c r="V290" i="18"/>
  <c r="W290" i="18"/>
  <c r="AM294" i="18"/>
  <c r="AL294" i="18" s="1"/>
  <c r="T294" i="18"/>
  <c r="P294" i="18"/>
  <c r="L294" i="18"/>
  <c r="S291" i="18"/>
  <c r="R291" i="18"/>
  <c r="N290" i="18"/>
  <c r="O290" i="18"/>
  <c r="V291" i="18"/>
  <c r="W291" i="18"/>
  <c r="X20" i="20"/>
  <c r="W21" i="20"/>
  <c r="Y21" i="20" s="1"/>
  <c r="U20" i="20"/>
  <c r="V20" i="20"/>
  <c r="F293" i="18"/>
  <c r="I293" i="18" s="1"/>
  <c r="Z293" i="18" s="1"/>
  <c r="J292" i="18"/>
  <c r="I292" i="18"/>
  <c r="Z292" i="18" s="1"/>
  <c r="G294" i="18"/>
  <c r="A295" i="18"/>
  <c r="E294" i="18"/>
  <c r="C294" i="18"/>
  <c r="D294" i="18" s="1"/>
  <c r="B294" i="18"/>
  <c r="M292" i="18" l="1"/>
  <c r="U292" i="18"/>
  <c r="Q292" i="18"/>
  <c r="AM295" i="18"/>
  <c r="AL295" i="18" s="1"/>
  <c r="T295" i="18"/>
  <c r="P295" i="18"/>
  <c r="L295" i="18"/>
  <c r="X21" i="20"/>
  <c r="W22" i="20"/>
  <c r="Y22" i="20" s="1"/>
  <c r="U21" i="20"/>
  <c r="V21" i="20"/>
  <c r="H293" i="18"/>
  <c r="J293" i="18" s="1"/>
  <c r="G295" i="18"/>
  <c r="F294" i="18"/>
  <c r="H294" i="18" s="1"/>
  <c r="A296" i="18"/>
  <c r="E295" i="18"/>
  <c r="C295" i="18"/>
  <c r="D295" i="18" s="1"/>
  <c r="B295" i="18"/>
  <c r="M293" i="18" l="1"/>
  <c r="Q293" i="18"/>
  <c r="U293" i="18"/>
  <c r="V292" i="18"/>
  <c r="W292" i="18"/>
  <c r="AM296" i="18"/>
  <c r="AL296" i="18" s="1"/>
  <c r="T296" i="18"/>
  <c r="P296" i="18"/>
  <c r="L296" i="18"/>
  <c r="S292" i="18"/>
  <c r="R292" i="18"/>
  <c r="N292" i="18"/>
  <c r="O292" i="18"/>
  <c r="X22" i="20"/>
  <c r="W23" i="20"/>
  <c r="Y23" i="20" s="1"/>
  <c r="U22" i="20"/>
  <c r="V22" i="20"/>
  <c r="I294" i="18"/>
  <c r="Z294" i="18" s="1"/>
  <c r="J294" i="18"/>
  <c r="F295" i="18"/>
  <c r="H295" i="18" s="1"/>
  <c r="G296" i="18"/>
  <c r="A297" i="18"/>
  <c r="E296" i="18"/>
  <c r="C296" i="18"/>
  <c r="D296" i="18" s="1"/>
  <c r="B296" i="18"/>
  <c r="S293" i="18" l="1"/>
  <c r="R293" i="18"/>
  <c r="AM297" i="18"/>
  <c r="AL297" i="18" s="1"/>
  <c r="T297" i="18"/>
  <c r="P297" i="18"/>
  <c r="L297" i="18"/>
  <c r="M294" i="18"/>
  <c r="Q294" i="18"/>
  <c r="U294" i="18"/>
  <c r="V293" i="18"/>
  <c r="W293" i="18"/>
  <c r="N293" i="18"/>
  <c r="O293" i="18"/>
  <c r="X23" i="20"/>
  <c r="W24" i="20"/>
  <c r="Y24" i="20" s="1"/>
  <c r="U23" i="20"/>
  <c r="V23" i="20"/>
  <c r="F296" i="18"/>
  <c r="H296" i="18" s="1"/>
  <c r="I295" i="18"/>
  <c r="Z295" i="18" s="1"/>
  <c r="J295" i="18"/>
  <c r="G297" i="18"/>
  <c r="A298" i="18"/>
  <c r="E297" i="18"/>
  <c r="C297" i="18"/>
  <c r="D297" i="18" s="1"/>
  <c r="B297" i="18"/>
  <c r="S294" i="18" l="1"/>
  <c r="R294" i="18"/>
  <c r="AM298" i="18"/>
  <c r="AL298" i="18" s="1"/>
  <c r="T298" i="18"/>
  <c r="P298" i="18"/>
  <c r="L298" i="18"/>
  <c r="M295" i="18"/>
  <c r="Q295" i="18"/>
  <c r="U295" i="18"/>
  <c r="V294" i="18"/>
  <c r="W294" i="18"/>
  <c r="N294" i="18"/>
  <c r="O294" i="18"/>
  <c r="I296" i="18"/>
  <c r="Z296" i="18" s="1"/>
  <c r="X24" i="20"/>
  <c r="W25" i="20"/>
  <c r="Y25" i="20" s="1"/>
  <c r="U24" i="20"/>
  <c r="V24" i="20"/>
  <c r="J296" i="18"/>
  <c r="F297" i="18"/>
  <c r="H297" i="18" s="1"/>
  <c r="G298" i="18"/>
  <c r="A299" i="18"/>
  <c r="E298" i="18"/>
  <c r="C298" i="18"/>
  <c r="D298" i="18" s="1"/>
  <c r="B298" i="18"/>
  <c r="AM299" i="18" l="1"/>
  <c r="AL299" i="18" s="1"/>
  <c r="T299" i="18"/>
  <c r="P299" i="18"/>
  <c r="L299" i="18"/>
  <c r="M296" i="18"/>
  <c r="U296" i="18"/>
  <c r="Q296" i="18"/>
  <c r="V295" i="18"/>
  <c r="W295" i="18"/>
  <c r="X25" i="20"/>
  <c r="W26" i="20"/>
  <c r="Y26" i="20" s="1"/>
  <c r="U25" i="20"/>
  <c r="V25" i="20"/>
  <c r="I297" i="18"/>
  <c r="Z297" i="18" s="1"/>
  <c r="J297" i="18"/>
  <c r="F298" i="18"/>
  <c r="H298" i="18" s="1"/>
  <c r="G299" i="18"/>
  <c r="A300" i="18"/>
  <c r="E299" i="18"/>
  <c r="C299" i="18"/>
  <c r="D299" i="18" s="1"/>
  <c r="B299" i="18"/>
  <c r="V296" i="18" l="1"/>
  <c r="W296" i="18"/>
  <c r="AM300" i="18"/>
  <c r="AL300" i="18" s="1"/>
  <c r="T300" i="18"/>
  <c r="P300" i="18"/>
  <c r="L300" i="18"/>
  <c r="M297" i="18"/>
  <c r="U297" i="18"/>
  <c r="Q297" i="18"/>
  <c r="X26" i="20"/>
  <c r="W27" i="20"/>
  <c r="Y27" i="20" s="1"/>
  <c r="U26" i="20"/>
  <c r="V26" i="20"/>
  <c r="F299" i="18"/>
  <c r="H299" i="18" s="1"/>
  <c r="I298" i="18"/>
  <c r="Z298" i="18" s="1"/>
  <c r="J298" i="18"/>
  <c r="G300" i="18"/>
  <c r="A301" i="18"/>
  <c r="E300" i="18"/>
  <c r="C300" i="18"/>
  <c r="D300" i="18" s="1"/>
  <c r="B300" i="18"/>
  <c r="AM301" i="18" l="1"/>
  <c r="AL301" i="18" s="1"/>
  <c r="T301" i="18"/>
  <c r="P301" i="18"/>
  <c r="L301" i="18"/>
  <c r="M298" i="18"/>
  <c r="U298" i="18"/>
  <c r="Q298" i="18"/>
  <c r="V297" i="18"/>
  <c r="W297" i="18"/>
  <c r="X27" i="20"/>
  <c r="W28" i="20"/>
  <c r="Y28" i="20" s="1"/>
  <c r="U27" i="20"/>
  <c r="V27" i="20"/>
  <c r="J299" i="18"/>
  <c r="I299" i="18"/>
  <c r="Z299" i="18" s="1"/>
  <c r="F300" i="18"/>
  <c r="H300" i="18" s="1"/>
  <c r="G301" i="18"/>
  <c r="A302" i="18"/>
  <c r="E301" i="18"/>
  <c r="C301" i="18"/>
  <c r="D301" i="18" s="1"/>
  <c r="B301" i="18"/>
  <c r="AM302" i="18" l="1"/>
  <c r="AL302" i="18" s="1"/>
  <c r="T302" i="18"/>
  <c r="P302" i="18"/>
  <c r="L302" i="18"/>
  <c r="U299" i="18"/>
  <c r="Q299" i="18"/>
  <c r="M299" i="18"/>
  <c r="V298" i="18"/>
  <c r="W298" i="18"/>
  <c r="X28" i="20"/>
  <c r="W29" i="20"/>
  <c r="Y29" i="20" s="1"/>
  <c r="U28" i="20"/>
  <c r="V28" i="20"/>
  <c r="J300" i="18"/>
  <c r="F301" i="18"/>
  <c r="H301" i="18" s="1"/>
  <c r="I300" i="18"/>
  <c r="Z300" i="18" s="1"/>
  <c r="G302" i="18"/>
  <c r="A303" i="18"/>
  <c r="E302" i="18"/>
  <c r="C302" i="18"/>
  <c r="D302" i="18" s="1"/>
  <c r="B302" i="18"/>
  <c r="Q300" i="18" l="1"/>
  <c r="M300" i="18"/>
  <c r="U300" i="18"/>
  <c r="V299" i="18"/>
  <c r="W299" i="18"/>
  <c r="AM303" i="18"/>
  <c r="AL303" i="18" s="1"/>
  <c r="T303" i="18"/>
  <c r="P303" i="18"/>
  <c r="L303" i="18"/>
  <c r="X29" i="20"/>
  <c r="W30" i="20"/>
  <c r="Y30" i="20" s="1"/>
  <c r="U29" i="20"/>
  <c r="V29" i="20"/>
  <c r="F302" i="18"/>
  <c r="H302" i="18" s="1"/>
  <c r="J302" i="18" s="1"/>
  <c r="M302" i="18" s="1"/>
  <c r="J301" i="18"/>
  <c r="I301" i="18"/>
  <c r="Z301" i="18" s="1"/>
  <c r="G303" i="18"/>
  <c r="A304" i="18"/>
  <c r="E303" i="18"/>
  <c r="C303" i="18"/>
  <c r="D303" i="18" s="1"/>
  <c r="B303" i="18"/>
  <c r="U302" i="18" l="1"/>
  <c r="Q302" i="18"/>
  <c r="N300" i="18"/>
  <c r="O300" i="18"/>
  <c r="AM304" i="18"/>
  <c r="AL304" i="18" s="1"/>
  <c r="T304" i="18"/>
  <c r="P304" i="18"/>
  <c r="L304" i="18"/>
  <c r="Q301" i="18"/>
  <c r="M301" i="18"/>
  <c r="U301" i="18"/>
  <c r="V300" i="18"/>
  <c r="W300" i="18"/>
  <c r="S300" i="18"/>
  <c r="R300" i="18"/>
  <c r="X30" i="20"/>
  <c r="W31" i="20"/>
  <c r="Y31" i="20" s="1"/>
  <c r="U30" i="20"/>
  <c r="V30" i="20"/>
  <c r="I302" i="18"/>
  <c r="Z302" i="18" s="1"/>
  <c r="F303" i="18"/>
  <c r="H303" i="18" s="1"/>
  <c r="G304" i="18"/>
  <c r="A305" i="18"/>
  <c r="E304" i="18"/>
  <c r="C304" i="18"/>
  <c r="D304" i="18" s="1"/>
  <c r="B304" i="18"/>
  <c r="N301" i="18" l="1"/>
  <c r="O301" i="18"/>
  <c r="AM305" i="18"/>
  <c r="AL305" i="18" s="1"/>
  <c r="T305" i="18"/>
  <c r="P305" i="18"/>
  <c r="L305" i="18"/>
  <c r="V301" i="18"/>
  <c r="W301" i="18"/>
  <c r="S301" i="18"/>
  <c r="R301" i="18"/>
  <c r="V302" i="18"/>
  <c r="W302" i="18"/>
  <c r="X31" i="20"/>
  <c r="W32" i="20"/>
  <c r="Y32" i="20" s="1"/>
  <c r="U31" i="20"/>
  <c r="V31" i="20"/>
  <c r="J303" i="18"/>
  <c r="F304" i="18"/>
  <c r="H304" i="18" s="1"/>
  <c r="I303" i="18"/>
  <c r="Z303" i="18" s="1"/>
  <c r="G305" i="18"/>
  <c r="A306" i="18"/>
  <c r="E305" i="18"/>
  <c r="C305" i="18"/>
  <c r="D305" i="18" s="1"/>
  <c r="B305" i="18"/>
  <c r="AM306" i="18" l="1"/>
  <c r="AL306" i="18" s="1"/>
  <c r="T306" i="18"/>
  <c r="P306" i="18"/>
  <c r="L306" i="18"/>
  <c r="U303" i="18"/>
  <c r="M303" i="18"/>
  <c r="Q303" i="18"/>
  <c r="X32" i="20"/>
  <c r="W33" i="20"/>
  <c r="Y33" i="20" s="1"/>
  <c r="U32" i="20"/>
  <c r="V32" i="20"/>
  <c r="I304" i="18"/>
  <c r="Z304" i="18" s="1"/>
  <c r="J304" i="18"/>
  <c r="G306" i="18"/>
  <c r="F305" i="18"/>
  <c r="H305" i="18" s="1"/>
  <c r="A307" i="18"/>
  <c r="E306" i="18"/>
  <c r="C306" i="18"/>
  <c r="D306" i="18" s="1"/>
  <c r="B306" i="18"/>
  <c r="AM307" i="18" l="1"/>
  <c r="AL307" i="18" s="1"/>
  <c r="T307" i="18"/>
  <c r="P307" i="18"/>
  <c r="L307" i="18"/>
  <c r="M304" i="18"/>
  <c r="Q304" i="18"/>
  <c r="U304" i="18"/>
  <c r="V303" i="18"/>
  <c r="W303" i="18"/>
  <c r="X33" i="20"/>
  <c r="W34" i="20"/>
  <c r="Y34" i="20" s="1"/>
  <c r="U33" i="20"/>
  <c r="V33" i="20"/>
  <c r="I305" i="18"/>
  <c r="Z305" i="18" s="1"/>
  <c r="J305" i="18"/>
  <c r="G307" i="18"/>
  <c r="F306" i="18"/>
  <c r="H306" i="18" s="1"/>
  <c r="A308" i="18"/>
  <c r="E307" i="18"/>
  <c r="C307" i="18"/>
  <c r="D307" i="18" s="1"/>
  <c r="B307" i="18"/>
  <c r="AM308" i="18" l="1"/>
  <c r="AL308" i="18" s="1"/>
  <c r="T308" i="18"/>
  <c r="P308" i="18"/>
  <c r="L308" i="18"/>
  <c r="M305" i="18"/>
  <c r="U305" i="18"/>
  <c r="Q305" i="18"/>
  <c r="V304" i="18"/>
  <c r="W304" i="18"/>
  <c r="X34" i="20"/>
  <c r="W35" i="20"/>
  <c r="Y35" i="20" s="1"/>
  <c r="U34" i="20"/>
  <c r="V34" i="20"/>
  <c r="J306" i="18"/>
  <c r="I306" i="18"/>
  <c r="Z306" i="18" s="1"/>
  <c r="G308" i="18"/>
  <c r="F307" i="18"/>
  <c r="H307" i="18" s="1"/>
  <c r="A309" i="18"/>
  <c r="E308" i="18"/>
  <c r="C308" i="18"/>
  <c r="D308" i="18" s="1"/>
  <c r="B308" i="18"/>
  <c r="V305" i="18" l="1"/>
  <c r="W305" i="18"/>
  <c r="AM309" i="18"/>
  <c r="AL309" i="18" s="1"/>
  <c r="T309" i="18"/>
  <c r="P309" i="18"/>
  <c r="L309" i="18"/>
  <c r="M306" i="18"/>
  <c r="U306" i="18"/>
  <c r="Q306" i="18"/>
  <c r="X35" i="20"/>
  <c r="W36" i="20"/>
  <c r="Y36" i="20" s="1"/>
  <c r="U35" i="20"/>
  <c r="V35" i="20"/>
  <c r="I307" i="18"/>
  <c r="Z307" i="18" s="1"/>
  <c r="J307" i="18"/>
  <c r="G309" i="18"/>
  <c r="F308" i="18"/>
  <c r="H308" i="18" s="1"/>
  <c r="A310" i="18"/>
  <c r="E309" i="18"/>
  <c r="C309" i="18"/>
  <c r="D309" i="18" s="1"/>
  <c r="B309" i="18"/>
  <c r="V306" i="18" l="1"/>
  <c r="W306" i="18"/>
  <c r="AM310" i="18"/>
  <c r="AL310" i="18" s="1"/>
  <c r="T310" i="18"/>
  <c r="P310" i="18"/>
  <c r="L310" i="18"/>
  <c r="M307" i="18"/>
  <c r="U307" i="18"/>
  <c r="Q307" i="18"/>
  <c r="X36" i="20"/>
  <c r="W37" i="20"/>
  <c r="Y37" i="20" s="1"/>
  <c r="U36" i="20"/>
  <c r="V36" i="20"/>
  <c r="J308" i="18"/>
  <c r="I308" i="18"/>
  <c r="Z308" i="18" s="1"/>
  <c r="F309" i="18"/>
  <c r="H309" i="18" s="1"/>
  <c r="J309" i="18" s="1"/>
  <c r="M309" i="18" s="1"/>
  <c r="G310" i="18"/>
  <c r="A311" i="18"/>
  <c r="E310" i="18"/>
  <c r="C310" i="18"/>
  <c r="D310" i="18" s="1"/>
  <c r="B310" i="18"/>
  <c r="Q309" i="18" l="1"/>
  <c r="V307" i="18"/>
  <c r="W307" i="18"/>
  <c r="U309" i="18"/>
  <c r="AM311" i="18"/>
  <c r="AL311" i="18" s="1"/>
  <c r="T311" i="18"/>
  <c r="P311" i="18"/>
  <c r="L311" i="18"/>
  <c r="M308" i="18"/>
  <c r="U308" i="18"/>
  <c r="Q308" i="18"/>
  <c r="S307" i="18"/>
  <c r="R307" i="18"/>
  <c r="N307" i="18"/>
  <c r="O307" i="18"/>
  <c r="X37" i="20"/>
  <c r="W38" i="20"/>
  <c r="Y38" i="20" s="1"/>
  <c r="U37" i="20"/>
  <c r="V37" i="20"/>
  <c r="I309" i="18"/>
  <c r="Z309" i="18" s="1"/>
  <c r="F310" i="18"/>
  <c r="H310" i="18" s="1"/>
  <c r="G311" i="18"/>
  <c r="A312" i="18"/>
  <c r="E311" i="18"/>
  <c r="C311" i="18"/>
  <c r="D311" i="18" s="1"/>
  <c r="B311" i="18"/>
  <c r="V308" i="18" l="1"/>
  <c r="W308" i="18"/>
  <c r="V309" i="18"/>
  <c r="W309" i="18"/>
  <c r="AM312" i="18"/>
  <c r="AL312" i="18" s="1"/>
  <c r="T312" i="18"/>
  <c r="P312" i="18"/>
  <c r="L312" i="18"/>
  <c r="S308" i="18"/>
  <c r="R308" i="18"/>
  <c r="N308" i="18"/>
  <c r="O308" i="18"/>
  <c r="X38" i="20"/>
  <c r="W39" i="20"/>
  <c r="Y39" i="20" s="1"/>
  <c r="U38" i="20"/>
  <c r="V38" i="20"/>
  <c r="I310" i="18"/>
  <c r="Z310" i="18" s="1"/>
  <c r="J310" i="18"/>
  <c r="F311" i="18"/>
  <c r="H311" i="18" s="1"/>
  <c r="G312" i="18"/>
  <c r="A313" i="18"/>
  <c r="E312" i="18"/>
  <c r="C312" i="18"/>
  <c r="D312" i="18" s="1"/>
  <c r="B312" i="18"/>
  <c r="U310" i="18" l="1"/>
  <c r="M310" i="18"/>
  <c r="Q310" i="18"/>
  <c r="AM313" i="18"/>
  <c r="AL313" i="18" s="1"/>
  <c r="T313" i="18"/>
  <c r="P313" i="18"/>
  <c r="L313" i="18"/>
  <c r="X39" i="20"/>
  <c r="W40" i="20"/>
  <c r="Y40" i="20" s="1"/>
  <c r="U39" i="20"/>
  <c r="V39" i="20"/>
  <c r="I311" i="18"/>
  <c r="Z311" i="18" s="1"/>
  <c r="J311" i="18"/>
  <c r="F312" i="18"/>
  <c r="H312" i="18" s="1"/>
  <c r="J312" i="18" s="1"/>
  <c r="M312" i="18" s="1"/>
  <c r="G313" i="18"/>
  <c r="A314" i="18"/>
  <c r="E313" i="18"/>
  <c r="C313" i="18"/>
  <c r="D313" i="18" s="1"/>
  <c r="B313" i="18"/>
  <c r="Q312" i="18" l="1"/>
  <c r="U312" i="18"/>
  <c r="AM314" i="18"/>
  <c r="AL314" i="18" s="1"/>
  <c r="T314" i="18"/>
  <c r="P314" i="18"/>
  <c r="L314" i="18"/>
  <c r="M311" i="18"/>
  <c r="Q311" i="18"/>
  <c r="U311" i="18"/>
  <c r="V310" i="18"/>
  <c r="W310" i="18"/>
  <c r="X40" i="20"/>
  <c r="W41" i="20"/>
  <c r="Y41" i="20" s="1"/>
  <c r="U40" i="20"/>
  <c r="V40" i="20"/>
  <c r="I312" i="18"/>
  <c r="Z312" i="18" s="1"/>
  <c r="F313" i="18"/>
  <c r="H313" i="18" s="1"/>
  <c r="G314" i="18"/>
  <c r="A315" i="18"/>
  <c r="E314" i="18"/>
  <c r="C314" i="18"/>
  <c r="D314" i="18" s="1"/>
  <c r="B314" i="18"/>
  <c r="V311" i="18" l="1"/>
  <c r="W311" i="18"/>
  <c r="V312" i="18"/>
  <c r="W312" i="18"/>
  <c r="AM315" i="18"/>
  <c r="AL315" i="18" s="1"/>
  <c r="T315" i="18"/>
  <c r="P315" i="18"/>
  <c r="L315" i="18"/>
  <c r="X41" i="20"/>
  <c r="W42" i="20"/>
  <c r="Y42" i="20" s="1"/>
  <c r="U41" i="20"/>
  <c r="V41" i="20"/>
  <c r="I313" i="18"/>
  <c r="Z313" i="18" s="1"/>
  <c r="F314" i="18"/>
  <c r="H314" i="18" s="1"/>
  <c r="J314" i="18" s="1"/>
  <c r="M314" i="18" s="1"/>
  <c r="J313" i="18"/>
  <c r="G315" i="18"/>
  <c r="A316" i="18"/>
  <c r="E315" i="18"/>
  <c r="C315" i="18"/>
  <c r="D315" i="18" s="1"/>
  <c r="B315" i="18"/>
  <c r="N314" i="18" l="1"/>
  <c r="O314" i="18"/>
  <c r="U314" i="18"/>
  <c r="AM316" i="18"/>
  <c r="AL316" i="18" s="1"/>
  <c r="T316" i="18"/>
  <c r="P316" i="18"/>
  <c r="L316" i="18"/>
  <c r="Q313" i="18"/>
  <c r="M313" i="18"/>
  <c r="U313" i="18"/>
  <c r="Q314" i="18"/>
  <c r="X42" i="20"/>
  <c r="W43" i="20"/>
  <c r="Y43" i="20" s="1"/>
  <c r="U42" i="20"/>
  <c r="V42" i="20"/>
  <c r="F315" i="18"/>
  <c r="H315" i="18" s="1"/>
  <c r="J315" i="18" s="1"/>
  <c r="M315" i="18" s="1"/>
  <c r="I314" i="18"/>
  <c r="Z314" i="18" s="1"/>
  <c r="G316" i="18"/>
  <c r="A317" i="18"/>
  <c r="E316" i="18"/>
  <c r="C316" i="18"/>
  <c r="D316" i="18" s="1"/>
  <c r="B316" i="18"/>
  <c r="N315" i="18" l="1"/>
  <c r="O315" i="18"/>
  <c r="V313" i="18"/>
  <c r="W313" i="18"/>
  <c r="U315" i="18"/>
  <c r="Q315" i="18"/>
  <c r="AM317" i="18"/>
  <c r="AL317" i="18" s="1"/>
  <c r="T317" i="18"/>
  <c r="P317" i="18"/>
  <c r="L317" i="18"/>
  <c r="S314" i="18"/>
  <c r="R314" i="18"/>
  <c r="V314" i="18"/>
  <c r="W314" i="18"/>
  <c r="X43" i="20"/>
  <c r="W44" i="20"/>
  <c r="Y44" i="20" s="1"/>
  <c r="U43" i="20"/>
  <c r="V43" i="20"/>
  <c r="I315" i="18"/>
  <c r="Z315" i="18" s="1"/>
  <c r="F316" i="18"/>
  <c r="I316" i="18" s="1"/>
  <c r="Z316" i="18" s="1"/>
  <c r="G317" i="18"/>
  <c r="A318" i="18"/>
  <c r="E317" i="18"/>
  <c r="C317" i="18"/>
  <c r="D317" i="18" s="1"/>
  <c r="B317" i="18"/>
  <c r="S315" i="18" l="1"/>
  <c r="R315" i="18"/>
  <c r="AM318" i="18"/>
  <c r="AL318" i="18" s="1"/>
  <c r="T318" i="18"/>
  <c r="P318" i="18"/>
  <c r="L318" i="18"/>
  <c r="V315" i="18"/>
  <c r="W315" i="18"/>
  <c r="X44" i="20"/>
  <c r="W45" i="20"/>
  <c r="Y45" i="20" s="1"/>
  <c r="U44" i="20"/>
  <c r="V44" i="20"/>
  <c r="H316" i="18"/>
  <c r="J316" i="18" s="1"/>
  <c r="F317" i="18"/>
  <c r="H317" i="18" s="1"/>
  <c r="G318" i="18"/>
  <c r="A319" i="18"/>
  <c r="E318" i="18"/>
  <c r="C318" i="18"/>
  <c r="D318" i="18" s="1"/>
  <c r="B318" i="18"/>
  <c r="Q316" i="18" l="1"/>
  <c r="U316" i="18"/>
  <c r="M316" i="18"/>
  <c r="AM319" i="18"/>
  <c r="AL319" i="18" s="1"/>
  <c r="T319" i="18"/>
  <c r="P319" i="18"/>
  <c r="L319" i="18"/>
  <c r="X45" i="20"/>
  <c r="W46" i="20"/>
  <c r="Y46" i="20" s="1"/>
  <c r="U45" i="20"/>
  <c r="V45" i="20"/>
  <c r="I317" i="18"/>
  <c r="Z317" i="18" s="1"/>
  <c r="J317" i="18"/>
  <c r="F318" i="18"/>
  <c r="H318" i="18" s="1"/>
  <c r="G319" i="18"/>
  <c r="A320" i="18"/>
  <c r="E319" i="18"/>
  <c r="C319" i="18"/>
  <c r="D319" i="18" s="1"/>
  <c r="B319" i="18"/>
  <c r="V316" i="18" l="1"/>
  <c r="W316" i="18"/>
  <c r="AM320" i="18"/>
  <c r="AL320" i="18" s="1"/>
  <c r="T320" i="18"/>
  <c r="P320" i="18"/>
  <c r="L320" i="18"/>
  <c r="Q317" i="18"/>
  <c r="U317" i="18"/>
  <c r="M317" i="18"/>
  <c r="X46" i="20"/>
  <c r="W47" i="20"/>
  <c r="Y47" i="20" s="1"/>
  <c r="U46" i="20"/>
  <c r="V46" i="20"/>
  <c r="I318" i="18"/>
  <c r="Z318" i="18" s="1"/>
  <c r="J318" i="18"/>
  <c r="F319" i="18"/>
  <c r="H319" i="18" s="1"/>
  <c r="G320" i="18"/>
  <c r="A321" i="18"/>
  <c r="E320" i="18"/>
  <c r="C320" i="18"/>
  <c r="D320" i="18" s="1"/>
  <c r="B320" i="18"/>
  <c r="V317" i="18" l="1"/>
  <c r="W317" i="18"/>
  <c r="AM321" i="18"/>
  <c r="AL321" i="18" s="1"/>
  <c r="T321" i="18"/>
  <c r="P321" i="18"/>
  <c r="L321" i="18"/>
  <c r="M318" i="18"/>
  <c r="Q318" i="18"/>
  <c r="U318" i="18"/>
  <c r="X47" i="20"/>
  <c r="W48" i="20"/>
  <c r="Y48" i="20" s="1"/>
  <c r="U47" i="20"/>
  <c r="V47" i="20"/>
  <c r="I319" i="18"/>
  <c r="Z319" i="18" s="1"/>
  <c r="J319" i="18"/>
  <c r="F320" i="18"/>
  <c r="H320" i="18" s="1"/>
  <c r="G321" i="18"/>
  <c r="A322" i="18"/>
  <c r="E321" i="18"/>
  <c r="C321" i="18"/>
  <c r="D321" i="18" s="1"/>
  <c r="B321" i="18"/>
  <c r="AM322" i="18" l="1"/>
  <c r="AL322" i="18" s="1"/>
  <c r="T322" i="18"/>
  <c r="P322" i="18"/>
  <c r="L322" i="18"/>
  <c r="M319" i="18"/>
  <c r="U319" i="18"/>
  <c r="Q319" i="18"/>
  <c r="V318" i="18"/>
  <c r="W318" i="18"/>
  <c r="X48" i="20"/>
  <c r="W49" i="20"/>
  <c r="Y49" i="20" s="1"/>
  <c r="U48" i="20"/>
  <c r="V48" i="20"/>
  <c r="F321" i="18"/>
  <c r="H321" i="18" s="1"/>
  <c r="J321" i="18" s="1"/>
  <c r="M321" i="18" s="1"/>
  <c r="I320" i="18"/>
  <c r="Z320" i="18" s="1"/>
  <c r="J320" i="18"/>
  <c r="G322" i="18"/>
  <c r="A323" i="18"/>
  <c r="E322" i="18"/>
  <c r="C322" i="18"/>
  <c r="D322" i="18" s="1"/>
  <c r="B322" i="18"/>
  <c r="N321" i="18" l="1"/>
  <c r="O321" i="18"/>
  <c r="Q321" i="18"/>
  <c r="V319" i="18"/>
  <c r="W319" i="18"/>
  <c r="U321" i="18"/>
  <c r="AM323" i="18"/>
  <c r="AL323" i="18" s="1"/>
  <c r="T323" i="18"/>
  <c r="P323" i="18"/>
  <c r="L323" i="18"/>
  <c r="M320" i="18"/>
  <c r="U320" i="18"/>
  <c r="Q320" i="18"/>
  <c r="X49" i="20"/>
  <c r="W50" i="20"/>
  <c r="Y50" i="20" s="1"/>
  <c r="U49" i="20"/>
  <c r="V49" i="20"/>
  <c r="I321" i="18"/>
  <c r="Z321" i="18" s="1"/>
  <c r="F322" i="18"/>
  <c r="H322" i="18" s="1"/>
  <c r="G323" i="18"/>
  <c r="A324" i="18"/>
  <c r="E323" i="18"/>
  <c r="C323" i="18"/>
  <c r="D323" i="18" s="1"/>
  <c r="B323" i="18"/>
  <c r="V320" i="18" l="1"/>
  <c r="W320" i="18"/>
  <c r="V321" i="18"/>
  <c r="W321" i="18"/>
  <c r="AM324" i="18"/>
  <c r="AL324" i="18" s="1"/>
  <c r="T324" i="18"/>
  <c r="P324" i="18"/>
  <c r="L324" i="18"/>
  <c r="S321" i="18"/>
  <c r="R321" i="18"/>
  <c r="X50" i="20"/>
  <c r="W51" i="20"/>
  <c r="Y51" i="20" s="1"/>
  <c r="U50" i="20"/>
  <c r="V50" i="20"/>
  <c r="J322" i="18"/>
  <c r="I322" i="18"/>
  <c r="Z322" i="18" s="1"/>
  <c r="F323" i="18"/>
  <c r="H323" i="18" s="1"/>
  <c r="J323" i="18" s="1"/>
  <c r="M323" i="18" s="1"/>
  <c r="G324" i="18"/>
  <c r="A325" i="18"/>
  <c r="E324" i="18"/>
  <c r="C324" i="18"/>
  <c r="D324" i="18" s="1"/>
  <c r="B324" i="18"/>
  <c r="AM325" i="18" l="1"/>
  <c r="AL325" i="18" s="1"/>
  <c r="T325" i="18"/>
  <c r="P325" i="18"/>
  <c r="L325" i="18"/>
  <c r="U323" i="18"/>
  <c r="M322" i="18"/>
  <c r="U322" i="18"/>
  <c r="Q322" i="18"/>
  <c r="Q323" i="18"/>
  <c r="X51" i="20"/>
  <c r="W52" i="20"/>
  <c r="Y52" i="20" s="1"/>
  <c r="U51" i="20"/>
  <c r="V51" i="20"/>
  <c r="F324" i="18"/>
  <c r="H324" i="18" s="1"/>
  <c r="J324" i="18" s="1"/>
  <c r="M324" i="18" s="1"/>
  <c r="I323" i="18"/>
  <c r="Z323" i="18" s="1"/>
  <c r="G325" i="18"/>
  <c r="A326" i="18"/>
  <c r="E325" i="18"/>
  <c r="C325" i="18"/>
  <c r="D325" i="18" s="1"/>
  <c r="B325" i="18"/>
  <c r="Q324" i="18" l="1"/>
  <c r="S322" i="18"/>
  <c r="R322" i="18"/>
  <c r="N322" i="18"/>
  <c r="O322" i="18"/>
  <c r="U324" i="18"/>
  <c r="AM326" i="18"/>
  <c r="AL326" i="18" s="1"/>
  <c r="T326" i="18"/>
  <c r="P326" i="18"/>
  <c r="L326" i="18"/>
  <c r="V322" i="18"/>
  <c r="W322" i="18"/>
  <c r="V323" i="18"/>
  <c r="W323" i="18"/>
  <c r="X52" i="20"/>
  <c r="W53" i="20"/>
  <c r="Y53" i="20" s="1"/>
  <c r="U52" i="20"/>
  <c r="V52" i="20"/>
  <c r="F325" i="18"/>
  <c r="H325" i="18" s="1"/>
  <c r="J325" i="18" s="1"/>
  <c r="M325" i="18" s="1"/>
  <c r="I324" i="18"/>
  <c r="Z324" i="18" s="1"/>
  <c r="G326" i="18"/>
  <c r="A327" i="18"/>
  <c r="E326" i="18"/>
  <c r="C326" i="18"/>
  <c r="D326" i="18" s="1"/>
  <c r="B326" i="18"/>
  <c r="AM327" i="18" l="1"/>
  <c r="AL327" i="18" s="1"/>
  <c r="T327" i="18"/>
  <c r="P327" i="18"/>
  <c r="L327" i="18"/>
  <c r="U325" i="18"/>
  <c r="V324" i="18"/>
  <c r="W324" i="18"/>
  <c r="Q325" i="18"/>
  <c r="X53" i="20"/>
  <c r="W54" i="20"/>
  <c r="Y54" i="20" s="1"/>
  <c r="U53" i="20"/>
  <c r="V53" i="20"/>
  <c r="I325" i="18"/>
  <c r="Z325" i="18" s="1"/>
  <c r="F326" i="18"/>
  <c r="H326" i="18" s="1"/>
  <c r="G327" i="18"/>
  <c r="A328" i="18"/>
  <c r="E327" i="18"/>
  <c r="C327" i="18"/>
  <c r="D327" i="18" s="1"/>
  <c r="B327" i="18"/>
  <c r="AM328" i="18" l="1"/>
  <c r="AL328" i="18" s="1"/>
  <c r="T328" i="18"/>
  <c r="P328" i="18"/>
  <c r="L328" i="18"/>
  <c r="V325" i="18"/>
  <c r="W325" i="18"/>
  <c r="X54" i="20"/>
  <c r="W55" i="20"/>
  <c r="Y55" i="20" s="1"/>
  <c r="U54" i="20"/>
  <c r="V54" i="20"/>
  <c r="I326" i="18"/>
  <c r="Z326" i="18" s="1"/>
  <c r="J326" i="18"/>
  <c r="F327" i="18"/>
  <c r="H327" i="18" s="1"/>
  <c r="G328" i="18"/>
  <c r="A329" i="18"/>
  <c r="E328" i="18"/>
  <c r="C328" i="18"/>
  <c r="D328" i="18" s="1"/>
  <c r="B328" i="18"/>
  <c r="M326" i="18" l="1"/>
  <c r="Q326" i="18"/>
  <c r="U326" i="18"/>
  <c r="AM329" i="18"/>
  <c r="AL329" i="18" s="1"/>
  <c r="T329" i="18"/>
  <c r="P329" i="18"/>
  <c r="L329" i="18"/>
  <c r="X55" i="20"/>
  <c r="W56" i="20"/>
  <c r="Y56" i="20" s="1"/>
  <c r="U55" i="20"/>
  <c r="V55" i="20"/>
  <c r="I327" i="18"/>
  <c r="Z327" i="18" s="1"/>
  <c r="J327" i="18"/>
  <c r="G329" i="18"/>
  <c r="F328" i="18"/>
  <c r="H328" i="18" s="1"/>
  <c r="A330" i="18"/>
  <c r="E329" i="18"/>
  <c r="C329" i="18"/>
  <c r="D329" i="18" s="1"/>
  <c r="B329" i="18"/>
  <c r="AM330" i="18" l="1"/>
  <c r="AL330" i="18" s="1"/>
  <c r="T330" i="18"/>
  <c r="P330" i="18"/>
  <c r="L330" i="18"/>
  <c r="M327" i="18"/>
  <c r="Q327" i="18"/>
  <c r="U327" i="18"/>
  <c r="W326" i="18"/>
  <c r="V326" i="18"/>
  <c r="X56" i="20"/>
  <c r="W57" i="20"/>
  <c r="Y57" i="20" s="1"/>
  <c r="U56" i="20"/>
  <c r="V56" i="20"/>
  <c r="F329" i="18"/>
  <c r="H329" i="18" s="1"/>
  <c r="I328" i="18"/>
  <c r="Z328" i="18" s="1"/>
  <c r="J328" i="18"/>
  <c r="G330" i="18"/>
  <c r="A331" i="18"/>
  <c r="E330" i="18"/>
  <c r="C330" i="18"/>
  <c r="D330" i="18" s="1"/>
  <c r="B330" i="18"/>
  <c r="AM331" i="18" l="1"/>
  <c r="AL331" i="18" s="1"/>
  <c r="T331" i="18"/>
  <c r="P331" i="18"/>
  <c r="L331" i="18"/>
  <c r="W327" i="18"/>
  <c r="V327" i="18"/>
  <c r="U328" i="18"/>
  <c r="M328" i="18"/>
  <c r="Q328" i="18"/>
  <c r="X57" i="20"/>
  <c r="W58" i="20"/>
  <c r="Y58" i="20" s="1"/>
  <c r="U57" i="20"/>
  <c r="V57" i="20"/>
  <c r="I329" i="18"/>
  <c r="Z329" i="18" s="1"/>
  <c r="F330" i="18"/>
  <c r="I330" i="18" s="1"/>
  <c r="Z330" i="18" s="1"/>
  <c r="J329" i="18"/>
  <c r="G331" i="18"/>
  <c r="A332" i="18"/>
  <c r="E331" i="18"/>
  <c r="C331" i="18"/>
  <c r="D331" i="18" s="1"/>
  <c r="B331" i="18"/>
  <c r="O328" i="18" l="1"/>
  <c r="N328" i="18"/>
  <c r="AM332" i="18"/>
  <c r="AL332" i="18" s="1"/>
  <c r="T332" i="18"/>
  <c r="P332" i="18"/>
  <c r="L332" i="18"/>
  <c r="Q329" i="18"/>
  <c r="M329" i="18"/>
  <c r="U329" i="18"/>
  <c r="S328" i="18"/>
  <c r="R328" i="18"/>
  <c r="W328" i="18"/>
  <c r="V328" i="18"/>
  <c r="X58" i="20"/>
  <c r="W59" i="20"/>
  <c r="Y59" i="20" s="1"/>
  <c r="U58" i="20"/>
  <c r="V58" i="20"/>
  <c r="H330" i="18"/>
  <c r="J330" i="18" s="1"/>
  <c r="F331" i="18"/>
  <c r="H331" i="18" s="1"/>
  <c r="G332" i="18"/>
  <c r="A333" i="18"/>
  <c r="E332" i="18"/>
  <c r="C332" i="18"/>
  <c r="D332" i="18" s="1"/>
  <c r="B332" i="18"/>
  <c r="O329" i="18" l="1"/>
  <c r="N329" i="18"/>
  <c r="AM333" i="18"/>
  <c r="AL333" i="18" s="1"/>
  <c r="T333" i="18"/>
  <c r="P333" i="18"/>
  <c r="L333" i="18"/>
  <c r="M330" i="18"/>
  <c r="U330" i="18"/>
  <c r="Q330" i="18"/>
  <c r="W329" i="18"/>
  <c r="V329" i="18"/>
  <c r="S329" i="18"/>
  <c r="R329" i="18"/>
  <c r="X59" i="20"/>
  <c r="W60" i="20"/>
  <c r="Y60" i="20" s="1"/>
  <c r="U59" i="20"/>
  <c r="V59" i="20"/>
  <c r="F332" i="18"/>
  <c r="H332" i="18" s="1"/>
  <c r="J332" i="18" s="1"/>
  <c r="M332" i="18" s="1"/>
  <c r="I331" i="18"/>
  <c r="Z331" i="18" s="1"/>
  <c r="J331" i="18"/>
  <c r="G333" i="18"/>
  <c r="A334" i="18"/>
  <c r="E333" i="18"/>
  <c r="C333" i="18"/>
  <c r="D333" i="18" s="1"/>
  <c r="B333" i="18"/>
  <c r="Q332" i="18" l="1"/>
  <c r="W330" i="18"/>
  <c r="V330" i="18"/>
  <c r="U332" i="18"/>
  <c r="AM334" i="18"/>
  <c r="AL334" i="18" s="1"/>
  <c r="T334" i="18"/>
  <c r="P334" i="18"/>
  <c r="L334" i="18"/>
  <c r="M331" i="18"/>
  <c r="U331" i="18"/>
  <c r="Q331" i="18"/>
  <c r="X60" i="20"/>
  <c r="W61" i="20"/>
  <c r="Y61" i="20" s="1"/>
  <c r="U60" i="20"/>
  <c r="V60" i="20"/>
  <c r="I332" i="18"/>
  <c r="Z332" i="18" s="1"/>
  <c r="G334" i="18"/>
  <c r="F333" i="18"/>
  <c r="H333" i="18" s="1"/>
  <c r="A335" i="18"/>
  <c r="E334" i="18"/>
  <c r="C334" i="18"/>
  <c r="D334" i="18" s="1"/>
  <c r="B334" i="18"/>
  <c r="W331" i="18" l="1"/>
  <c r="V331" i="18"/>
  <c r="W332" i="18"/>
  <c r="V332" i="18"/>
  <c r="AM335" i="18"/>
  <c r="AL335" i="18" s="1"/>
  <c r="T335" i="18"/>
  <c r="P335" i="18"/>
  <c r="L335" i="18"/>
  <c r="X61" i="20"/>
  <c r="W62" i="20"/>
  <c r="Y62" i="20" s="1"/>
  <c r="U61" i="20"/>
  <c r="V61" i="20"/>
  <c r="I333" i="18"/>
  <c r="Z333" i="18" s="1"/>
  <c r="J333" i="18"/>
  <c r="G335" i="18"/>
  <c r="F334" i="18"/>
  <c r="H334" i="18" s="1"/>
  <c r="A336" i="18"/>
  <c r="E335" i="18"/>
  <c r="C335" i="18"/>
  <c r="D335" i="18" s="1"/>
  <c r="B335" i="18"/>
  <c r="U333" i="18" l="1"/>
  <c r="M333" i="18"/>
  <c r="Q333" i="18"/>
  <c r="AM336" i="18"/>
  <c r="AL336" i="18" s="1"/>
  <c r="T336" i="18"/>
  <c r="P336" i="18"/>
  <c r="L336" i="18"/>
  <c r="X62" i="20"/>
  <c r="W63" i="20"/>
  <c r="Y63" i="20" s="1"/>
  <c r="U62" i="20"/>
  <c r="V62" i="20"/>
  <c r="I334" i="18"/>
  <c r="Z334" i="18" s="1"/>
  <c r="J334" i="18"/>
  <c r="F335" i="18"/>
  <c r="H335" i="18" s="1"/>
  <c r="G336" i="18"/>
  <c r="A337" i="18"/>
  <c r="E336" i="18"/>
  <c r="C336" i="18"/>
  <c r="D336" i="18" s="1"/>
  <c r="B336" i="18"/>
  <c r="AM337" i="18" l="1"/>
  <c r="AL337" i="18" s="1"/>
  <c r="T337" i="18"/>
  <c r="P337" i="18"/>
  <c r="L337" i="18"/>
  <c r="M334" i="18"/>
  <c r="Q334" i="18"/>
  <c r="U334" i="18"/>
  <c r="W333" i="18"/>
  <c r="V333" i="18"/>
  <c r="X63" i="20"/>
  <c r="W64" i="20"/>
  <c r="Y64" i="20" s="1"/>
  <c r="U63" i="20"/>
  <c r="V63" i="20"/>
  <c r="I335" i="18"/>
  <c r="Z335" i="18" s="1"/>
  <c r="J335" i="18"/>
  <c r="F336" i="18"/>
  <c r="H336" i="18" s="1"/>
  <c r="G337" i="18"/>
  <c r="A338" i="18"/>
  <c r="E337" i="18"/>
  <c r="C337" i="18"/>
  <c r="D337" i="18" s="1"/>
  <c r="B337" i="18"/>
  <c r="W334" i="18" l="1"/>
  <c r="V334" i="18"/>
  <c r="AM338" i="18"/>
  <c r="AL338" i="18" s="1"/>
  <c r="T338" i="18"/>
  <c r="P338" i="18"/>
  <c r="L338" i="18"/>
  <c r="U335" i="18"/>
  <c r="M335" i="18"/>
  <c r="Q335" i="18"/>
  <c r="X64" i="20"/>
  <c r="U64" i="20"/>
  <c r="V64" i="20"/>
  <c r="AB12" i="20"/>
  <c r="AD12" i="20" s="1"/>
  <c r="J336" i="18"/>
  <c r="I336" i="18"/>
  <c r="Z336" i="18" s="1"/>
  <c r="F337" i="18"/>
  <c r="H337" i="18" s="1"/>
  <c r="G338" i="18"/>
  <c r="A339" i="18"/>
  <c r="E338" i="18"/>
  <c r="C338" i="18"/>
  <c r="D338" i="18" s="1"/>
  <c r="B338" i="18"/>
  <c r="AM339" i="18" l="1"/>
  <c r="AL339" i="18" s="1"/>
  <c r="T339" i="18"/>
  <c r="P339" i="18"/>
  <c r="L339" i="18"/>
  <c r="Q336" i="18"/>
  <c r="M336" i="18"/>
  <c r="U336" i="18"/>
  <c r="S335" i="18"/>
  <c r="R335" i="18"/>
  <c r="W335" i="18"/>
  <c r="V335" i="18"/>
  <c r="O335" i="18"/>
  <c r="N335" i="18"/>
  <c r="AC12" i="20"/>
  <c r="AB13" i="20"/>
  <c r="AD13" i="20" s="1"/>
  <c r="Z12" i="20"/>
  <c r="AA12" i="20"/>
  <c r="J337" i="18"/>
  <c r="I337" i="18"/>
  <c r="Z337" i="18" s="1"/>
  <c r="G339" i="18"/>
  <c r="F338" i="18"/>
  <c r="H338" i="18" s="1"/>
  <c r="A340" i="18"/>
  <c r="E339" i="18"/>
  <c r="C339" i="18"/>
  <c r="D339" i="18" s="1"/>
  <c r="B339" i="18"/>
  <c r="O336" i="18" l="1"/>
  <c r="N336" i="18"/>
  <c r="Q337" i="18"/>
  <c r="M337" i="18"/>
  <c r="U337" i="18"/>
  <c r="AM340" i="18"/>
  <c r="AL340" i="18" s="1"/>
  <c r="T340" i="18"/>
  <c r="P340" i="18"/>
  <c r="L340" i="18"/>
  <c r="W336" i="18"/>
  <c r="V336" i="18"/>
  <c r="S336" i="18"/>
  <c r="R336" i="18"/>
  <c r="AC13" i="20"/>
  <c r="AB14" i="20"/>
  <c r="AD14" i="20" s="1"/>
  <c r="Z13" i="20"/>
  <c r="AA13" i="20"/>
  <c r="F339" i="18"/>
  <c r="H339" i="18" s="1"/>
  <c r="J339" i="18" s="1"/>
  <c r="M339" i="18" s="1"/>
  <c r="I338" i="18"/>
  <c r="Z338" i="18" s="1"/>
  <c r="J338" i="18"/>
  <c r="G340" i="18"/>
  <c r="A341" i="18"/>
  <c r="E340" i="18"/>
  <c r="C340" i="18"/>
  <c r="D340" i="18" s="1"/>
  <c r="B340" i="18"/>
  <c r="Q339" i="18" l="1"/>
  <c r="U339" i="18"/>
  <c r="AM341" i="18"/>
  <c r="AL341" i="18" s="1"/>
  <c r="T341" i="18"/>
  <c r="P341" i="18"/>
  <c r="L341" i="18"/>
  <c r="M338" i="18"/>
  <c r="Q338" i="18"/>
  <c r="U338" i="18"/>
  <c r="W337" i="18"/>
  <c r="V337" i="18"/>
  <c r="AC14" i="20"/>
  <c r="AB15" i="20"/>
  <c r="AD15" i="20" s="1"/>
  <c r="Z14" i="20"/>
  <c r="AA14" i="20"/>
  <c r="I339" i="18"/>
  <c r="Z339" i="18" s="1"/>
  <c r="F340" i="18"/>
  <c r="H340" i="18" s="1"/>
  <c r="G341" i="18"/>
  <c r="A342" i="18"/>
  <c r="E341" i="18"/>
  <c r="C341" i="18"/>
  <c r="D341" i="18" s="1"/>
  <c r="B341" i="18"/>
  <c r="W338" i="18" l="1"/>
  <c r="V338" i="18"/>
  <c r="AM342" i="18"/>
  <c r="AL342" i="18" s="1"/>
  <c r="T342" i="18"/>
  <c r="P342" i="18"/>
  <c r="L342" i="18"/>
  <c r="W339" i="18"/>
  <c r="V339" i="18"/>
  <c r="AC15" i="20"/>
  <c r="AB16" i="20"/>
  <c r="AD16" i="20" s="1"/>
  <c r="Z15" i="20"/>
  <c r="AA15" i="20"/>
  <c r="I340" i="18"/>
  <c r="Z340" i="18" s="1"/>
  <c r="J340" i="18"/>
  <c r="G342" i="18"/>
  <c r="F341" i="18"/>
  <c r="H341" i="18" s="1"/>
  <c r="A343" i="18"/>
  <c r="E342" i="18"/>
  <c r="C342" i="18"/>
  <c r="D342" i="18" s="1"/>
  <c r="B342" i="18"/>
  <c r="M340" i="18" l="1"/>
  <c r="Q340" i="18"/>
  <c r="U340" i="18"/>
  <c r="AM343" i="18"/>
  <c r="AL343" i="18" s="1"/>
  <c r="T343" i="18"/>
  <c r="P343" i="18"/>
  <c r="L343" i="18"/>
  <c r="AC16" i="20"/>
  <c r="AB17" i="20"/>
  <c r="AD17" i="20" s="1"/>
  <c r="Z16" i="20"/>
  <c r="AA16" i="20"/>
  <c r="J341" i="18"/>
  <c r="G343" i="18"/>
  <c r="F342" i="18"/>
  <c r="H342" i="18" s="1"/>
  <c r="J342" i="18" s="1"/>
  <c r="Q342" i="18" s="1"/>
  <c r="I341" i="18"/>
  <c r="Z341" i="18" s="1"/>
  <c r="A344" i="18"/>
  <c r="E343" i="18"/>
  <c r="C343" i="18"/>
  <c r="D343" i="18" s="1"/>
  <c r="B343" i="18"/>
  <c r="R342" i="18" l="1"/>
  <c r="S342" i="18"/>
  <c r="U342" i="18"/>
  <c r="W340" i="18"/>
  <c r="V340" i="18"/>
  <c r="AM344" i="18"/>
  <c r="AL344" i="18" s="1"/>
  <c r="T344" i="18"/>
  <c r="P344" i="18"/>
  <c r="L344" i="18"/>
  <c r="Q341" i="18"/>
  <c r="U341" i="18"/>
  <c r="M341" i="18"/>
  <c r="M342" i="18"/>
  <c r="AC17" i="20"/>
  <c r="AB18" i="20"/>
  <c r="AD18" i="20" s="1"/>
  <c r="Z17" i="20"/>
  <c r="AA17" i="20"/>
  <c r="F343" i="18"/>
  <c r="H343" i="18" s="1"/>
  <c r="I342" i="18"/>
  <c r="Z342" i="18" s="1"/>
  <c r="G344" i="18"/>
  <c r="A345" i="18"/>
  <c r="E344" i="18"/>
  <c r="C344" i="18"/>
  <c r="D344" i="18" s="1"/>
  <c r="B344" i="18"/>
  <c r="AM345" i="18" l="1"/>
  <c r="AL345" i="18" s="1"/>
  <c r="T345" i="18"/>
  <c r="P345" i="18"/>
  <c r="L345" i="18"/>
  <c r="N342" i="18"/>
  <c r="O342" i="18"/>
  <c r="W341" i="18"/>
  <c r="V341" i="18"/>
  <c r="W342" i="18"/>
  <c r="V342" i="18"/>
  <c r="AC18" i="20"/>
  <c r="AB19" i="20"/>
  <c r="AD19" i="20" s="1"/>
  <c r="Z18" i="20"/>
  <c r="AA18" i="20"/>
  <c r="J343" i="18"/>
  <c r="I343" i="18"/>
  <c r="Z343" i="18" s="1"/>
  <c r="G345" i="18"/>
  <c r="F344" i="18"/>
  <c r="H344" i="18" s="1"/>
  <c r="A346" i="18"/>
  <c r="E345" i="18"/>
  <c r="C345" i="18"/>
  <c r="D345" i="18" s="1"/>
  <c r="B345" i="18"/>
  <c r="AM346" i="18" l="1"/>
  <c r="AL346" i="18" s="1"/>
  <c r="T346" i="18"/>
  <c r="P346" i="18"/>
  <c r="L346" i="18"/>
  <c r="U343" i="18"/>
  <c r="M343" i="18"/>
  <c r="Q343" i="18"/>
  <c r="AC19" i="20"/>
  <c r="AB20" i="20"/>
  <c r="AD20" i="20" s="1"/>
  <c r="Z19" i="20"/>
  <c r="AA19" i="20"/>
  <c r="I344" i="18"/>
  <c r="Z344" i="18" s="1"/>
  <c r="J344" i="18"/>
  <c r="F345" i="18"/>
  <c r="H345" i="18" s="1"/>
  <c r="J345" i="18" s="1"/>
  <c r="Q345" i="18" s="1"/>
  <c r="G346" i="18"/>
  <c r="A347" i="18"/>
  <c r="E346" i="18"/>
  <c r="C346" i="18"/>
  <c r="D346" i="18" s="1"/>
  <c r="B346" i="18"/>
  <c r="U345" i="18" l="1"/>
  <c r="S343" i="18"/>
  <c r="R343" i="18"/>
  <c r="W343" i="18"/>
  <c r="V343" i="18"/>
  <c r="AM347" i="18"/>
  <c r="AL347" i="18" s="1"/>
  <c r="T347" i="18"/>
  <c r="P347" i="18"/>
  <c r="L347" i="18"/>
  <c r="Q344" i="18"/>
  <c r="U344" i="18"/>
  <c r="M344" i="18"/>
  <c r="M345" i="18"/>
  <c r="N343" i="18"/>
  <c r="O343" i="18"/>
  <c r="AC20" i="20"/>
  <c r="AB21" i="20"/>
  <c r="AD21" i="20" s="1"/>
  <c r="Z20" i="20"/>
  <c r="AA20" i="20"/>
  <c r="F346" i="18"/>
  <c r="H346" i="18" s="1"/>
  <c r="J346" i="18" s="1"/>
  <c r="M346" i="18" s="1"/>
  <c r="I345" i="18"/>
  <c r="Z345" i="18" s="1"/>
  <c r="G347" i="18"/>
  <c r="A348" i="18"/>
  <c r="E347" i="18"/>
  <c r="C347" i="18"/>
  <c r="D347" i="18" s="1"/>
  <c r="B347" i="18"/>
  <c r="U346" i="18" l="1"/>
  <c r="W344" i="18"/>
  <c r="V344" i="18"/>
  <c r="Q346" i="18"/>
  <c r="AM348" i="18"/>
  <c r="AL348" i="18" s="1"/>
  <c r="T348" i="18"/>
  <c r="P348" i="18"/>
  <c r="L348" i="18"/>
  <c r="W345" i="18"/>
  <c r="V345" i="18"/>
  <c r="AC21" i="20"/>
  <c r="AB22" i="20"/>
  <c r="AD22" i="20" s="1"/>
  <c r="Z21" i="20"/>
  <c r="AA21" i="20"/>
  <c r="I346" i="18"/>
  <c r="Z346" i="18" s="1"/>
  <c r="F347" i="18"/>
  <c r="H347" i="18" s="1"/>
  <c r="G348" i="18"/>
  <c r="A349" i="18"/>
  <c r="E348" i="18"/>
  <c r="C348" i="18"/>
  <c r="D348" i="18" s="1"/>
  <c r="B348" i="18"/>
  <c r="AM349" i="18" l="1"/>
  <c r="AL349" i="18" s="1"/>
  <c r="T349" i="18"/>
  <c r="P349" i="18"/>
  <c r="L349" i="18"/>
  <c r="W346" i="18"/>
  <c r="V346" i="18"/>
  <c r="AC22" i="20"/>
  <c r="AB23" i="20"/>
  <c r="AD23" i="20" s="1"/>
  <c r="Z22" i="20"/>
  <c r="AA22" i="20"/>
  <c r="F348" i="18"/>
  <c r="H348" i="18" s="1"/>
  <c r="J348" i="18" s="1"/>
  <c r="M348" i="18" s="1"/>
  <c r="I347" i="18"/>
  <c r="Z347" i="18" s="1"/>
  <c r="J347" i="18"/>
  <c r="G349" i="18"/>
  <c r="A350" i="18"/>
  <c r="E349" i="18"/>
  <c r="C349" i="18"/>
  <c r="D349" i="18" s="1"/>
  <c r="B349" i="18"/>
  <c r="U348" i="18" l="1"/>
  <c r="AM350" i="18"/>
  <c r="AL350" i="18" s="1"/>
  <c r="T350" i="18"/>
  <c r="P350" i="18"/>
  <c r="L350" i="18"/>
  <c r="U347" i="18"/>
  <c r="Q347" i="18"/>
  <c r="M347" i="18"/>
  <c r="Q348" i="18"/>
  <c r="AC23" i="20"/>
  <c r="AB24" i="20"/>
  <c r="AD24" i="20" s="1"/>
  <c r="Z23" i="20"/>
  <c r="AA23" i="20"/>
  <c r="I348" i="18"/>
  <c r="Z348" i="18" s="1"/>
  <c r="F349" i="18"/>
  <c r="H349" i="18" s="1"/>
  <c r="G350" i="18"/>
  <c r="A351" i="18"/>
  <c r="E350" i="18"/>
  <c r="C350" i="18"/>
  <c r="D350" i="18" s="1"/>
  <c r="B350" i="18"/>
  <c r="W347" i="18" l="1"/>
  <c r="V347" i="18"/>
  <c r="AM351" i="18"/>
  <c r="AL351" i="18" s="1"/>
  <c r="T351" i="18"/>
  <c r="P351" i="18"/>
  <c r="L351" i="18"/>
  <c r="W348" i="18"/>
  <c r="V348" i="18"/>
  <c r="AC24" i="20"/>
  <c r="AB25" i="20"/>
  <c r="AD25" i="20" s="1"/>
  <c r="Z24" i="20"/>
  <c r="AA24" i="20"/>
  <c r="J349" i="18"/>
  <c r="F350" i="18"/>
  <c r="H350" i="18" s="1"/>
  <c r="I349" i="18"/>
  <c r="Z349" i="18" s="1"/>
  <c r="G351" i="18"/>
  <c r="A352" i="18"/>
  <c r="E351" i="18"/>
  <c r="C351" i="18"/>
  <c r="D351" i="18" s="1"/>
  <c r="B351" i="18"/>
  <c r="AM352" i="18" l="1"/>
  <c r="AL352" i="18" s="1"/>
  <c r="T352" i="18"/>
  <c r="P352" i="18"/>
  <c r="L352" i="18"/>
  <c r="M349" i="18"/>
  <c r="Q349" i="18"/>
  <c r="U349" i="18"/>
  <c r="AC25" i="20"/>
  <c r="AB26" i="20"/>
  <c r="AD26" i="20" s="1"/>
  <c r="Z25" i="20"/>
  <c r="AA25" i="20"/>
  <c r="J350" i="18"/>
  <c r="I350" i="18"/>
  <c r="Z350" i="18" s="1"/>
  <c r="F351" i="18"/>
  <c r="H351" i="18" s="1"/>
  <c r="G352" i="18"/>
  <c r="A353" i="18"/>
  <c r="E352" i="18"/>
  <c r="C352" i="18"/>
  <c r="D352" i="18" s="1"/>
  <c r="B352" i="18"/>
  <c r="W349" i="18" l="1"/>
  <c r="V349" i="18"/>
  <c r="O349" i="18"/>
  <c r="N349" i="18"/>
  <c r="AM353" i="18"/>
  <c r="AL353" i="18" s="1"/>
  <c r="T353" i="18"/>
  <c r="P353" i="18"/>
  <c r="L353" i="18"/>
  <c r="Q350" i="18"/>
  <c r="U350" i="18"/>
  <c r="M350" i="18"/>
  <c r="S349" i="18"/>
  <c r="R349" i="18"/>
  <c r="AC26" i="20"/>
  <c r="AB27" i="20"/>
  <c r="AD27" i="20" s="1"/>
  <c r="Z26" i="20"/>
  <c r="AA26" i="20"/>
  <c r="I351" i="18"/>
  <c r="Z351" i="18" s="1"/>
  <c r="J351" i="18"/>
  <c r="G353" i="18"/>
  <c r="F352" i="18"/>
  <c r="H352" i="18" s="1"/>
  <c r="A354" i="18"/>
  <c r="E353" i="18"/>
  <c r="C353" i="18"/>
  <c r="D353" i="18" s="1"/>
  <c r="B353" i="18"/>
  <c r="O350" i="18" l="1"/>
  <c r="N350" i="18"/>
  <c r="R350" i="18"/>
  <c r="S350" i="18"/>
  <c r="AM354" i="18"/>
  <c r="AL354" i="18" s="1"/>
  <c r="T354" i="18"/>
  <c r="P354" i="18"/>
  <c r="L354" i="18"/>
  <c r="Q351" i="18"/>
  <c r="M351" i="18"/>
  <c r="U351" i="18"/>
  <c r="W350" i="18"/>
  <c r="V350" i="18"/>
  <c r="AC27" i="20"/>
  <c r="AB28" i="20"/>
  <c r="AD28" i="20" s="1"/>
  <c r="Z27" i="20"/>
  <c r="AA27" i="20"/>
  <c r="I352" i="18"/>
  <c r="Z352" i="18" s="1"/>
  <c r="J352" i="18"/>
  <c r="G354" i="18"/>
  <c r="F353" i="18"/>
  <c r="H353" i="18" s="1"/>
  <c r="A355" i="18"/>
  <c r="E354" i="18"/>
  <c r="C354" i="18"/>
  <c r="D354" i="18" s="1"/>
  <c r="B354" i="18"/>
  <c r="W351" i="18" l="1"/>
  <c r="V351" i="18"/>
  <c r="S351" i="18"/>
  <c r="R351" i="18"/>
  <c r="AM355" i="18"/>
  <c r="AL355" i="18" s="1"/>
  <c r="T355" i="18"/>
  <c r="P355" i="18"/>
  <c r="L355" i="18"/>
  <c r="Q352" i="18"/>
  <c r="M352" i="18"/>
  <c r="U352" i="18"/>
  <c r="O351" i="18"/>
  <c r="N351" i="18"/>
  <c r="AC28" i="20"/>
  <c r="AB29" i="20"/>
  <c r="AD29" i="20" s="1"/>
  <c r="Z28" i="20"/>
  <c r="AA28" i="20"/>
  <c r="I353" i="18"/>
  <c r="Z353" i="18" s="1"/>
  <c r="J353" i="18"/>
  <c r="G355" i="18"/>
  <c r="F354" i="18"/>
  <c r="H354" i="18" s="1"/>
  <c r="A356" i="18"/>
  <c r="E355" i="18"/>
  <c r="C355" i="18"/>
  <c r="D355" i="18" s="1"/>
  <c r="B355" i="18"/>
  <c r="W352" i="18" l="1"/>
  <c r="V352" i="18"/>
  <c r="R352" i="18"/>
  <c r="S352" i="18"/>
  <c r="Q353" i="18"/>
  <c r="M353" i="18"/>
  <c r="U353" i="18"/>
  <c r="AM356" i="18"/>
  <c r="AL356" i="18" s="1"/>
  <c r="T356" i="18"/>
  <c r="P356" i="18"/>
  <c r="L356" i="18"/>
  <c r="O352" i="18"/>
  <c r="N352" i="18"/>
  <c r="AC29" i="20"/>
  <c r="AB30" i="20"/>
  <c r="AD30" i="20" s="1"/>
  <c r="Z29" i="20"/>
  <c r="AA29" i="20"/>
  <c r="I354" i="18"/>
  <c r="Z354" i="18" s="1"/>
  <c r="J354" i="18"/>
  <c r="F355" i="18"/>
  <c r="H355" i="18" s="1"/>
  <c r="J355" i="18" s="1"/>
  <c r="Q355" i="18" s="1"/>
  <c r="G356" i="18"/>
  <c r="A357" i="18"/>
  <c r="E356" i="18"/>
  <c r="C356" i="18"/>
  <c r="D356" i="18" s="1"/>
  <c r="B356" i="18"/>
  <c r="S355" i="18" l="1"/>
  <c r="R355" i="18"/>
  <c r="U355" i="18"/>
  <c r="W353" i="18"/>
  <c r="V353" i="18"/>
  <c r="S353" i="18"/>
  <c r="R353" i="18"/>
  <c r="Q354" i="18"/>
  <c r="M354" i="18"/>
  <c r="U354" i="18"/>
  <c r="AM357" i="18"/>
  <c r="AL357" i="18" s="1"/>
  <c r="T357" i="18"/>
  <c r="P357" i="18"/>
  <c r="L357" i="18"/>
  <c r="M355" i="18"/>
  <c r="O353" i="18"/>
  <c r="N353" i="18"/>
  <c r="AC30" i="20"/>
  <c r="AB31" i="20"/>
  <c r="AD31" i="20" s="1"/>
  <c r="Z30" i="20"/>
  <c r="AA30" i="20"/>
  <c r="I355" i="18"/>
  <c r="Z355" i="18" s="1"/>
  <c r="G357" i="18"/>
  <c r="F356" i="18"/>
  <c r="H356" i="18" s="1"/>
  <c r="A358" i="18"/>
  <c r="E357" i="18"/>
  <c r="C357" i="18"/>
  <c r="D357" i="18" s="1"/>
  <c r="B357" i="18"/>
  <c r="W354" i="18" l="1"/>
  <c r="V354" i="18"/>
  <c r="R354" i="18"/>
  <c r="S354" i="18"/>
  <c r="AM358" i="18"/>
  <c r="AL358" i="18" s="1"/>
  <c r="T358" i="18"/>
  <c r="P358" i="18"/>
  <c r="L358" i="18"/>
  <c r="N355" i="18"/>
  <c r="O355" i="18"/>
  <c r="N354" i="18"/>
  <c r="O354" i="18"/>
  <c r="W355" i="18"/>
  <c r="V355" i="18"/>
  <c r="AC31" i="20"/>
  <c r="AB32" i="20"/>
  <c r="AD32" i="20" s="1"/>
  <c r="Z31" i="20"/>
  <c r="AA31" i="20"/>
  <c r="F357" i="18"/>
  <c r="H357" i="18" s="1"/>
  <c r="J356" i="18"/>
  <c r="I356" i="18"/>
  <c r="Z356" i="18" s="1"/>
  <c r="G358" i="18"/>
  <c r="A359" i="18"/>
  <c r="E358" i="18"/>
  <c r="C358" i="18"/>
  <c r="D358" i="18" s="1"/>
  <c r="B358" i="18"/>
  <c r="U356" i="18" l="1"/>
  <c r="M356" i="18"/>
  <c r="Q356" i="18"/>
  <c r="AM359" i="18"/>
  <c r="AL359" i="18" s="1"/>
  <c r="T359" i="18"/>
  <c r="P359" i="18"/>
  <c r="L359" i="18"/>
  <c r="AC32" i="20"/>
  <c r="AB33" i="20"/>
  <c r="AD33" i="20" s="1"/>
  <c r="Z32" i="20"/>
  <c r="AA32" i="20"/>
  <c r="I357" i="18"/>
  <c r="Z357" i="18" s="1"/>
  <c r="J357" i="18"/>
  <c r="F358" i="18"/>
  <c r="H358" i="18" s="1"/>
  <c r="G359" i="18"/>
  <c r="A360" i="18"/>
  <c r="E359" i="18"/>
  <c r="C359" i="18"/>
  <c r="D359" i="18" s="1"/>
  <c r="B359" i="18"/>
  <c r="O356" i="18" l="1"/>
  <c r="N356" i="18"/>
  <c r="AM360" i="18"/>
  <c r="AL360" i="18" s="1"/>
  <c r="T360" i="18"/>
  <c r="P360" i="18"/>
  <c r="L360" i="18"/>
  <c r="M357" i="18"/>
  <c r="Q357" i="18"/>
  <c r="U357" i="18"/>
  <c r="R356" i="18"/>
  <c r="S356" i="18"/>
  <c r="W356" i="18"/>
  <c r="V356" i="18"/>
  <c r="AC33" i="20"/>
  <c r="AB34" i="20"/>
  <c r="AD34" i="20" s="1"/>
  <c r="Z33" i="20"/>
  <c r="AA33" i="20"/>
  <c r="I358" i="18"/>
  <c r="Z358" i="18" s="1"/>
  <c r="J358" i="18"/>
  <c r="G360" i="18"/>
  <c r="F359" i="18"/>
  <c r="H359" i="18" s="1"/>
  <c r="A361" i="18"/>
  <c r="E360" i="18"/>
  <c r="C360" i="18"/>
  <c r="D360" i="18" s="1"/>
  <c r="B360" i="18"/>
  <c r="AM361" i="18" l="1"/>
  <c r="AL361" i="18" s="1"/>
  <c r="T361" i="18"/>
  <c r="P361" i="18"/>
  <c r="L361" i="18"/>
  <c r="W357" i="18"/>
  <c r="V357" i="18"/>
  <c r="O357" i="18"/>
  <c r="N357" i="18"/>
  <c r="U358" i="18"/>
  <c r="M358" i="18"/>
  <c r="Q358" i="18"/>
  <c r="S357" i="18"/>
  <c r="R357" i="18"/>
  <c r="AC34" i="20"/>
  <c r="AB35" i="20"/>
  <c r="AD35" i="20" s="1"/>
  <c r="Z34" i="20"/>
  <c r="AA34" i="20"/>
  <c r="F360" i="18"/>
  <c r="H360" i="18" s="1"/>
  <c r="J360" i="18" s="1"/>
  <c r="Q360" i="18" s="1"/>
  <c r="J359" i="18"/>
  <c r="I359" i="18"/>
  <c r="Z359" i="18" s="1"/>
  <c r="G361" i="18"/>
  <c r="A362" i="18"/>
  <c r="E361" i="18"/>
  <c r="C361" i="18"/>
  <c r="D361" i="18" s="1"/>
  <c r="B361" i="18"/>
  <c r="R360" i="18" l="1"/>
  <c r="S360" i="18"/>
  <c r="U360" i="18"/>
  <c r="R358" i="18"/>
  <c r="S358" i="18"/>
  <c r="W358" i="18"/>
  <c r="V358" i="18"/>
  <c r="AM362" i="18"/>
  <c r="AL362" i="18" s="1"/>
  <c r="T362" i="18"/>
  <c r="P362" i="18"/>
  <c r="L362" i="18"/>
  <c r="Q359" i="18"/>
  <c r="M359" i="18"/>
  <c r="U359" i="18"/>
  <c r="M360" i="18"/>
  <c r="N358" i="18"/>
  <c r="O358" i="18"/>
  <c r="AC35" i="20"/>
  <c r="AB36" i="20"/>
  <c r="AD36" i="20" s="1"/>
  <c r="Z35" i="20"/>
  <c r="AA35" i="20"/>
  <c r="I360" i="18"/>
  <c r="Z360" i="18" s="1"/>
  <c r="G362" i="18"/>
  <c r="F361" i="18"/>
  <c r="H361" i="18" s="1"/>
  <c r="A363" i="18"/>
  <c r="E362" i="18"/>
  <c r="C362" i="18"/>
  <c r="D362" i="18" s="1"/>
  <c r="B362" i="18"/>
  <c r="S359" i="18" l="1"/>
  <c r="R359" i="18"/>
  <c r="W359" i="18"/>
  <c r="V359" i="18"/>
  <c r="AM363" i="18"/>
  <c r="AL363" i="18" s="1"/>
  <c r="T363" i="18"/>
  <c r="P363" i="18"/>
  <c r="L363" i="18"/>
  <c r="O360" i="18"/>
  <c r="N360" i="18"/>
  <c r="N359" i="18"/>
  <c r="O359" i="18"/>
  <c r="W360" i="18"/>
  <c r="V360" i="18"/>
  <c r="AC36" i="20"/>
  <c r="AB37" i="20"/>
  <c r="AD37" i="20" s="1"/>
  <c r="Z36" i="20"/>
  <c r="AA36" i="20"/>
  <c r="J361" i="18"/>
  <c r="G363" i="18"/>
  <c r="F362" i="18"/>
  <c r="H362" i="18" s="1"/>
  <c r="J362" i="18" s="1"/>
  <c r="Q362" i="18" s="1"/>
  <c r="I361" i="18"/>
  <c r="Z361" i="18" s="1"/>
  <c r="A364" i="18"/>
  <c r="E363" i="18"/>
  <c r="C363" i="18"/>
  <c r="D363" i="18" s="1"/>
  <c r="B363" i="18"/>
  <c r="M362" i="18" l="1"/>
  <c r="N362" i="18" s="1"/>
  <c r="R362" i="18"/>
  <c r="S362" i="18"/>
  <c r="AM364" i="18"/>
  <c r="AL364" i="18" s="1"/>
  <c r="T364" i="18"/>
  <c r="P364" i="18"/>
  <c r="L364" i="18"/>
  <c r="U361" i="18"/>
  <c r="M361" i="18"/>
  <c r="Q361" i="18"/>
  <c r="U362" i="18"/>
  <c r="AC37" i="20"/>
  <c r="AB38" i="20"/>
  <c r="AD38" i="20" s="1"/>
  <c r="Z37" i="20"/>
  <c r="AA37" i="20"/>
  <c r="I362" i="18"/>
  <c r="Z362" i="18" s="1"/>
  <c r="G364" i="18"/>
  <c r="F363" i="18"/>
  <c r="H363" i="18" s="1"/>
  <c r="A365" i="18"/>
  <c r="E364" i="18"/>
  <c r="C364" i="18"/>
  <c r="D364" i="18" s="1"/>
  <c r="B364" i="18"/>
  <c r="O362" i="18" l="1"/>
  <c r="S361" i="18"/>
  <c r="R361" i="18"/>
  <c r="W361" i="18"/>
  <c r="V361" i="18"/>
  <c r="AM365" i="18"/>
  <c r="AL365" i="18" s="1"/>
  <c r="T365" i="18"/>
  <c r="P365" i="18"/>
  <c r="L365" i="18"/>
  <c r="W362" i="18"/>
  <c r="V362" i="18"/>
  <c r="O361" i="18"/>
  <c r="N361" i="18"/>
  <c r="AC38" i="20"/>
  <c r="AB39" i="20"/>
  <c r="AD39" i="20" s="1"/>
  <c r="Z38" i="20"/>
  <c r="AA38" i="20"/>
  <c r="J363" i="18"/>
  <c r="F364" i="18"/>
  <c r="H364" i="18" s="1"/>
  <c r="J364" i="18" s="1"/>
  <c r="Q364" i="18" s="1"/>
  <c r="I363" i="18"/>
  <c r="Z363" i="18" s="1"/>
  <c r="G365" i="18"/>
  <c r="A366" i="18"/>
  <c r="E365" i="18"/>
  <c r="C365" i="18"/>
  <c r="D365" i="18" s="1"/>
  <c r="B365" i="18"/>
  <c r="R364" i="18" l="1"/>
  <c r="S364" i="18"/>
  <c r="M364" i="18"/>
  <c r="AM366" i="18"/>
  <c r="AL366" i="18" s="1"/>
  <c r="T366" i="18"/>
  <c r="P366" i="18"/>
  <c r="L366" i="18"/>
  <c r="Q363" i="18"/>
  <c r="U363" i="18"/>
  <c r="M363" i="18"/>
  <c r="U364" i="18"/>
  <c r="AC39" i="20"/>
  <c r="AB40" i="20"/>
  <c r="AD40" i="20" s="1"/>
  <c r="Z39" i="20"/>
  <c r="AA39" i="20"/>
  <c r="I364" i="18"/>
  <c r="Z364" i="18" s="1"/>
  <c r="F365" i="18"/>
  <c r="H365" i="18" s="1"/>
  <c r="G366" i="18"/>
  <c r="A367" i="18"/>
  <c r="E366" i="18"/>
  <c r="C366" i="18"/>
  <c r="D366" i="18" s="1"/>
  <c r="B366" i="18"/>
  <c r="W364" i="18" l="1"/>
  <c r="V364" i="18"/>
  <c r="W363" i="18"/>
  <c r="V363" i="18"/>
  <c r="AM367" i="18"/>
  <c r="AL367" i="18" s="1"/>
  <c r="T367" i="18"/>
  <c r="P367" i="18"/>
  <c r="L367" i="18"/>
  <c r="N363" i="18"/>
  <c r="O363" i="18"/>
  <c r="S363" i="18"/>
  <c r="R363" i="18"/>
  <c r="O364" i="18"/>
  <c r="N364" i="18"/>
  <c r="AC40" i="20"/>
  <c r="AB41" i="20"/>
  <c r="AD41" i="20" s="1"/>
  <c r="Z40" i="20"/>
  <c r="AA40" i="20"/>
  <c r="I365" i="18"/>
  <c r="Z365" i="18" s="1"/>
  <c r="J365" i="18"/>
  <c r="F366" i="18"/>
  <c r="H366" i="18" s="1"/>
  <c r="J366" i="18" s="1"/>
  <c r="M366" i="18" s="1"/>
  <c r="G367" i="18"/>
  <c r="A368" i="18"/>
  <c r="E367" i="18"/>
  <c r="C367" i="18"/>
  <c r="D367" i="18" s="1"/>
  <c r="B367" i="18"/>
  <c r="AM368" i="18" l="1"/>
  <c r="AL368" i="18" s="1"/>
  <c r="T368" i="18"/>
  <c r="P368" i="18"/>
  <c r="L368" i="18"/>
  <c r="U366" i="18"/>
  <c r="M365" i="18"/>
  <c r="Q365" i="18"/>
  <c r="U365" i="18"/>
  <c r="Q366" i="18"/>
  <c r="AC41" i="20"/>
  <c r="AB42" i="20"/>
  <c r="AD42" i="20" s="1"/>
  <c r="Z41" i="20"/>
  <c r="AA41" i="20"/>
  <c r="I366" i="18"/>
  <c r="Z366" i="18" s="1"/>
  <c r="G368" i="18"/>
  <c r="F367" i="18"/>
  <c r="H367" i="18" s="1"/>
  <c r="A369" i="18"/>
  <c r="E368" i="18"/>
  <c r="C368" i="18"/>
  <c r="D368" i="18" s="1"/>
  <c r="B368" i="18"/>
  <c r="W365" i="18" l="1"/>
  <c r="V365" i="18"/>
  <c r="AM369" i="18"/>
  <c r="AL369" i="18" s="1"/>
  <c r="T369" i="18"/>
  <c r="P369" i="18"/>
  <c r="L369" i="18"/>
  <c r="V366" i="18"/>
  <c r="W366" i="18"/>
  <c r="AC42" i="20"/>
  <c r="AB43" i="20"/>
  <c r="AD43" i="20" s="1"/>
  <c r="Z42" i="20"/>
  <c r="AA42" i="20"/>
  <c r="I367" i="18"/>
  <c r="Z367" i="18" s="1"/>
  <c r="J367" i="18"/>
  <c r="F368" i="18"/>
  <c r="H368" i="18" s="1"/>
  <c r="J368" i="18" s="1"/>
  <c r="M368" i="18" s="1"/>
  <c r="G369" i="18"/>
  <c r="A370" i="18"/>
  <c r="E369" i="18"/>
  <c r="C369" i="18"/>
  <c r="D369" i="18" s="1"/>
  <c r="B369" i="18"/>
  <c r="AM370" i="18" l="1"/>
  <c r="AL370" i="18" s="1"/>
  <c r="T370" i="18"/>
  <c r="P370" i="18"/>
  <c r="L370" i="18"/>
  <c r="M367" i="18"/>
  <c r="U367" i="18"/>
  <c r="Q367" i="18"/>
  <c r="U368" i="18"/>
  <c r="Q368" i="18"/>
  <c r="AC43" i="20"/>
  <c r="AB44" i="20"/>
  <c r="AD44" i="20" s="1"/>
  <c r="Z43" i="20"/>
  <c r="AA43" i="20"/>
  <c r="I368" i="18"/>
  <c r="Z368" i="18" s="1"/>
  <c r="G370" i="18"/>
  <c r="F369" i="18"/>
  <c r="H369" i="18" s="1"/>
  <c r="A371" i="18"/>
  <c r="E370" i="18"/>
  <c r="C370" i="18"/>
  <c r="D370" i="18" s="1"/>
  <c r="B370" i="18"/>
  <c r="V368" i="18" l="1"/>
  <c r="W368" i="18"/>
  <c r="V367" i="18"/>
  <c r="W367" i="18"/>
  <c r="AM371" i="18"/>
  <c r="AL371" i="18" s="1"/>
  <c r="T371" i="18"/>
  <c r="P371" i="18"/>
  <c r="L371" i="18"/>
  <c r="AC44" i="20"/>
  <c r="AB45" i="20"/>
  <c r="AD45" i="20" s="1"/>
  <c r="Z44" i="20"/>
  <c r="AA44" i="20"/>
  <c r="F370" i="18"/>
  <c r="H370" i="18" s="1"/>
  <c r="I369" i="18"/>
  <c r="Z369" i="18" s="1"/>
  <c r="J369" i="18"/>
  <c r="G371" i="18"/>
  <c r="A372" i="18"/>
  <c r="E371" i="18"/>
  <c r="C371" i="18"/>
  <c r="D371" i="18" s="1"/>
  <c r="B371" i="18"/>
  <c r="AM372" i="18" l="1"/>
  <c r="AL372" i="18" s="1"/>
  <c r="T372" i="18"/>
  <c r="P372" i="18"/>
  <c r="L372" i="18"/>
  <c r="U369" i="18"/>
  <c r="M369" i="18"/>
  <c r="Q369" i="18"/>
  <c r="AC45" i="20"/>
  <c r="AB46" i="20"/>
  <c r="AD46" i="20" s="1"/>
  <c r="Z45" i="20"/>
  <c r="AA45" i="20"/>
  <c r="I370" i="18"/>
  <c r="Z370" i="18" s="1"/>
  <c r="J370" i="18"/>
  <c r="F371" i="18"/>
  <c r="H371" i="18" s="1"/>
  <c r="G372" i="18"/>
  <c r="A373" i="18"/>
  <c r="E372" i="18"/>
  <c r="C372" i="18"/>
  <c r="D372" i="18" s="1"/>
  <c r="B372" i="18"/>
  <c r="M370" i="18" l="1"/>
  <c r="Q370" i="18"/>
  <c r="U370" i="18"/>
  <c r="AM373" i="18"/>
  <c r="AL373" i="18" s="1"/>
  <c r="T373" i="18"/>
  <c r="P373" i="18"/>
  <c r="L373" i="18"/>
  <c r="V369" i="18"/>
  <c r="W369" i="18"/>
  <c r="AC46" i="20"/>
  <c r="AB47" i="20"/>
  <c r="AD47" i="20" s="1"/>
  <c r="Z46" i="20"/>
  <c r="AA46" i="20"/>
  <c r="F372" i="18"/>
  <c r="H372" i="18" s="1"/>
  <c r="I371" i="18"/>
  <c r="Z371" i="18" s="1"/>
  <c r="J371" i="18"/>
  <c r="G373" i="18"/>
  <c r="A374" i="18"/>
  <c r="E373" i="18"/>
  <c r="C373" i="18"/>
  <c r="D373" i="18" s="1"/>
  <c r="B373" i="18"/>
  <c r="S370" i="18" l="1"/>
  <c r="R370" i="18"/>
  <c r="AM374" i="18"/>
  <c r="AL374" i="18" s="1"/>
  <c r="T374" i="18"/>
  <c r="P374" i="18"/>
  <c r="L374" i="18"/>
  <c r="U371" i="18"/>
  <c r="M371" i="18"/>
  <c r="Q371" i="18"/>
  <c r="V370" i="18"/>
  <c r="W370" i="18"/>
  <c r="N370" i="18"/>
  <c r="O370" i="18"/>
  <c r="AC47" i="20"/>
  <c r="AB48" i="20"/>
  <c r="AD48" i="20" s="1"/>
  <c r="Z47" i="20"/>
  <c r="AA47" i="20"/>
  <c r="I372" i="18"/>
  <c r="Z372" i="18" s="1"/>
  <c r="J372" i="18"/>
  <c r="G374" i="18"/>
  <c r="F373" i="18"/>
  <c r="H373" i="18" s="1"/>
  <c r="A375" i="18"/>
  <c r="E374" i="18"/>
  <c r="C374" i="18"/>
  <c r="D374" i="18" s="1"/>
  <c r="B374" i="18"/>
  <c r="U372" i="18" l="1"/>
  <c r="M372" i="18"/>
  <c r="Q372" i="18"/>
  <c r="R371" i="18"/>
  <c r="S371" i="18"/>
  <c r="V371" i="18"/>
  <c r="W371" i="18"/>
  <c r="AM375" i="18"/>
  <c r="AL375" i="18" s="1"/>
  <c r="T375" i="18"/>
  <c r="P375" i="18"/>
  <c r="L375" i="18"/>
  <c r="N371" i="18"/>
  <c r="O371" i="18"/>
  <c r="AC48" i="20"/>
  <c r="AB49" i="20"/>
  <c r="AD49" i="20" s="1"/>
  <c r="Z48" i="20"/>
  <c r="AA48" i="20"/>
  <c r="I373" i="18"/>
  <c r="Z373" i="18" s="1"/>
  <c r="J373" i="18"/>
  <c r="G375" i="18"/>
  <c r="F374" i="18"/>
  <c r="H374" i="18" s="1"/>
  <c r="A376" i="18"/>
  <c r="E375" i="18"/>
  <c r="C375" i="18"/>
  <c r="D375" i="18" s="1"/>
  <c r="B375" i="18"/>
  <c r="AM376" i="18" l="1"/>
  <c r="AL376" i="18" s="1"/>
  <c r="T376" i="18"/>
  <c r="P376" i="18"/>
  <c r="L376" i="18"/>
  <c r="Q373" i="18"/>
  <c r="M373" i="18"/>
  <c r="U373" i="18"/>
  <c r="V372" i="18"/>
  <c r="W372" i="18"/>
  <c r="AC49" i="20"/>
  <c r="AB50" i="20"/>
  <c r="AD50" i="20" s="1"/>
  <c r="Z49" i="20"/>
  <c r="AA49" i="20"/>
  <c r="I374" i="18"/>
  <c r="Z374" i="18" s="1"/>
  <c r="J374" i="18"/>
  <c r="F375" i="18"/>
  <c r="H375" i="18" s="1"/>
  <c r="G376" i="18"/>
  <c r="A377" i="18"/>
  <c r="E376" i="18"/>
  <c r="C376" i="18"/>
  <c r="D376" i="18" s="1"/>
  <c r="B376" i="18"/>
  <c r="AM377" i="18" l="1"/>
  <c r="AL377" i="18" s="1"/>
  <c r="T377" i="18"/>
  <c r="P377" i="18"/>
  <c r="L377" i="18"/>
  <c r="M374" i="18"/>
  <c r="Q374" i="18"/>
  <c r="U374" i="18"/>
  <c r="V373" i="18"/>
  <c r="W373" i="18"/>
  <c r="AC50" i="20"/>
  <c r="AB51" i="20"/>
  <c r="AD51" i="20" s="1"/>
  <c r="Z50" i="20"/>
  <c r="AA50" i="20"/>
  <c r="I375" i="18"/>
  <c r="Z375" i="18" s="1"/>
  <c r="J375" i="18"/>
  <c r="G377" i="18"/>
  <c r="F376" i="18"/>
  <c r="H376" i="18" s="1"/>
  <c r="A378" i="18"/>
  <c r="E377" i="18"/>
  <c r="C377" i="18"/>
  <c r="D377" i="18" s="1"/>
  <c r="B377" i="18"/>
  <c r="AM378" i="18" l="1"/>
  <c r="AL378" i="18" s="1"/>
  <c r="T378" i="18"/>
  <c r="P378" i="18"/>
  <c r="L378" i="18"/>
  <c r="M375" i="18"/>
  <c r="U375" i="18"/>
  <c r="Q375" i="18"/>
  <c r="V374" i="18"/>
  <c r="W374" i="18"/>
  <c r="AC51" i="20"/>
  <c r="AB52" i="20"/>
  <c r="AD52" i="20" s="1"/>
  <c r="Z51" i="20"/>
  <c r="AA51" i="20"/>
  <c r="I376" i="18"/>
  <c r="Z376" i="18" s="1"/>
  <c r="J376" i="18"/>
  <c r="F377" i="18"/>
  <c r="H377" i="18" s="1"/>
  <c r="G378" i="18"/>
  <c r="A379" i="18"/>
  <c r="E378" i="18"/>
  <c r="C378" i="18"/>
  <c r="D378" i="18" s="1"/>
  <c r="B378" i="18"/>
  <c r="V375" i="18" l="1"/>
  <c r="W375" i="18"/>
  <c r="AM379" i="18"/>
  <c r="AL379" i="18" s="1"/>
  <c r="T379" i="18"/>
  <c r="P379" i="18"/>
  <c r="L379" i="18"/>
  <c r="M376" i="18"/>
  <c r="U376" i="18"/>
  <c r="Q376" i="18"/>
  <c r="AC52" i="20"/>
  <c r="AB53" i="20"/>
  <c r="AD53" i="20" s="1"/>
  <c r="Z52" i="20"/>
  <c r="AA52" i="20"/>
  <c r="J377" i="18"/>
  <c r="F378" i="18"/>
  <c r="H378" i="18" s="1"/>
  <c r="I377" i="18"/>
  <c r="Z377" i="18" s="1"/>
  <c r="G379" i="18"/>
  <c r="A380" i="18"/>
  <c r="E379" i="18"/>
  <c r="C379" i="18"/>
  <c r="D379" i="18" s="1"/>
  <c r="B379" i="18"/>
  <c r="AM380" i="18" l="1"/>
  <c r="AL380" i="18" s="1"/>
  <c r="T380" i="18"/>
  <c r="P380" i="18"/>
  <c r="L380" i="18"/>
  <c r="V376" i="18"/>
  <c r="W376" i="18"/>
  <c r="M377" i="18"/>
  <c r="U377" i="18"/>
  <c r="Q377" i="18"/>
  <c r="AC53" i="20"/>
  <c r="AB54" i="20"/>
  <c r="AD54" i="20" s="1"/>
  <c r="Z53" i="20"/>
  <c r="AA53" i="20"/>
  <c r="J378" i="18"/>
  <c r="I378" i="18"/>
  <c r="Z378" i="18" s="1"/>
  <c r="F379" i="18"/>
  <c r="H379" i="18" s="1"/>
  <c r="G380" i="18"/>
  <c r="A381" i="18"/>
  <c r="E380" i="18"/>
  <c r="C380" i="18"/>
  <c r="D380" i="18" s="1"/>
  <c r="B380" i="18"/>
  <c r="AM381" i="18" l="1"/>
  <c r="AL381" i="18" s="1"/>
  <c r="T381" i="18"/>
  <c r="P381" i="18"/>
  <c r="L381" i="18"/>
  <c r="M378" i="18"/>
  <c r="U378" i="18"/>
  <c r="Q378" i="18"/>
  <c r="V377" i="18"/>
  <c r="W377" i="18"/>
  <c r="R377" i="18"/>
  <c r="S377" i="18"/>
  <c r="O377" i="18"/>
  <c r="N377" i="18"/>
  <c r="AC54" i="20"/>
  <c r="AB55" i="20"/>
  <c r="AD55" i="20" s="1"/>
  <c r="Z54" i="20"/>
  <c r="AA54" i="20"/>
  <c r="I379" i="18"/>
  <c r="Z379" i="18" s="1"/>
  <c r="J379" i="18"/>
  <c r="G381" i="18"/>
  <c r="F380" i="18"/>
  <c r="H380" i="18" s="1"/>
  <c r="A382" i="18"/>
  <c r="E381" i="18"/>
  <c r="C381" i="18"/>
  <c r="D381" i="18" s="1"/>
  <c r="B381" i="18"/>
  <c r="V378" i="18" l="1"/>
  <c r="W378" i="18"/>
  <c r="M379" i="18"/>
  <c r="U379" i="18"/>
  <c r="Q379" i="18"/>
  <c r="AM382" i="18"/>
  <c r="AL382" i="18" s="1"/>
  <c r="T382" i="18"/>
  <c r="P382" i="18"/>
  <c r="L382" i="18"/>
  <c r="S378" i="18"/>
  <c r="R378" i="18"/>
  <c r="N378" i="18"/>
  <c r="O378" i="18"/>
  <c r="AC55" i="20"/>
  <c r="AB56" i="20"/>
  <c r="AD56" i="20" s="1"/>
  <c r="Z55" i="20"/>
  <c r="AA55" i="20"/>
  <c r="F381" i="18"/>
  <c r="H381" i="18" s="1"/>
  <c r="J380" i="18"/>
  <c r="I380" i="18"/>
  <c r="Z380" i="18" s="1"/>
  <c r="G382" i="18"/>
  <c r="A383" i="18"/>
  <c r="E382" i="18"/>
  <c r="C382" i="18"/>
  <c r="D382" i="18" s="1"/>
  <c r="B382" i="18"/>
  <c r="V379" i="18" l="1"/>
  <c r="W379" i="18"/>
  <c r="AM383" i="18"/>
  <c r="AL383" i="18" s="1"/>
  <c r="T383" i="18"/>
  <c r="P383" i="18"/>
  <c r="L383" i="18"/>
  <c r="U380" i="18"/>
  <c r="M380" i="18"/>
  <c r="Q380" i="18"/>
  <c r="AC56" i="20"/>
  <c r="AB57" i="20"/>
  <c r="AD57" i="20" s="1"/>
  <c r="Z56" i="20"/>
  <c r="AA56" i="20"/>
  <c r="J381" i="18"/>
  <c r="I381" i="18"/>
  <c r="Z381" i="18" s="1"/>
  <c r="G383" i="18"/>
  <c r="F382" i="18"/>
  <c r="H382" i="18" s="1"/>
  <c r="J382" i="18" s="1"/>
  <c r="Q382" i="18" s="1"/>
  <c r="A384" i="18"/>
  <c r="E383" i="18"/>
  <c r="C383" i="18"/>
  <c r="D383" i="18" s="1"/>
  <c r="B383" i="18"/>
  <c r="U382" i="18" l="1"/>
  <c r="V380" i="18"/>
  <c r="W380" i="18"/>
  <c r="AM384" i="18"/>
  <c r="AL384" i="18" s="1"/>
  <c r="T384" i="18"/>
  <c r="P384" i="18"/>
  <c r="L384" i="18"/>
  <c r="M381" i="18"/>
  <c r="U381" i="18"/>
  <c r="Q381" i="18"/>
  <c r="M382" i="18"/>
  <c r="AC57" i="20"/>
  <c r="AB58" i="20"/>
  <c r="AD58" i="20" s="1"/>
  <c r="Z57" i="20"/>
  <c r="AA57" i="20"/>
  <c r="F383" i="18"/>
  <c r="H383" i="18" s="1"/>
  <c r="J383" i="18" s="1"/>
  <c r="M383" i="18" s="1"/>
  <c r="I382" i="18"/>
  <c r="Z382" i="18" s="1"/>
  <c r="G384" i="18"/>
  <c r="A385" i="18"/>
  <c r="E384" i="18"/>
  <c r="C384" i="18"/>
  <c r="D384" i="18" s="1"/>
  <c r="B384" i="18"/>
  <c r="U383" i="18" l="1"/>
  <c r="V381" i="18"/>
  <c r="W381" i="18"/>
  <c r="Q383" i="18"/>
  <c r="AM385" i="18"/>
  <c r="AL385" i="18" s="1"/>
  <c r="T385" i="18"/>
  <c r="P385" i="18"/>
  <c r="L385" i="18"/>
  <c r="V382" i="18"/>
  <c r="W382" i="18"/>
  <c r="AC58" i="20"/>
  <c r="AB59" i="20"/>
  <c r="AD59" i="20" s="1"/>
  <c r="Z58" i="20"/>
  <c r="AA58" i="20"/>
  <c r="I383" i="18"/>
  <c r="Z383" i="18" s="1"/>
  <c r="F384" i="18"/>
  <c r="H384" i="18" s="1"/>
  <c r="J384" i="18" s="1"/>
  <c r="U384" i="18" s="1"/>
  <c r="G385" i="18"/>
  <c r="A386" i="18"/>
  <c r="E385" i="18"/>
  <c r="C385" i="18"/>
  <c r="D385" i="18" s="1"/>
  <c r="B385" i="18"/>
  <c r="W384" i="18" l="1"/>
  <c r="V384" i="18"/>
  <c r="AM386" i="18"/>
  <c r="AL386" i="18" s="1"/>
  <c r="T386" i="18"/>
  <c r="P386" i="18"/>
  <c r="L386" i="18"/>
  <c r="M384" i="18"/>
  <c r="Q384" i="18"/>
  <c r="W383" i="18"/>
  <c r="V383" i="18"/>
  <c r="AC59" i="20"/>
  <c r="AB60" i="20"/>
  <c r="AD60" i="20" s="1"/>
  <c r="Z59" i="20"/>
  <c r="AA59" i="20"/>
  <c r="I384" i="18"/>
  <c r="Z384" i="18" s="1"/>
  <c r="G386" i="18"/>
  <c r="F385" i="18"/>
  <c r="H385" i="18" s="1"/>
  <c r="A387" i="18"/>
  <c r="E386" i="18"/>
  <c r="C386" i="18"/>
  <c r="D386" i="18" s="1"/>
  <c r="B386" i="18"/>
  <c r="AM387" i="18" l="1"/>
  <c r="AL387" i="18" s="1"/>
  <c r="T387" i="18"/>
  <c r="P387" i="18"/>
  <c r="L387" i="18"/>
  <c r="R384" i="18"/>
  <c r="S384" i="18"/>
  <c r="N384" i="18"/>
  <c r="O384" i="18"/>
  <c r="AC60" i="20"/>
  <c r="AB61" i="20"/>
  <c r="AD61" i="20" s="1"/>
  <c r="Z60" i="20"/>
  <c r="AA60" i="20"/>
  <c r="I385" i="18"/>
  <c r="Z385" i="18" s="1"/>
  <c r="J385" i="18"/>
  <c r="G387" i="18"/>
  <c r="F386" i="18"/>
  <c r="H386" i="18" s="1"/>
  <c r="A388" i="18"/>
  <c r="E387" i="18"/>
  <c r="C387" i="18"/>
  <c r="D387" i="18" s="1"/>
  <c r="B387" i="18"/>
  <c r="M385" i="18" l="1"/>
  <c r="Q385" i="18"/>
  <c r="U385" i="18"/>
  <c r="AM388" i="18"/>
  <c r="AL388" i="18" s="1"/>
  <c r="T388" i="18"/>
  <c r="P388" i="18"/>
  <c r="L388" i="18"/>
  <c r="AC61" i="20"/>
  <c r="AB62" i="20"/>
  <c r="AD62" i="20" s="1"/>
  <c r="Z61" i="20"/>
  <c r="AA61" i="20"/>
  <c r="I386" i="18"/>
  <c r="Z386" i="18" s="1"/>
  <c r="J386" i="18"/>
  <c r="G388" i="18"/>
  <c r="F387" i="18"/>
  <c r="H387" i="18" s="1"/>
  <c r="J387" i="18" s="1"/>
  <c r="U387" i="18" s="1"/>
  <c r="A389" i="18"/>
  <c r="E388" i="18"/>
  <c r="C388" i="18"/>
  <c r="D388" i="18" s="1"/>
  <c r="B388" i="18"/>
  <c r="W387" i="18" l="1"/>
  <c r="V387" i="18"/>
  <c r="Q387" i="18"/>
  <c r="M387" i="18"/>
  <c r="S385" i="18"/>
  <c r="R385" i="18"/>
  <c r="AM389" i="18"/>
  <c r="AL389" i="18" s="1"/>
  <c r="T389" i="18"/>
  <c r="P389" i="18"/>
  <c r="L389" i="18"/>
  <c r="M386" i="18"/>
  <c r="Q386" i="18"/>
  <c r="U386" i="18"/>
  <c r="W385" i="18"/>
  <c r="V385" i="18"/>
  <c r="N385" i="18"/>
  <c r="O385" i="18"/>
  <c r="AC62" i="20"/>
  <c r="AB63" i="20"/>
  <c r="AD63" i="20" s="1"/>
  <c r="Z62" i="20"/>
  <c r="AA62" i="20"/>
  <c r="F388" i="18"/>
  <c r="H388" i="18" s="1"/>
  <c r="J388" i="18" s="1"/>
  <c r="M388" i="18" s="1"/>
  <c r="I387" i="18"/>
  <c r="Z387" i="18" s="1"/>
  <c r="G389" i="18"/>
  <c r="A390" i="18"/>
  <c r="E389" i="18"/>
  <c r="C389" i="18"/>
  <c r="D389" i="18" s="1"/>
  <c r="B389" i="18"/>
  <c r="U388" i="18" l="1"/>
  <c r="W386" i="18"/>
  <c r="V386" i="18"/>
  <c r="Q388" i="18"/>
  <c r="AM390" i="18"/>
  <c r="AL390" i="18" s="1"/>
  <c r="T390" i="18"/>
  <c r="P390" i="18"/>
  <c r="L390" i="18"/>
  <c r="AC63" i="20"/>
  <c r="AB64" i="20"/>
  <c r="AD64" i="20" s="1"/>
  <c r="Z63" i="20"/>
  <c r="AA63" i="20"/>
  <c r="I388" i="18"/>
  <c r="Z388" i="18" s="1"/>
  <c r="G390" i="18"/>
  <c r="F389" i="18"/>
  <c r="H389" i="18" s="1"/>
  <c r="A391" i="18"/>
  <c r="E390" i="18"/>
  <c r="C390" i="18"/>
  <c r="D390" i="18" s="1"/>
  <c r="B390" i="18"/>
  <c r="AM391" i="18" l="1"/>
  <c r="AL391" i="18" s="1"/>
  <c r="T391" i="18"/>
  <c r="P391" i="18"/>
  <c r="L391" i="18"/>
  <c r="W388" i="18"/>
  <c r="V388" i="18"/>
  <c r="AC64" i="20"/>
  <c r="Z64" i="20"/>
  <c r="AA64" i="20"/>
  <c r="AG12" i="20"/>
  <c r="AI12" i="20" s="1"/>
  <c r="I389" i="18"/>
  <c r="Z389" i="18" s="1"/>
  <c r="J389" i="18"/>
  <c r="F390" i="18"/>
  <c r="H390" i="18" s="1"/>
  <c r="G391" i="18"/>
  <c r="A392" i="18"/>
  <c r="E391" i="18"/>
  <c r="C391" i="18"/>
  <c r="D391" i="18" s="1"/>
  <c r="B391" i="18"/>
  <c r="U389" i="18" l="1"/>
  <c r="Q389" i="18"/>
  <c r="M389" i="18"/>
  <c r="AM392" i="18"/>
  <c r="AL392" i="18" s="1"/>
  <c r="T392" i="18"/>
  <c r="P392" i="18"/>
  <c r="L392" i="18"/>
  <c r="AH12" i="20"/>
  <c r="AE12" i="20"/>
  <c r="AG13" i="20"/>
  <c r="AI13" i="20" s="1"/>
  <c r="AF12" i="20"/>
  <c r="I390" i="18"/>
  <c r="Z390" i="18" s="1"/>
  <c r="J390" i="18"/>
  <c r="G392" i="18"/>
  <c r="F391" i="18"/>
  <c r="H391" i="18" s="1"/>
  <c r="A393" i="18"/>
  <c r="E392" i="18"/>
  <c r="C392" i="18"/>
  <c r="D392" i="18" s="1"/>
  <c r="B392" i="18"/>
  <c r="Q390" i="18" l="1"/>
  <c r="U390" i="18"/>
  <c r="M390" i="18"/>
  <c r="AM393" i="18"/>
  <c r="AL393" i="18" s="1"/>
  <c r="T393" i="18"/>
  <c r="P393" i="18"/>
  <c r="L393" i="18"/>
  <c r="W389" i="18"/>
  <c r="V389" i="18"/>
  <c r="AH13" i="20"/>
  <c r="AE13" i="20"/>
  <c r="AF13" i="20"/>
  <c r="AG14" i="20"/>
  <c r="AI14" i="20" s="1"/>
  <c r="F392" i="18"/>
  <c r="H392" i="18" s="1"/>
  <c r="J392" i="18" s="1"/>
  <c r="U392" i="18" s="1"/>
  <c r="I391" i="18"/>
  <c r="Z391" i="18" s="1"/>
  <c r="J391" i="18"/>
  <c r="G393" i="18"/>
  <c r="A394" i="18"/>
  <c r="E393" i="18"/>
  <c r="C393" i="18"/>
  <c r="D393" i="18" s="1"/>
  <c r="B393" i="18"/>
  <c r="V392" i="18" l="1"/>
  <c r="W392" i="18"/>
  <c r="AM394" i="18"/>
  <c r="AL394" i="18" s="1"/>
  <c r="T394" i="18"/>
  <c r="L394" i="18"/>
  <c r="P394" i="18"/>
  <c r="Q391" i="18"/>
  <c r="M391" i="18"/>
  <c r="U391" i="18"/>
  <c r="Q392" i="18"/>
  <c r="M392" i="18"/>
  <c r="W390" i="18"/>
  <c r="V390" i="18"/>
  <c r="AH14" i="20"/>
  <c r="AE14" i="20"/>
  <c r="AG15" i="20"/>
  <c r="AI15" i="20" s="1"/>
  <c r="AF14" i="20"/>
  <c r="I392" i="18"/>
  <c r="Z392" i="18" s="1"/>
  <c r="F393" i="18"/>
  <c r="H393" i="18" s="1"/>
  <c r="G394" i="18"/>
  <c r="A395" i="18"/>
  <c r="E394" i="18"/>
  <c r="C394" i="18"/>
  <c r="D394" i="18" s="1"/>
  <c r="B394" i="18"/>
  <c r="R392" i="18" l="1"/>
  <c r="S392" i="18"/>
  <c r="O391" i="18"/>
  <c r="N391" i="18"/>
  <c r="AM395" i="18"/>
  <c r="AL395" i="18" s="1"/>
  <c r="T395" i="18"/>
  <c r="P395" i="18"/>
  <c r="L395" i="18"/>
  <c r="N392" i="18"/>
  <c r="O392" i="18"/>
  <c r="W391" i="18"/>
  <c r="V391" i="18"/>
  <c r="S391" i="18"/>
  <c r="R391" i="18"/>
  <c r="AH15" i="20"/>
  <c r="AG16" i="20"/>
  <c r="AI16" i="20" s="1"/>
  <c r="AE15" i="20"/>
  <c r="AF15" i="20"/>
  <c r="F394" i="18"/>
  <c r="H394" i="18" s="1"/>
  <c r="J393" i="18"/>
  <c r="I393" i="18"/>
  <c r="Z393" i="18" s="1"/>
  <c r="G395" i="18"/>
  <c r="A396" i="18"/>
  <c r="E395" i="18"/>
  <c r="C395" i="18"/>
  <c r="D395" i="18" s="1"/>
  <c r="B395" i="18"/>
  <c r="AM396" i="18" l="1"/>
  <c r="AL396" i="18" s="1"/>
  <c r="T396" i="18"/>
  <c r="P396" i="18"/>
  <c r="L396" i="18"/>
  <c r="M393" i="18"/>
  <c r="Q393" i="18"/>
  <c r="U393" i="18"/>
  <c r="AH16" i="20"/>
  <c r="AG17" i="20"/>
  <c r="AI17" i="20" s="1"/>
  <c r="AE16" i="20"/>
  <c r="AF16" i="20"/>
  <c r="I394" i="18"/>
  <c r="Z394" i="18" s="1"/>
  <c r="J394" i="18"/>
  <c r="F395" i="18"/>
  <c r="H395" i="18" s="1"/>
  <c r="G396" i="18"/>
  <c r="A397" i="18"/>
  <c r="E396" i="18"/>
  <c r="C396" i="18"/>
  <c r="D396" i="18" s="1"/>
  <c r="B396" i="18"/>
  <c r="AM397" i="18" l="1"/>
  <c r="AL397" i="18" s="1"/>
  <c r="T397" i="18"/>
  <c r="P397" i="18"/>
  <c r="L397" i="18"/>
  <c r="Q394" i="18"/>
  <c r="M394" i="18"/>
  <c r="U394" i="18"/>
  <c r="V393" i="18"/>
  <c r="W393" i="18"/>
  <c r="AH17" i="20"/>
  <c r="AG18" i="20"/>
  <c r="AI18" i="20" s="1"/>
  <c r="AE17" i="20"/>
  <c r="AF17" i="20"/>
  <c r="F396" i="18"/>
  <c r="H396" i="18" s="1"/>
  <c r="I395" i="18"/>
  <c r="Z395" i="18" s="1"/>
  <c r="J395" i="18"/>
  <c r="G397" i="18"/>
  <c r="A398" i="18"/>
  <c r="E397" i="18"/>
  <c r="C397" i="18"/>
  <c r="D397" i="18" s="1"/>
  <c r="B397" i="18"/>
  <c r="AM398" i="18" l="1"/>
  <c r="AL398" i="18" s="1"/>
  <c r="T398" i="18"/>
  <c r="P398" i="18"/>
  <c r="L398" i="18"/>
  <c r="M395" i="18"/>
  <c r="U395" i="18"/>
  <c r="Q395" i="18"/>
  <c r="V394" i="18"/>
  <c r="W394" i="18"/>
  <c r="AH18" i="20"/>
  <c r="AG19" i="20"/>
  <c r="AI19" i="20" s="1"/>
  <c r="AE18" i="20"/>
  <c r="AF18" i="20"/>
  <c r="I396" i="18"/>
  <c r="Z396" i="18" s="1"/>
  <c r="J396" i="18"/>
  <c r="G398" i="18"/>
  <c r="F397" i="18"/>
  <c r="H397" i="18" s="1"/>
  <c r="A399" i="18"/>
  <c r="E398" i="18"/>
  <c r="C398" i="18"/>
  <c r="D398" i="18" s="1"/>
  <c r="B398" i="18"/>
  <c r="V395" i="18" l="1"/>
  <c r="W395" i="18"/>
  <c r="AM399" i="18"/>
  <c r="AL399" i="18" s="1"/>
  <c r="T399" i="18"/>
  <c r="P399" i="18"/>
  <c r="L399" i="18"/>
  <c r="M396" i="18"/>
  <c r="U396" i="18"/>
  <c r="Q396" i="18"/>
  <c r="AH19" i="20"/>
  <c r="AG20" i="20"/>
  <c r="AI20" i="20" s="1"/>
  <c r="AE19" i="20"/>
  <c r="AF19" i="20"/>
  <c r="F398" i="18"/>
  <c r="H398" i="18" s="1"/>
  <c r="J398" i="18" s="1"/>
  <c r="M398" i="18" s="1"/>
  <c r="I397" i="18"/>
  <c r="Z397" i="18" s="1"/>
  <c r="J397" i="18"/>
  <c r="G399" i="18"/>
  <c r="A400" i="18"/>
  <c r="E399" i="18"/>
  <c r="C399" i="18"/>
  <c r="D399" i="18" s="1"/>
  <c r="B399" i="18"/>
  <c r="N398" i="18" l="1"/>
  <c r="O398" i="18"/>
  <c r="Q398" i="18"/>
  <c r="V396" i="18"/>
  <c r="W396" i="18"/>
  <c r="U398" i="18"/>
  <c r="AM400" i="18"/>
  <c r="AL400" i="18" s="1"/>
  <c r="T400" i="18"/>
  <c r="P400" i="18"/>
  <c r="L400" i="18"/>
  <c r="M397" i="18"/>
  <c r="U397" i="18"/>
  <c r="Q397" i="18"/>
  <c r="AH20" i="20"/>
  <c r="AG21" i="20"/>
  <c r="AI21" i="20" s="1"/>
  <c r="AE20" i="20"/>
  <c r="AF20" i="20"/>
  <c r="F399" i="18"/>
  <c r="H399" i="18" s="1"/>
  <c r="I398" i="18"/>
  <c r="Z398" i="18" s="1"/>
  <c r="G400" i="18"/>
  <c r="A401" i="18"/>
  <c r="E400" i="18"/>
  <c r="C400" i="18"/>
  <c r="D400" i="18" s="1"/>
  <c r="B400" i="18"/>
  <c r="V397" i="18" l="1"/>
  <c r="W397" i="18"/>
  <c r="V398" i="18"/>
  <c r="W398" i="18"/>
  <c r="AM401" i="18"/>
  <c r="AL401" i="18" s="1"/>
  <c r="T401" i="18"/>
  <c r="P401" i="18"/>
  <c r="L401" i="18"/>
  <c r="S398" i="18"/>
  <c r="R398" i="18"/>
  <c r="I399" i="18"/>
  <c r="Z399" i="18" s="1"/>
  <c r="AH21" i="20"/>
  <c r="AG22" i="20"/>
  <c r="AI22" i="20" s="1"/>
  <c r="AE21" i="20"/>
  <c r="AF21" i="20"/>
  <c r="J399" i="18"/>
  <c r="F400" i="18"/>
  <c r="H400" i="18" s="1"/>
  <c r="G401" i="18"/>
  <c r="A402" i="18"/>
  <c r="E401" i="18"/>
  <c r="C401" i="18"/>
  <c r="D401" i="18" s="1"/>
  <c r="B401" i="18"/>
  <c r="U399" i="18" l="1"/>
  <c r="M399" i="18"/>
  <c r="Q399" i="18"/>
  <c r="AM402" i="18"/>
  <c r="AL402" i="18" s="1"/>
  <c r="T402" i="18"/>
  <c r="L402" i="18"/>
  <c r="P402" i="18"/>
  <c r="AH22" i="20"/>
  <c r="AG23" i="20"/>
  <c r="AI23" i="20" s="1"/>
  <c r="AE22" i="20"/>
  <c r="AF22" i="20"/>
  <c r="I400" i="18"/>
  <c r="Z400" i="18" s="1"/>
  <c r="F401" i="18"/>
  <c r="H401" i="18" s="1"/>
  <c r="J400" i="18"/>
  <c r="G402" i="18"/>
  <c r="A403" i="18"/>
  <c r="E402" i="18"/>
  <c r="C402" i="18"/>
  <c r="D402" i="18" s="1"/>
  <c r="B402" i="18"/>
  <c r="S399" i="18" l="1"/>
  <c r="R399" i="18"/>
  <c r="V399" i="18"/>
  <c r="W399" i="18"/>
  <c r="AM403" i="18"/>
  <c r="AL403" i="18" s="1"/>
  <c r="T403" i="18"/>
  <c r="P403" i="18"/>
  <c r="L403" i="18"/>
  <c r="M400" i="18"/>
  <c r="Q400" i="18"/>
  <c r="U400" i="18"/>
  <c r="N399" i="18"/>
  <c r="O399" i="18"/>
  <c r="AH23" i="20"/>
  <c r="AG24" i="20"/>
  <c r="AI24" i="20" s="1"/>
  <c r="AE23" i="20"/>
  <c r="AF23" i="20"/>
  <c r="I401" i="18"/>
  <c r="Z401" i="18" s="1"/>
  <c r="J401" i="18"/>
  <c r="F402" i="18"/>
  <c r="H402" i="18" s="1"/>
  <c r="G403" i="18"/>
  <c r="A404" i="18"/>
  <c r="E403" i="18"/>
  <c r="C403" i="18"/>
  <c r="D403" i="18" s="1"/>
  <c r="B403" i="18"/>
  <c r="AM404" i="18" l="1"/>
  <c r="AL404" i="18" s="1"/>
  <c r="T404" i="18"/>
  <c r="P404" i="18"/>
  <c r="L404" i="18"/>
  <c r="M401" i="18"/>
  <c r="Q401" i="18"/>
  <c r="U401" i="18"/>
  <c r="V400" i="18"/>
  <c r="W400" i="18"/>
  <c r="AH24" i="20"/>
  <c r="AG25" i="20"/>
  <c r="AI25" i="20" s="1"/>
  <c r="AE24" i="20"/>
  <c r="AF24" i="20"/>
  <c r="J402" i="18"/>
  <c r="I402" i="18"/>
  <c r="Z402" i="18" s="1"/>
  <c r="F403" i="18"/>
  <c r="H403" i="18" s="1"/>
  <c r="G404" i="18"/>
  <c r="A405" i="18"/>
  <c r="E404" i="18"/>
  <c r="C404" i="18"/>
  <c r="D404" i="18" s="1"/>
  <c r="B404" i="18"/>
  <c r="AM405" i="18" l="1"/>
  <c r="AL405" i="18" s="1"/>
  <c r="T405" i="18"/>
  <c r="P405" i="18"/>
  <c r="L405" i="18"/>
  <c r="Q402" i="18"/>
  <c r="U402" i="18"/>
  <c r="M402" i="18"/>
  <c r="V401" i="18"/>
  <c r="W401" i="18"/>
  <c r="AH25" i="20"/>
  <c r="AG26" i="20"/>
  <c r="AI26" i="20" s="1"/>
  <c r="AE25" i="20"/>
  <c r="AF25" i="20"/>
  <c r="I403" i="18"/>
  <c r="Z403" i="18" s="1"/>
  <c r="J403" i="18"/>
  <c r="G405" i="18"/>
  <c r="F404" i="18"/>
  <c r="H404" i="18" s="1"/>
  <c r="A406" i="18"/>
  <c r="E405" i="18"/>
  <c r="C405" i="18"/>
  <c r="D405" i="18" s="1"/>
  <c r="B405" i="18"/>
  <c r="V402" i="18" l="1"/>
  <c r="W402" i="18"/>
  <c r="AM406" i="18"/>
  <c r="AL406" i="18" s="1"/>
  <c r="T406" i="18"/>
  <c r="P406" i="18"/>
  <c r="L406" i="18"/>
  <c r="M403" i="18"/>
  <c r="U403" i="18"/>
  <c r="Q403" i="18"/>
  <c r="AH26" i="20"/>
  <c r="AG27" i="20"/>
  <c r="AI27" i="20" s="1"/>
  <c r="AE26" i="20"/>
  <c r="AF26" i="20"/>
  <c r="F405" i="18"/>
  <c r="H405" i="18" s="1"/>
  <c r="J405" i="18" s="1"/>
  <c r="M405" i="18" s="1"/>
  <c r="I404" i="18"/>
  <c r="Z404" i="18" s="1"/>
  <c r="J404" i="18"/>
  <c r="G406" i="18"/>
  <c r="A407" i="18"/>
  <c r="E406" i="18"/>
  <c r="C406" i="18"/>
  <c r="D406" i="18" s="1"/>
  <c r="B406" i="18"/>
  <c r="O405" i="18" l="1"/>
  <c r="N405" i="18"/>
  <c r="Q405" i="18"/>
  <c r="V403" i="18"/>
  <c r="W403" i="18"/>
  <c r="U405" i="18"/>
  <c r="AM407" i="18"/>
  <c r="AL407" i="18" s="1"/>
  <c r="T407" i="18"/>
  <c r="P407" i="18"/>
  <c r="L407" i="18"/>
  <c r="M404" i="18"/>
  <c r="U404" i="18"/>
  <c r="Q404" i="18"/>
  <c r="AH27" i="20"/>
  <c r="AG28" i="20"/>
  <c r="AI28" i="20" s="1"/>
  <c r="AE27" i="20"/>
  <c r="AF27" i="20"/>
  <c r="F406" i="18"/>
  <c r="H406" i="18" s="1"/>
  <c r="J406" i="18" s="1"/>
  <c r="U406" i="18" s="1"/>
  <c r="I405" i="18"/>
  <c r="Z405" i="18" s="1"/>
  <c r="G407" i="18"/>
  <c r="A408" i="18"/>
  <c r="E407" i="18"/>
  <c r="C407" i="18"/>
  <c r="D407" i="18" s="1"/>
  <c r="B407" i="18"/>
  <c r="V406" i="18" l="1"/>
  <c r="W406" i="18"/>
  <c r="Q406" i="18"/>
  <c r="V404" i="18"/>
  <c r="W404" i="18"/>
  <c r="V405" i="18"/>
  <c r="W405" i="18"/>
  <c r="M406" i="18"/>
  <c r="AM408" i="18"/>
  <c r="AL408" i="18" s="1"/>
  <c r="T408" i="18"/>
  <c r="P408" i="18"/>
  <c r="L408" i="18"/>
  <c r="S405" i="18"/>
  <c r="R405" i="18"/>
  <c r="AH28" i="20"/>
  <c r="AG29" i="20"/>
  <c r="AI29" i="20" s="1"/>
  <c r="AE28" i="20"/>
  <c r="AF28" i="20"/>
  <c r="I406" i="18"/>
  <c r="Z406" i="18" s="1"/>
  <c r="F407" i="18"/>
  <c r="H407" i="18" s="1"/>
  <c r="J407" i="18" s="1"/>
  <c r="U407" i="18" s="1"/>
  <c r="G408" i="18"/>
  <c r="A409" i="18"/>
  <c r="E408" i="18"/>
  <c r="C408" i="18"/>
  <c r="D408" i="18" s="1"/>
  <c r="B408" i="18"/>
  <c r="V407" i="18" l="1"/>
  <c r="W407" i="18"/>
  <c r="N406" i="18"/>
  <c r="O406" i="18"/>
  <c r="M407" i="18"/>
  <c r="AM409" i="18"/>
  <c r="AL409" i="18" s="1"/>
  <c r="T409" i="18"/>
  <c r="P409" i="18"/>
  <c r="L409" i="18"/>
  <c r="Q407" i="18"/>
  <c r="R406" i="18"/>
  <c r="S406" i="18"/>
  <c r="AH29" i="20"/>
  <c r="AG30" i="20"/>
  <c r="AI30" i="20" s="1"/>
  <c r="AE29" i="20"/>
  <c r="AF29" i="20"/>
  <c r="I407" i="18"/>
  <c r="Z407" i="18" s="1"/>
  <c r="G409" i="18"/>
  <c r="F408" i="18"/>
  <c r="H408" i="18" s="1"/>
  <c r="A410" i="18"/>
  <c r="E409" i="18"/>
  <c r="C409" i="18"/>
  <c r="D409" i="18" s="1"/>
  <c r="B409" i="18"/>
  <c r="AM410" i="18" l="1"/>
  <c r="AL410" i="18" s="1"/>
  <c r="T410" i="18"/>
  <c r="P410" i="18"/>
  <c r="L410" i="18"/>
  <c r="AH30" i="20"/>
  <c r="AG31" i="20"/>
  <c r="AI31" i="20" s="1"/>
  <c r="AE30" i="20"/>
  <c r="AF30" i="20"/>
  <c r="F409" i="18"/>
  <c r="H409" i="18" s="1"/>
  <c r="J408" i="18"/>
  <c r="I408" i="18"/>
  <c r="Z408" i="18" s="1"/>
  <c r="G410" i="18"/>
  <c r="A411" i="18"/>
  <c r="E410" i="18"/>
  <c r="C410" i="18"/>
  <c r="D410" i="18" s="1"/>
  <c r="B410" i="18"/>
  <c r="M408" i="18" l="1"/>
  <c r="Q408" i="18"/>
  <c r="U408" i="18"/>
  <c r="AM411" i="18"/>
  <c r="AL411" i="18" s="1"/>
  <c r="T411" i="18"/>
  <c r="P411" i="18"/>
  <c r="L411" i="18"/>
  <c r="AH31" i="20"/>
  <c r="AG32" i="20"/>
  <c r="AI32" i="20" s="1"/>
  <c r="AE31" i="20"/>
  <c r="AF31" i="20"/>
  <c r="I409" i="18"/>
  <c r="Z409" i="18" s="1"/>
  <c r="J409" i="18"/>
  <c r="F410" i="18"/>
  <c r="H410" i="18" s="1"/>
  <c r="G411" i="18"/>
  <c r="A412" i="18"/>
  <c r="E411" i="18"/>
  <c r="C411" i="18"/>
  <c r="D411" i="18" s="1"/>
  <c r="B411" i="18"/>
  <c r="AM412" i="18" l="1"/>
  <c r="AL412" i="18" s="1"/>
  <c r="T412" i="18"/>
  <c r="P412" i="18"/>
  <c r="L412" i="18"/>
  <c r="Q409" i="18"/>
  <c r="U409" i="18"/>
  <c r="M409" i="18"/>
  <c r="V408" i="18"/>
  <c r="W408" i="18"/>
  <c r="AH32" i="20"/>
  <c r="AG33" i="20"/>
  <c r="AI33" i="20" s="1"/>
  <c r="AE32" i="20"/>
  <c r="AF32" i="20"/>
  <c r="I410" i="18"/>
  <c r="Z410" i="18" s="1"/>
  <c r="J410" i="18"/>
  <c r="F411" i="18"/>
  <c r="H411" i="18" s="1"/>
  <c r="G412" i="18"/>
  <c r="A413" i="18"/>
  <c r="E412" i="18"/>
  <c r="C412" i="18"/>
  <c r="D412" i="18" s="1"/>
  <c r="B412" i="18"/>
  <c r="AM413" i="18" l="1"/>
  <c r="AL413" i="18" s="1"/>
  <c r="T413" i="18"/>
  <c r="P413" i="18"/>
  <c r="L413" i="18"/>
  <c r="V409" i="18"/>
  <c r="W409" i="18"/>
  <c r="M410" i="18"/>
  <c r="Q410" i="18"/>
  <c r="U410" i="18"/>
  <c r="AH33" i="20"/>
  <c r="AG34" i="20"/>
  <c r="AI34" i="20" s="1"/>
  <c r="AE33" i="20"/>
  <c r="AF33" i="20"/>
  <c r="I411" i="18"/>
  <c r="Z411" i="18" s="1"/>
  <c r="J411" i="18"/>
  <c r="F412" i="18"/>
  <c r="H412" i="18" s="1"/>
  <c r="G413" i="18"/>
  <c r="A414" i="18"/>
  <c r="E413" i="18"/>
  <c r="C413" i="18"/>
  <c r="D413" i="18" s="1"/>
  <c r="B413" i="18"/>
  <c r="AM414" i="18" l="1"/>
  <c r="AL414" i="18" s="1"/>
  <c r="T414" i="18"/>
  <c r="P414" i="18"/>
  <c r="L414" i="18"/>
  <c r="M411" i="18"/>
  <c r="U411" i="18"/>
  <c r="Q411" i="18"/>
  <c r="V410" i="18"/>
  <c r="W410" i="18"/>
  <c r="AH34" i="20"/>
  <c r="AG35" i="20"/>
  <c r="AI35" i="20" s="1"/>
  <c r="AE34" i="20"/>
  <c r="AF34" i="20"/>
  <c r="I412" i="18"/>
  <c r="Z412" i="18" s="1"/>
  <c r="J412" i="18"/>
  <c r="F413" i="18"/>
  <c r="H413" i="18" s="1"/>
  <c r="G414" i="18"/>
  <c r="A415" i="18"/>
  <c r="E414" i="18"/>
  <c r="C414" i="18"/>
  <c r="D414" i="18" s="1"/>
  <c r="B414" i="18"/>
  <c r="AM415" i="18" l="1"/>
  <c r="AL415" i="18" s="1"/>
  <c r="T415" i="18"/>
  <c r="P415" i="18"/>
  <c r="L415" i="18"/>
  <c r="V411" i="18"/>
  <c r="W411" i="18"/>
  <c r="M412" i="18"/>
  <c r="U412" i="18"/>
  <c r="Q412" i="18"/>
  <c r="AH35" i="20"/>
  <c r="AG36" i="20"/>
  <c r="AI36" i="20" s="1"/>
  <c r="AE35" i="20"/>
  <c r="AF35" i="20"/>
  <c r="I413" i="18"/>
  <c r="Z413" i="18" s="1"/>
  <c r="J413" i="18"/>
  <c r="F414" i="18"/>
  <c r="H414" i="18" s="1"/>
  <c r="G415" i="18"/>
  <c r="A416" i="18"/>
  <c r="E415" i="18"/>
  <c r="C415" i="18"/>
  <c r="D415" i="18" s="1"/>
  <c r="B415" i="18"/>
  <c r="V412" i="18" l="1"/>
  <c r="W412" i="18"/>
  <c r="AM416" i="18"/>
  <c r="AL416" i="18" s="1"/>
  <c r="T416" i="18"/>
  <c r="P416" i="18"/>
  <c r="L416" i="18"/>
  <c r="M413" i="18"/>
  <c r="U413" i="18"/>
  <c r="Q413" i="18"/>
  <c r="R412" i="18"/>
  <c r="S412" i="18"/>
  <c r="N412" i="18"/>
  <c r="O412" i="18"/>
  <c r="AH36" i="20"/>
  <c r="AG37" i="20"/>
  <c r="AI37" i="20" s="1"/>
  <c r="AE36" i="20"/>
  <c r="AF36" i="20"/>
  <c r="I414" i="18"/>
  <c r="Z414" i="18" s="1"/>
  <c r="J414" i="18"/>
  <c r="F415" i="18"/>
  <c r="H415" i="18" s="1"/>
  <c r="G416" i="18"/>
  <c r="A417" i="18"/>
  <c r="E416" i="18"/>
  <c r="C416" i="18"/>
  <c r="D416" i="18" s="1"/>
  <c r="B416" i="18"/>
  <c r="AM417" i="18" l="1"/>
  <c r="AL417" i="18" s="1"/>
  <c r="T417" i="18"/>
  <c r="P417" i="18"/>
  <c r="L417" i="18"/>
  <c r="V413" i="18"/>
  <c r="W413" i="18"/>
  <c r="M414" i="18"/>
  <c r="U414" i="18"/>
  <c r="Q414" i="18"/>
  <c r="R413" i="18"/>
  <c r="S413" i="18"/>
  <c r="O413" i="18"/>
  <c r="N413" i="18"/>
  <c r="AH37" i="20"/>
  <c r="AG38" i="20"/>
  <c r="AI38" i="20" s="1"/>
  <c r="AE37" i="20"/>
  <c r="AF37" i="20"/>
  <c r="I415" i="18"/>
  <c r="Z415" i="18" s="1"/>
  <c r="J415" i="18"/>
  <c r="G417" i="18"/>
  <c r="F416" i="18"/>
  <c r="H416" i="18" s="1"/>
  <c r="A418" i="18"/>
  <c r="E417" i="18"/>
  <c r="C417" i="18"/>
  <c r="D417" i="18" s="1"/>
  <c r="B417" i="18"/>
  <c r="AM418" i="18" l="1"/>
  <c r="AL418" i="18" s="1"/>
  <c r="T418" i="18"/>
  <c r="P418" i="18"/>
  <c r="L418" i="18"/>
  <c r="V414" i="18"/>
  <c r="W414" i="18"/>
  <c r="M415" i="18"/>
  <c r="U415" i="18"/>
  <c r="Q415" i="18"/>
  <c r="AH38" i="20"/>
  <c r="AG39" i="20"/>
  <c r="AI39" i="20" s="1"/>
  <c r="AE38" i="20"/>
  <c r="AF38" i="20"/>
  <c r="I416" i="18"/>
  <c r="Z416" i="18" s="1"/>
  <c r="J416" i="18"/>
  <c r="G418" i="18"/>
  <c r="F417" i="18"/>
  <c r="H417" i="18" s="1"/>
  <c r="A419" i="18"/>
  <c r="E418" i="18"/>
  <c r="C418" i="18"/>
  <c r="D418" i="18" s="1"/>
  <c r="B418" i="18"/>
  <c r="AM419" i="18" l="1"/>
  <c r="AL419" i="18" s="1"/>
  <c r="T419" i="18"/>
  <c r="P419" i="18"/>
  <c r="L419" i="18"/>
  <c r="V415" i="18"/>
  <c r="W415" i="18"/>
  <c r="M416" i="18"/>
  <c r="U416" i="18"/>
  <c r="Q416" i="18"/>
  <c r="AH39" i="20"/>
  <c r="AG40" i="20"/>
  <c r="AI40" i="20" s="1"/>
  <c r="AE39" i="20"/>
  <c r="AF39" i="20"/>
  <c r="F418" i="18"/>
  <c r="H418" i="18" s="1"/>
  <c r="J418" i="18" s="1"/>
  <c r="M418" i="18" s="1"/>
  <c r="I417" i="18"/>
  <c r="Z417" i="18" s="1"/>
  <c r="J417" i="18"/>
  <c r="G419" i="18"/>
  <c r="A420" i="18"/>
  <c r="E419" i="18"/>
  <c r="C419" i="18"/>
  <c r="D419" i="18" s="1"/>
  <c r="B419" i="18"/>
  <c r="AM420" i="18" l="1"/>
  <c r="AL420" i="18" s="1"/>
  <c r="T420" i="18"/>
  <c r="P420" i="18"/>
  <c r="L420" i="18"/>
  <c r="Q418" i="18"/>
  <c r="V416" i="18"/>
  <c r="W416" i="18"/>
  <c r="U418" i="18"/>
  <c r="M417" i="18"/>
  <c r="U417" i="18"/>
  <c r="Q417" i="18"/>
  <c r="AH40" i="20"/>
  <c r="AG41" i="20"/>
  <c r="AI41" i="20" s="1"/>
  <c r="AE40" i="20"/>
  <c r="AF40" i="20"/>
  <c r="I418" i="18"/>
  <c r="Z418" i="18" s="1"/>
  <c r="G420" i="18"/>
  <c r="F419" i="18"/>
  <c r="H419" i="18" s="1"/>
  <c r="A421" i="18"/>
  <c r="E420" i="18"/>
  <c r="C420" i="18"/>
  <c r="D420" i="18" s="1"/>
  <c r="B420" i="18"/>
  <c r="V417" i="18" l="1"/>
  <c r="W417" i="18"/>
  <c r="V418" i="18"/>
  <c r="W418" i="18"/>
  <c r="AM421" i="18"/>
  <c r="AL421" i="18" s="1"/>
  <c r="T421" i="18"/>
  <c r="P421" i="18"/>
  <c r="L421" i="18"/>
  <c r="AH41" i="20"/>
  <c r="AG42" i="20"/>
  <c r="AI42" i="20" s="1"/>
  <c r="AE41" i="20"/>
  <c r="AF41" i="20"/>
  <c r="F420" i="18"/>
  <c r="H420" i="18" s="1"/>
  <c r="I419" i="18"/>
  <c r="Z419" i="18" s="1"/>
  <c r="J419" i="18"/>
  <c r="G421" i="18"/>
  <c r="A422" i="18"/>
  <c r="E421" i="18"/>
  <c r="C421" i="18"/>
  <c r="D421" i="18" s="1"/>
  <c r="B421" i="18"/>
  <c r="AM422" i="18" l="1"/>
  <c r="AL422" i="18" s="1"/>
  <c r="T422" i="18"/>
  <c r="P422" i="18"/>
  <c r="L422" i="18"/>
  <c r="M419" i="18"/>
  <c r="U419" i="18"/>
  <c r="Q419" i="18"/>
  <c r="AH42" i="20"/>
  <c r="AG43" i="20"/>
  <c r="AI43" i="20" s="1"/>
  <c r="AE42" i="20"/>
  <c r="AF42" i="20"/>
  <c r="I420" i="18"/>
  <c r="Z420" i="18" s="1"/>
  <c r="J420" i="18"/>
  <c r="F421" i="18"/>
  <c r="H421" i="18" s="1"/>
  <c r="G422" i="18"/>
  <c r="A423" i="18"/>
  <c r="E422" i="18"/>
  <c r="C422" i="18"/>
  <c r="D422" i="18" s="1"/>
  <c r="B422" i="18"/>
  <c r="V419" i="18" l="1"/>
  <c r="W419" i="18"/>
  <c r="AM423" i="18"/>
  <c r="AL423" i="18" s="1"/>
  <c r="T423" i="18"/>
  <c r="P423" i="18"/>
  <c r="L423" i="18"/>
  <c r="M420" i="18"/>
  <c r="Q420" i="18"/>
  <c r="U420" i="18"/>
  <c r="S419" i="18"/>
  <c r="R419" i="18"/>
  <c r="O419" i="18"/>
  <c r="N419" i="18"/>
  <c r="AH43" i="20"/>
  <c r="AG44" i="20"/>
  <c r="AI44" i="20" s="1"/>
  <c r="AE43" i="20"/>
  <c r="AF43" i="20"/>
  <c r="J421" i="18"/>
  <c r="I421" i="18"/>
  <c r="Z421" i="18" s="1"/>
  <c r="F422" i="18"/>
  <c r="H422" i="18" s="1"/>
  <c r="J422" i="18" s="1"/>
  <c r="M422" i="18" s="1"/>
  <c r="G423" i="18"/>
  <c r="A424" i="18"/>
  <c r="E423" i="18"/>
  <c r="C423" i="18"/>
  <c r="D423" i="18" s="1"/>
  <c r="B423" i="18"/>
  <c r="AM424" i="18" l="1"/>
  <c r="AL424" i="18" s="1"/>
  <c r="T424" i="18"/>
  <c r="P424" i="18"/>
  <c r="L424" i="18"/>
  <c r="M421" i="18"/>
  <c r="U421" i="18"/>
  <c r="Q421" i="18"/>
  <c r="Q422" i="18"/>
  <c r="R420" i="18"/>
  <c r="S420" i="18"/>
  <c r="U422" i="18"/>
  <c r="V420" i="18"/>
  <c r="W420" i="18"/>
  <c r="N420" i="18"/>
  <c r="O420" i="18"/>
  <c r="AH44" i="20"/>
  <c r="AG45" i="20"/>
  <c r="AI45" i="20" s="1"/>
  <c r="AE44" i="20"/>
  <c r="AF44" i="20"/>
  <c r="I422" i="18"/>
  <c r="Z422" i="18" s="1"/>
  <c r="G424" i="18"/>
  <c r="F423" i="18"/>
  <c r="H423" i="18" s="1"/>
  <c r="A425" i="18"/>
  <c r="E424" i="18"/>
  <c r="C424" i="18"/>
  <c r="D424" i="18" s="1"/>
  <c r="B424" i="18"/>
  <c r="V421" i="18" l="1"/>
  <c r="W421" i="18"/>
  <c r="AM425" i="18"/>
  <c r="AL425" i="18" s="1"/>
  <c r="T425" i="18"/>
  <c r="P425" i="18"/>
  <c r="L425" i="18"/>
  <c r="V422" i="18"/>
  <c r="W422" i="18"/>
  <c r="AH45" i="20"/>
  <c r="AG46" i="20"/>
  <c r="AI46" i="20" s="1"/>
  <c r="AE45" i="20"/>
  <c r="AF45" i="20"/>
  <c r="F424" i="18"/>
  <c r="H424" i="18" s="1"/>
  <c r="I423" i="18"/>
  <c r="Z423" i="18" s="1"/>
  <c r="J423" i="18"/>
  <c r="G425" i="18"/>
  <c r="A426" i="18"/>
  <c r="E425" i="18"/>
  <c r="C425" i="18"/>
  <c r="D425" i="18" s="1"/>
  <c r="B425" i="18"/>
  <c r="AM426" i="18" l="1"/>
  <c r="AL426" i="18" s="1"/>
  <c r="T426" i="18"/>
  <c r="P426" i="18"/>
  <c r="L426" i="18"/>
  <c r="M423" i="18"/>
  <c r="U423" i="18"/>
  <c r="Q423" i="18"/>
  <c r="AH46" i="20"/>
  <c r="AG47" i="20"/>
  <c r="AI47" i="20" s="1"/>
  <c r="AE46" i="20"/>
  <c r="AF46" i="20"/>
  <c r="I424" i="18"/>
  <c r="Z424" i="18" s="1"/>
  <c r="J424" i="18"/>
  <c r="G426" i="18"/>
  <c r="F425" i="18"/>
  <c r="H425" i="18" s="1"/>
  <c r="E426" i="18"/>
  <c r="C426" i="18"/>
  <c r="D426" i="18" s="1"/>
  <c r="B426" i="18"/>
  <c r="A427" i="18"/>
  <c r="V423" i="18" l="1"/>
  <c r="W423" i="18"/>
  <c r="AM427" i="18"/>
  <c r="AL427" i="18" s="1"/>
  <c r="T427" i="18"/>
  <c r="P427" i="18"/>
  <c r="L427" i="18"/>
  <c r="M424" i="18"/>
  <c r="Q424" i="18"/>
  <c r="U424" i="18"/>
  <c r="AH47" i="20"/>
  <c r="AG48" i="20"/>
  <c r="AI48" i="20" s="1"/>
  <c r="AE47" i="20"/>
  <c r="AF47" i="20"/>
  <c r="I425" i="18"/>
  <c r="Z425" i="18" s="1"/>
  <c r="J425" i="18"/>
  <c r="G427" i="18"/>
  <c r="F426" i="18"/>
  <c r="H426" i="18" s="1"/>
  <c r="A428" i="18"/>
  <c r="E427" i="18"/>
  <c r="C427" i="18"/>
  <c r="D427" i="18" s="1"/>
  <c r="B427" i="18"/>
  <c r="AM428" i="18" l="1"/>
  <c r="AL428" i="18" s="1"/>
  <c r="T428" i="18"/>
  <c r="L428" i="18"/>
  <c r="P428" i="18"/>
  <c r="M425" i="18"/>
  <c r="U425" i="18"/>
  <c r="Q425" i="18"/>
  <c r="V424" i="18"/>
  <c r="W424" i="18"/>
  <c r="AH48" i="20"/>
  <c r="AG49" i="20"/>
  <c r="AI49" i="20" s="1"/>
  <c r="AE48" i="20"/>
  <c r="AF48" i="20"/>
  <c r="F427" i="18"/>
  <c r="H427" i="18" s="1"/>
  <c r="J427" i="18" s="1"/>
  <c r="M427" i="18" s="1"/>
  <c r="J426" i="18"/>
  <c r="I426" i="18"/>
  <c r="Z426" i="18" s="1"/>
  <c r="G428" i="18"/>
  <c r="A429" i="18"/>
  <c r="C428" i="18"/>
  <c r="D428" i="18" s="1"/>
  <c r="E428" i="18"/>
  <c r="B428" i="18"/>
  <c r="N427" i="18" l="1"/>
  <c r="O427" i="18"/>
  <c r="AM429" i="18"/>
  <c r="AL429" i="18" s="1"/>
  <c r="T429" i="18"/>
  <c r="P429" i="18"/>
  <c r="L429" i="18"/>
  <c r="Q427" i="18"/>
  <c r="V425" i="18"/>
  <c r="W425" i="18"/>
  <c r="U427" i="18"/>
  <c r="M426" i="18"/>
  <c r="U426" i="18"/>
  <c r="Q426" i="18"/>
  <c r="AH49" i="20"/>
  <c r="I427" i="18"/>
  <c r="Z427" i="18" s="1"/>
  <c r="AG50" i="20"/>
  <c r="AI50" i="20" s="1"/>
  <c r="AE49" i="20"/>
  <c r="AF49" i="20"/>
  <c r="F428" i="18"/>
  <c r="H428" i="18" s="1"/>
  <c r="G429" i="18"/>
  <c r="A430" i="18"/>
  <c r="B429" i="18"/>
  <c r="E429" i="18"/>
  <c r="C429" i="18"/>
  <c r="D429" i="18" s="1"/>
  <c r="AM430" i="18" l="1"/>
  <c r="AL430" i="18" s="1"/>
  <c r="T430" i="18"/>
  <c r="P430" i="18"/>
  <c r="L430" i="18"/>
  <c r="V426" i="18"/>
  <c r="W426" i="18"/>
  <c r="V427" i="18"/>
  <c r="W427" i="18"/>
  <c r="S426" i="18"/>
  <c r="R426" i="18"/>
  <c r="N426" i="18"/>
  <c r="O426" i="18"/>
  <c r="S427" i="18"/>
  <c r="R427" i="18"/>
  <c r="AH50" i="20"/>
  <c r="AG51" i="20"/>
  <c r="AI51" i="20" s="1"/>
  <c r="AE50" i="20"/>
  <c r="AF50" i="20"/>
  <c r="F429" i="18"/>
  <c r="I429" i="18" s="1"/>
  <c r="Z429" i="18" s="1"/>
  <c r="I428" i="18"/>
  <c r="Z428" i="18" s="1"/>
  <c r="J428" i="18"/>
  <c r="G430" i="18"/>
  <c r="A431" i="18"/>
  <c r="E430" i="18"/>
  <c r="B430" i="18"/>
  <c r="C430" i="18"/>
  <c r="D430" i="18" s="1"/>
  <c r="AM431" i="18" l="1"/>
  <c r="AL431" i="18" s="1"/>
  <c r="T431" i="18"/>
  <c r="P431" i="18"/>
  <c r="L431" i="18"/>
  <c r="H429" i="18"/>
  <c r="J429" i="18" s="1"/>
  <c r="U428" i="18"/>
  <c r="Q428" i="18"/>
  <c r="M428" i="18"/>
  <c r="AH51" i="20"/>
  <c r="AG52" i="20"/>
  <c r="AI52" i="20" s="1"/>
  <c r="AE51" i="20"/>
  <c r="AF51" i="20"/>
  <c r="G431" i="18"/>
  <c r="F430" i="18"/>
  <c r="H430" i="18" s="1"/>
  <c r="A432" i="18"/>
  <c r="C431" i="18"/>
  <c r="D431" i="18" s="1"/>
  <c r="B431" i="18"/>
  <c r="E431" i="18"/>
  <c r="N428" i="18" l="1"/>
  <c r="O428" i="18"/>
  <c r="V428" i="18"/>
  <c r="W428" i="18"/>
  <c r="AM432" i="18"/>
  <c r="AL432" i="18" s="1"/>
  <c r="T432" i="18"/>
  <c r="P432" i="18"/>
  <c r="L432" i="18"/>
  <c r="R428" i="18"/>
  <c r="S428" i="18"/>
  <c r="M429" i="18"/>
  <c r="Q429" i="18"/>
  <c r="U429" i="18"/>
  <c r="AH52" i="20"/>
  <c r="AG53" i="20"/>
  <c r="AI53" i="20" s="1"/>
  <c r="AE52" i="20"/>
  <c r="AF52" i="20"/>
  <c r="F431" i="18"/>
  <c r="H431" i="18" s="1"/>
  <c r="J431" i="18" s="1"/>
  <c r="M431" i="18" s="1"/>
  <c r="I430" i="18"/>
  <c r="Z430" i="18" s="1"/>
  <c r="J430" i="18"/>
  <c r="G432" i="18"/>
  <c r="A433" i="18"/>
  <c r="C432" i="18"/>
  <c r="D432" i="18" s="1"/>
  <c r="E432" i="18"/>
  <c r="B432" i="18"/>
  <c r="O431" i="18" l="1"/>
  <c r="N431" i="18"/>
  <c r="AM433" i="18"/>
  <c r="AL433" i="18" s="1"/>
  <c r="T433" i="18"/>
  <c r="P433" i="18"/>
  <c r="L433" i="18"/>
  <c r="U430" i="18"/>
  <c r="Q430" i="18"/>
  <c r="M430" i="18"/>
  <c r="Q431" i="18"/>
  <c r="R429" i="18"/>
  <c r="S429" i="18"/>
  <c r="U431" i="18"/>
  <c r="V429" i="18"/>
  <c r="W429" i="18"/>
  <c r="N429" i="18"/>
  <c r="O429" i="18"/>
  <c r="I431" i="18"/>
  <c r="Z431" i="18" s="1"/>
  <c r="AH53" i="20"/>
  <c r="AG54" i="20"/>
  <c r="AI54" i="20" s="1"/>
  <c r="AE53" i="20"/>
  <c r="AF53" i="20"/>
  <c r="F432" i="18"/>
  <c r="H432" i="18" s="1"/>
  <c r="G433" i="18"/>
  <c r="A434" i="18"/>
  <c r="B433" i="18"/>
  <c r="E433" i="18"/>
  <c r="C433" i="18"/>
  <c r="D433" i="18" s="1"/>
  <c r="S431" i="18" l="1"/>
  <c r="R431" i="18"/>
  <c r="R430" i="18"/>
  <c r="S430" i="18"/>
  <c r="AM434" i="18"/>
  <c r="AL434" i="18" s="1"/>
  <c r="T434" i="18"/>
  <c r="P434" i="18"/>
  <c r="L434" i="18"/>
  <c r="V431" i="18"/>
  <c r="W431" i="18"/>
  <c r="N430" i="18"/>
  <c r="O430" i="18"/>
  <c r="V430" i="18"/>
  <c r="W430" i="18"/>
  <c r="AH54" i="20"/>
  <c r="AE54" i="20"/>
  <c r="AF54" i="20"/>
  <c r="AG55" i="20"/>
  <c r="AI55" i="20" s="1"/>
  <c r="I432" i="18"/>
  <c r="Z432" i="18" s="1"/>
  <c r="F433" i="18"/>
  <c r="H433" i="18" s="1"/>
  <c r="J433" i="18" s="1"/>
  <c r="M433" i="18" s="1"/>
  <c r="J432" i="18"/>
  <c r="A435" i="18"/>
  <c r="G434" i="18"/>
  <c r="E434" i="18"/>
  <c r="B434" i="18"/>
  <c r="C434" i="18"/>
  <c r="D434" i="18" s="1"/>
  <c r="O433" i="18" l="1"/>
  <c r="N433" i="18"/>
  <c r="AM435" i="18"/>
  <c r="T435" i="18"/>
  <c r="P435" i="18"/>
  <c r="L435" i="18"/>
  <c r="L63" i="18" s="1"/>
  <c r="U433" i="18"/>
  <c r="M432" i="18"/>
  <c r="U432" i="18"/>
  <c r="Q432" i="18"/>
  <c r="Q433" i="18"/>
  <c r="AH55" i="20"/>
  <c r="AG56" i="20"/>
  <c r="AI56" i="20" s="1"/>
  <c r="AE55" i="20"/>
  <c r="AF55" i="20"/>
  <c r="I433" i="18"/>
  <c r="Z433" i="18" s="1"/>
  <c r="F434" i="18"/>
  <c r="H434" i="18" s="1"/>
  <c r="G435" i="18"/>
  <c r="E435" i="18"/>
  <c r="C435" i="18"/>
  <c r="D435" i="18" s="1"/>
  <c r="D63" i="18" s="1"/>
  <c r="B435" i="18"/>
  <c r="AL435" i="18" l="1"/>
  <c r="AL284" i="18"/>
  <c r="AL101" i="18"/>
  <c r="AL102" i="18"/>
  <c r="AL283" i="18"/>
  <c r="AL282" i="18"/>
  <c r="AL71" i="18"/>
  <c r="E16" i="20"/>
  <c r="E18" i="20"/>
  <c r="E20" i="20"/>
  <c r="E24" i="20"/>
  <c r="E26" i="20"/>
  <c r="E29" i="20"/>
  <c r="E31" i="20"/>
  <c r="E33" i="20"/>
  <c r="E35" i="20"/>
  <c r="E37" i="20"/>
  <c r="E39" i="20"/>
  <c r="E41" i="20"/>
  <c r="E42" i="20"/>
  <c r="E43" i="20"/>
  <c r="E46" i="20"/>
  <c r="E47" i="20"/>
  <c r="E50" i="20"/>
  <c r="E52" i="20"/>
  <c r="E54" i="20"/>
  <c r="E55" i="20"/>
  <c r="E58" i="20"/>
  <c r="E63" i="20"/>
  <c r="J12" i="20"/>
  <c r="J13" i="20"/>
  <c r="J14" i="20"/>
  <c r="J16" i="20"/>
  <c r="J18" i="20"/>
  <c r="J20" i="20"/>
  <c r="J22" i="20"/>
  <c r="J24" i="20"/>
  <c r="J27" i="20"/>
  <c r="J28" i="20"/>
  <c r="J29" i="20"/>
  <c r="J30" i="20"/>
  <c r="J32" i="20"/>
  <c r="J31" i="20"/>
  <c r="J33" i="20"/>
  <c r="J36" i="20"/>
  <c r="J38" i="20"/>
  <c r="J37" i="20"/>
  <c r="J40" i="20"/>
  <c r="J39" i="20"/>
  <c r="J41" i="20"/>
  <c r="J42" i="20"/>
  <c r="J43" i="20"/>
  <c r="J45" i="20"/>
  <c r="J47" i="20"/>
  <c r="J48" i="20"/>
  <c r="J53" i="20"/>
  <c r="J54" i="20"/>
  <c r="J57" i="20"/>
  <c r="J55" i="20"/>
  <c r="J56" i="20"/>
  <c r="J58" i="20"/>
  <c r="J60" i="20"/>
  <c r="J62" i="20"/>
  <c r="J64" i="20"/>
  <c r="J63" i="20"/>
  <c r="O12" i="20"/>
  <c r="R432" i="18"/>
  <c r="S432" i="18"/>
  <c r="N432" i="18"/>
  <c r="O432" i="18"/>
  <c r="T63" i="18"/>
  <c r="R433" i="18"/>
  <c r="S433" i="18"/>
  <c r="V432" i="18"/>
  <c r="W432" i="18"/>
  <c r="V433" i="18"/>
  <c r="W433" i="18"/>
  <c r="P63" i="18"/>
  <c r="M5" i="19"/>
  <c r="F50" i="19" s="1"/>
  <c r="AH56" i="20"/>
  <c r="AG57" i="20"/>
  <c r="AI57" i="20" s="1"/>
  <c r="AE56" i="20"/>
  <c r="AF56" i="20"/>
  <c r="I434" i="18"/>
  <c r="Z434" i="18" s="1"/>
  <c r="J434" i="18"/>
  <c r="F435" i="18"/>
  <c r="F63" i="18" s="1"/>
  <c r="M6" i="19" l="1"/>
  <c r="D52" i="19" s="1"/>
  <c r="Q4" i="20" s="1"/>
  <c r="M19" i="19"/>
  <c r="M7" i="19"/>
  <c r="F52" i="19" s="1"/>
  <c r="S4" i="20" s="1"/>
  <c r="M9" i="19"/>
  <c r="F54" i="19" s="1"/>
  <c r="M11" i="19"/>
  <c r="F56" i="19" s="1"/>
  <c r="E25" i="18" s="1"/>
  <c r="M14" i="19"/>
  <c r="D60" i="19" s="1"/>
  <c r="M12" i="19"/>
  <c r="D58" i="19" s="1"/>
  <c r="J58" i="19" s="1"/>
  <c r="M4" i="19"/>
  <c r="D50" i="19" s="1"/>
  <c r="M13" i="19"/>
  <c r="F58" i="19" s="1"/>
  <c r="E26" i="18" s="1"/>
  <c r="M10" i="19"/>
  <c r="D56" i="19" s="1"/>
  <c r="M15" i="19"/>
  <c r="F60" i="19" s="1"/>
  <c r="M18" i="19"/>
  <c r="M8" i="19"/>
  <c r="D54" i="19" s="1"/>
  <c r="M434" i="18"/>
  <c r="U434" i="18"/>
  <c r="Q434" i="18"/>
  <c r="E24" i="18"/>
  <c r="S5" i="20"/>
  <c r="E23" i="18"/>
  <c r="D23" i="18"/>
  <c r="J52" i="19"/>
  <c r="S6" i="20"/>
  <c r="D26" i="18"/>
  <c r="S3" i="20"/>
  <c r="E22" i="18"/>
  <c r="AH57" i="20"/>
  <c r="AG58" i="20"/>
  <c r="AI58" i="20" s="1"/>
  <c r="AE57" i="20"/>
  <c r="AF57" i="20"/>
  <c r="I435" i="18"/>
  <c r="Z435" i="18" s="1"/>
  <c r="H435" i="18"/>
  <c r="H63" i="18" s="1"/>
  <c r="W52" i="19" l="1"/>
  <c r="V52" i="19" s="1"/>
  <c r="W50" i="19"/>
  <c r="V50" i="19" s="1"/>
  <c r="W54" i="19"/>
  <c r="V54" i="19" s="1"/>
  <c r="O58" i="19"/>
  <c r="W58" i="19"/>
  <c r="V58" i="19" s="1"/>
  <c r="D25" i="18"/>
  <c r="W56" i="19"/>
  <c r="V56" i="19" s="1"/>
  <c r="D27" i="18"/>
  <c r="W60" i="19"/>
  <c r="V60" i="19" s="1"/>
  <c r="Q3" i="20"/>
  <c r="Q6" i="20"/>
  <c r="D22" i="18"/>
  <c r="J56" i="19"/>
  <c r="J60" i="19"/>
  <c r="O60" i="19"/>
  <c r="Q8" i="20"/>
  <c r="Q7" i="20"/>
  <c r="E27" i="18"/>
  <c r="S7" i="20"/>
  <c r="Q5" i="20"/>
  <c r="J54" i="19"/>
  <c r="D24" i="18"/>
  <c r="S8" i="20"/>
  <c r="V434" i="18"/>
  <c r="W434" i="18"/>
  <c r="S434" i="18"/>
  <c r="R434" i="18"/>
  <c r="N434" i="18"/>
  <c r="O434" i="18"/>
  <c r="F27" i="18" a="1"/>
  <c r="F27" i="18" s="1"/>
  <c r="F23" i="18" a="1"/>
  <c r="F23" i="18" s="1"/>
  <c r="F22" i="18" a="1"/>
  <c r="F22" i="18" s="1"/>
  <c r="F26" i="18" a="1"/>
  <c r="F26" i="18" s="1"/>
  <c r="F24" i="18" a="1"/>
  <c r="F24" i="18" s="1"/>
  <c r="F25" i="18" a="1"/>
  <c r="F25" i="18" s="1"/>
  <c r="I63" i="18"/>
  <c r="Y71" i="18"/>
  <c r="F42" i="18" s="1"/>
  <c r="X72" i="18"/>
  <c r="Y72" i="18"/>
  <c r="X71" i="18"/>
  <c r="E42" i="18" s="1"/>
  <c r="Y73" i="18"/>
  <c r="AB73" i="18" s="1"/>
  <c r="X73" i="18"/>
  <c r="AA73" i="18" s="1"/>
  <c r="Y74" i="18"/>
  <c r="AB74" i="18" s="1"/>
  <c r="X74" i="18"/>
  <c r="AA74" i="18" s="1"/>
  <c r="X75" i="18"/>
  <c r="AA75" i="18" s="1"/>
  <c r="Y75" i="18"/>
  <c r="AB75" i="18" s="1"/>
  <c r="X76" i="18"/>
  <c r="AA76" i="18" s="1"/>
  <c r="Y76" i="18"/>
  <c r="AB76" i="18" s="1"/>
  <c r="Y77" i="18"/>
  <c r="AB77" i="18" s="1"/>
  <c r="X77" i="18"/>
  <c r="AA77" i="18" s="1"/>
  <c r="Y78" i="18"/>
  <c r="O78" i="18" s="1"/>
  <c r="X78" i="18"/>
  <c r="N78" i="18" s="1"/>
  <c r="Y79" i="18"/>
  <c r="O79" i="18" s="1"/>
  <c r="X79" i="18"/>
  <c r="N79" i="18" s="1"/>
  <c r="Y80" i="18"/>
  <c r="O80" i="18" s="1"/>
  <c r="X80" i="18"/>
  <c r="N80" i="18" s="1"/>
  <c r="Y81" i="18"/>
  <c r="O81" i="18" s="1"/>
  <c r="X81" i="18"/>
  <c r="N81" i="18" s="1"/>
  <c r="Y82" i="18"/>
  <c r="O82" i="18" s="1"/>
  <c r="X82" i="18"/>
  <c r="N82" i="18" s="1"/>
  <c r="X83" i="18"/>
  <c r="AA83" i="18" s="1"/>
  <c r="Y83" i="18"/>
  <c r="AB83" i="18" s="1"/>
  <c r="Y84" i="18"/>
  <c r="AB84" i="18" s="1"/>
  <c r="X84" i="18"/>
  <c r="AA84" i="18" s="1"/>
  <c r="X85" i="18"/>
  <c r="N85" i="18" s="1"/>
  <c r="Y85" i="18"/>
  <c r="O85" i="18" s="1"/>
  <c r="X86" i="18"/>
  <c r="N86" i="18" s="1"/>
  <c r="Y86" i="18"/>
  <c r="O86" i="18" s="1"/>
  <c r="X87" i="18"/>
  <c r="N87" i="18" s="1"/>
  <c r="Y87" i="18"/>
  <c r="O87" i="18" s="1"/>
  <c r="Y88" i="18"/>
  <c r="O88" i="18" s="1"/>
  <c r="X88" i="18"/>
  <c r="N88" i="18" s="1"/>
  <c r="Y89" i="18"/>
  <c r="O89" i="18" s="1"/>
  <c r="X89" i="18"/>
  <c r="N89" i="18" s="1"/>
  <c r="Y90" i="18"/>
  <c r="AB90" i="18" s="1"/>
  <c r="X90" i="18"/>
  <c r="AA90" i="18" s="1"/>
  <c r="X91" i="18"/>
  <c r="AA91" i="18" s="1"/>
  <c r="Y91" i="18"/>
  <c r="AB91" i="18" s="1"/>
  <c r="X92" i="18"/>
  <c r="N92" i="18" s="1"/>
  <c r="Y92" i="18"/>
  <c r="O92" i="18" s="1"/>
  <c r="X93" i="18"/>
  <c r="N93" i="18" s="1"/>
  <c r="Y93" i="18"/>
  <c r="O93" i="18" s="1"/>
  <c r="Y94" i="18"/>
  <c r="O94" i="18" s="1"/>
  <c r="X94" i="18"/>
  <c r="N94" i="18" s="1"/>
  <c r="Y95" i="18"/>
  <c r="O95" i="18" s="1"/>
  <c r="X95" i="18"/>
  <c r="N95" i="18" s="1"/>
  <c r="X96" i="18"/>
  <c r="N96" i="18" s="1"/>
  <c r="Y96" i="18"/>
  <c r="O96" i="18" s="1"/>
  <c r="X97" i="18"/>
  <c r="AA97" i="18" s="1"/>
  <c r="Y97" i="18"/>
  <c r="AB97" i="18" s="1"/>
  <c r="X98" i="18"/>
  <c r="AA98" i="18" s="1"/>
  <c r="Y98" i="18"/>
  <c r="AB98" i="18" s="1"/>
  <c r="X99" i="18"/>
  <c r="Y99" i="18"/>
  <c r="Y100" i="18"/>
  <c r="X100" i="18"/>
  <c r="X101" i="18"/>
  <c r="Y101" i="18"/>
  <c r="Y102" i="18"/>
  <c r="F43" i="18" s="1"/>
  <c r="X102" i="18"/>
  <c r="E43" i="18" s="1"/>
  <c r="G43" i="18" s="1"/>
  <c r="Y103" i="18"/>
  <c r="AB103" i="18" s="1"/>
  <c r="X103" i="18"/>
  <c r="AA103" i="18" s="1"/>
  <c r="X104" i="18"/>
  <c r="AA104" i="18" s="1"/>
  <c r="Y104" i="18"/>
  <c r="AB104" i="18" s="1"/>
  <c r="X105" i="18"/>
  <c r="AA105" i="18" s="1"/>
  <c r="Y105" i="18"/>
  <c r="AB105" i="18" s="1"/>
  <c r="Y106" i="18"/>
  <c r="X106" i="18"/>
  <c r="Y107" i="18"/>
  <c r="O107" i="18" s="1"/>
  <c r="X107" i="18"/>
  <c r="N107" i="18" s="1"/>
  <c r="Y108" i="18"/>
  <c r="O108" i="18" s="1"/>
  <c r="X108" i="18"/>
  <c r="N108" i="18" s="1"/>
  <c r="Y109" i="18"/>
  <c r="O109" i="18" s="1"/>
  <c r="X109" i="18"/>
  <c r="N109" i="18" s="1"/>
  <c r="X110" i="18"/>
  <c r="N110" i="18" s="1"/>
  <c r="Y110" i="18"/>
  <c r="O110" i="18" s="1"/>
  <c r="X111" i="18"/>
  <c r="Y111" i="18"/>
  <c r="Y112" i="18"/>
  <c r="AB112" i="18" s="1"/>
  <c r="X112" i="18"/>
  <c r="AA112" i="18" s="1"/>
  <c r="Y113" i="18"/>
  <c r="X113" i="18"/>
  <c r="X114" i="18"/>
  <c r="N114" i="18" s="1"/>
  <c r="Y114" i="18"/>
  <c r="O114" i="18" s="1"/>
  <c r="X115" i="18"/>
  <c r="N115" i="18" s="1"/>
  <c r="Y115" i="18"/>
  <c r="O115" i="18" s="1"/>
  <c r="X116" i="18"/>
  <c r="N116" i="18" s="1"/>
  <c r="Y116" i="18"/>
  <c r="O116" i="18" s="1"/>
  <c r="Y117" i="18"/>
  <c r="O117" i="18" s="1"/>
  <c r="X117" i="18"/>
  <c r="N117" i="18" s="1"/>
  <c r="X118" i="18"/>
  <c r="Y118" i="18"/>
  <c r="X119" i="18"/>
  <c r="AA119" i="18" s="1"/>
  <c r="Y119" i="18"/>
  <c r="AB119" i="18" s="1"/>
  <c r="Y120" i="18"/>
  <c r="X120" i="18"/>
  <c r="X121" i="18"/>
  <c r="N121" i="18" s="1"/>
  <c r="Y121" i="18"/>
  <c r="O121" i="18" s="1"/>
  <c r="Y122" i="18"/>
  <c r="O122" i="18" s="1"/>
  <c r="X122" i="18"/>
  <c r="N122" i="18" s="1"/>
  <c r="Y123" i="18"/>
  <c r="O123" i="18" s="1"/>
  <c r="X123" i="18"/>
  <c r="N123" i="18" s="1"/>
  <c r="X124" i="18"/>
  <c r="N124" i="18" s="1"/>
  <c r="Y124" i="18"/>
  <c r="O124" i="18" s="1"/>
  <c r="Y125" i="18"/>
  <c r="X125" i="18"/>
  <c r="Y126" i="18"/>
  <c r="AB126" i="18" s="1"/>
  <c r="X126" i="18"/>
  <c r="AA126" i="18" s="1"/>
  <c r="Y127" i="18"/>
  <c r="X127" i="18"/>
  <c r="X128" i="18"/>
  <c r="N128" i="18" s="1"/>
  <c r="Y128" i="18"/>
  <c r="O128" i="18" s="1"/>
  <c r="Y129" i="18"/>
  <c r="O129" i="18" s="1"/>
  <c r="X129" i="18"/>
  <c r="N129" i="18" s="1"/>
  <c r="Y130" i="18"/>
  <c r="O130" i="18" s="1"/>
  <c r="X130" i="18"/>
  <c r="N130" i="18" s="1"/>
  <c r="X131" i="18"/>
  <c r="N131" i="18" s="1"/>
  <c r="Y131" i="18"/>
  <c r="O131" i="18" s="1"/>
  <c r="X132" i="18"/>
  <c r="Y132" i="18"/>
  <c r="Y133" i="18"/>
  <c r="AB133" i="18" s="1"/>
  <c r="X133" i="18"/>
  <c r="AA133" i="18" s="1"/>
  <c r="Y134" i="18"/>
  <c r="X134" i="18"/>
  <c r="X135" i="18"/>
  <c r="N135" i="18" s="1"/>
  <c r="Y135" i="18"/>
  <c r="O135" i="18" s="1"/>
  <c r="X136" i="18"/>
  <c r="N136" i="18" s="1"/>
  <c r="Y136" i="18"/>
  <c r="O136" i="18" s="1"/>
  <c r="Y137" i="18"/>
  <c r="O137" i="18" s="1"/>
  <c r="X137" i="18"/>
  <c r="N137" i="18" s="1"/>
  <c r="X138" i="18"/>
  <c r="N138" i="18" s="1"/>
  <c r="Y138" i="18"/>
  <c r="O138" i="18" s="1"/>
  <c r="Y139" i="18"/>
  <c r="X139" i="18"/>
  <c r="X140" i="18"/>
  <c r="AA140" i="18" s="1"/>
  <c r="Y140" i="18"/>
  <c r="AB140" i="18" s="1"/>
  <c r="X141" i="18"/>
  <c r="Y141" i="18"/>
  <c r="Y142" i="18"/>
  <c r="O142" i="18" s="1"/>
  <c r="X142" i="18"/>
  <c r="N142" i="18" s="1"/>
  <c r="Y143" i="18"/>
  <c r="O143" i="18" s="1"/>
  <c r="X143" i="18"/>
  <c r="N143" i="18" s="1"/>
  <c r="X144" i="18"/>
  <c r="N144" i="18" s="1"/>
  <c r="Y144" i="18"/>
  <c r="O144" i="18" s="1"/>
  <c r="Y145" i="18"/>
  <c r="O145" i="18" s="1"/>
  <c r="X145" i="18"/>
  <c r="N145" i="18" s="1"/>
  <c r="Y146" i="18"/>
  <c r="X146" i="18"/>
  <c r="X147" i="18"/>
  <c r="AA147" i="18" s="1"/>
  <c r="Y147" i="18"/>
  <c r="AB147" i="18" s="1"/>
  <c r="X148" i="18"/>
  <c r="Y148" i="18"/>
  <c r="Y149" i="18"/>
  <c r="O149" i="18" s="1"/>
  <c r="X149" i="18"/>
  <c r="N149" i="18" s="1"/>
  <c r="X150" i="18"/>
  <c r="N150" i="18" s="1"/>
  <c r="Y150" i="18"/>
  <c r="O150" i="18" s="1"/>
  <c r="X151" i="18"/>
  <c r="N151" i="18" s="1"/>
  <c r="Y151" i="18"/>
  <c r="O151" i="18" s="1"/>
  <c r="Y152" i="18"/>
  <c r="O152" i="18" s="1"/>
  <c r="X152" i="18"/>
  <c r="N152" i="18" s="1"/>
  <c r="X153" i="18"/>
  <c r="Y153" i="18"/>
  <c r="X154" i="18"/>
  <c r="AA154" i="18" s="1"/>
  <c r="Y154" i="18"/>
  <c r="AB154" i="18" s="1"/>
  <c r="Y155" i="18"/>
  <c r="X155" i="18"/>
  <c r="Y156" i="18"/>
  <c r="O156" i="18" s="1"/>
  <c r="X156" i="18"/>
  <c r="N156" i="18" s="1"/>
  <c r="X157" i="18"/>
  <c r="N157" i="18" s="1"/>
  <c r="Y157" i="18"/>
  <c r="O157" i="18" s="1"/>
  <c r="Y158" i="18"/>
  <c r="O158" i="18" s="1"/>
  <c r="X158" i="18"/>
  <c r="N158" i="18" s="1"/>
  <c r="X159" i="18"/>
  <c r="Y159" i="18"/>
  <c r="Y160" i="18"/>
  <c r="X160" i="18"/>
  <c r="X161" i="18"/>
  <c r="AA161" i="18" s="1"/>
  <c r="Y161" i="18"/>
  <c r="AB161" i="18" s="1"/>
  <c r="Y162" i="18"/>
  <c r="AB162" i="18" s="1"/>
  <c r="X162" i="18"/>
  <c r="AA162" i="18" s="1"/>
  <c r="X163" i="18"/>
  <c r="AA163" i="18" s="1"/>
  <c r="Y163" i="18"/>
  <c r="AB163" i="18" s="1"/>
  <c r="X164" i="18"/>
  <c r="AA164" i="18" s="1"/>
  <c r="Y164" i="18"/>
  <c r="AB164" i="18" s="1"/>
  <c r="Y165" i="18"/>
  <c r="AB165" i="18" s="1"/>
  <c r="X165" i="18"/>
  <c r="AA165" i="18" s="1"/>
  <c r="Y166" i="18"/>
  <c r="AB166" i="18" s="1"/>
  <c r="X166" i="18"/>
  <c r="AA166" i="18" s="1"/>
  <c r="X167" i="18"/>
  <c r="AA167" i="18" s="1"/>
  <c r="Y167" i="18"/>
  <c r="AB167" i="18" s="1"/>
  <c r="X168" i="18"/>
  <c r="AA168" i="18" s="1"/>
  <c r="Y168" i="18"/>
  <c r="AB168" i="18" s="1"/>
  <c r="X169" i="18"/>
  <c r="AA169" i="18" s="1"/>
  <c r="Y169" i="18"/>
  <c r="AB169" i="18" s="1"/>
  <c r="X170" i="18"/>
  <c r="AA170" i="18" s="1"/>
  <c r="Y170" i="18"/>
  <c r="AB170" i="18" s="1"/>
  <c r="X171" i="18"/>
  <c r="AA171" i="18" s="1"/>
  <c r="Y171" i="18"/>
  <c r="AB171" i="18" s="1"/>
  <c r="X172" i="18"/>
  <c r="AA172" i="18" s="1"/>
  <c r="Y172" i="18"/>
  <c r="AB172" i="18" s="1"/>
  <c r="Y173" i="18"/>
  <c r="AB173" i="18" s="1"/>
  <c r="X173" i="18"/>
  <c r="AA173" i="18" s="1"/>
  <c r="X174" i="18"/>
  <c r="AA174" i="18" s="1"/>
  <c r="Y174" i="18"/>
  <c r="AB174" i="18" s="1"/>
  <c r="Y175" i="18"/>
  <c r="AB175" i="18" s="1"/>
  <c r="X175" i="18"/>
  <c r="AA175" i="18" s="1"/>
  <c r="Y176" i="18"/>
  <c r="X176" i="18"/>
  <c r="X177" i="18"/>
  <c r="Y177" i="18"/>
  <c r="Y178" i="18"/>
  <c r="O178" i="18" s="1"/>
  <c r="X178" i="18"/>
  <c r="N178" i="18" s="1"/>
  <c r="X179" i="18"/>
  <c r="N179" i="18" s="1"/>
  <c r="Y179" i="18"/>
  <c r="O179" i="18" s="1"/>
  <c r="Y180" i="18"/>
  <c r="O180" i="18" s="1"/>
  <c r="X180" i="18"/>
  <c r="N180" i="18" s="1"/>
  <c r="X181" i="18"/>
  <c r="Y181" i="18"/>
  <c r="X182" i="18"/>
  <c r="AA182" i="18" s="1"/>
  <c r="Y182" i="18"/>
  <c r="AB182" i="18" s="1"/>
  <c r="Y183" i="18"/>
  <c r="X183" i="18"/>
  <c r="X184" i="18"/>
  <c r="N184" i="18" s="1"/>
  <c r="Y184" i="18"/>
  <c r="O184" i="18" s="1"/>
  <c r="X185" i="18"/>
  <c r="N185" i="18" s="1"/>
  <c r="Y185" i="18"/>
  <c r="O185" i="18" s="1"/>
  <c r="Y186" i="18"/>
  <c r="O186" i="18" s="1"/>
  <c r="X186" i="18"/>
  <c r="N186" i="18" s="1"/>
  <c r="Y187" i="18"/>
  <c r="O187" i="18" s="1"/>
  <c r="X187" i="18"/>
  <c r="N187" i="18" s="1"/>
  <c r="X188" i="18"/>
  <c r="Y188" i="18"/>
  <c r="Y189" i="18"/>
  <c r="AB189" i="18" s="1"/>
  <c r="X189" i="18"/>
  <c r="AA189" i="18" s="1"/>
  <c r="Y190" i="18"/>
  <c r="X190" i="18"/>
  <c r="X191" i="18"/>
  <c r="AA191" i="18" s="1"/>
  <c r="Y191" i="18"/>
  <c r="AB191" i="18" s="1"/>
  <c r="X192" i="18"/>
  <c r="N192" i="18" s="1"/>
  <c r="Y192" i="18"/>
  <c r="O192" i="18" s="1"/>
  <c r="X193" i="18"/>
  <c r="N193" i="18" s="1"/>
  <c r="Y193" i="18"/>
  <c r="O193" i="18" s="1"/>
  <c r="X194" i="18"/>
  <c r="N194" i="18" s="1"/>
  <c r="Y194" i="18"/>
  <c r="O194" i="18" s="1"/>
  <c r="Y195" i="18"/>
  <c r="X195" i="18"/>
  <c r="Y196" i="18"/>
  <c r="AB196" i="18" s="1"/>
  <c r="X196" i="18"/>
  <c r="AA196" i="18" s="1"/>
  <c r="Y197" i="18"/>
  <c r="X197" i="18"/>
  <c r="Y198" i="18"/>
  <c r="O198" i="18" s="1"/>
  <c r="X198" i="18"/>
  <c r="N198" i="18" s="1"/>
  <c r="Y199" i="18"/>
  <c r="O199" i="18" s="1"/>
  <c r="X199" i="18"/>
  <c r="N199" i="18" s="1"/>
  <c r="X200" i="18"/>
  <c r="Y200" i="18"/>
  <c r="Y201" i="18"/>
  <c r="X201" i="18"/>
  <c r="X202" i="18"/>
  <c r="Y202" i="18"/>
  <c r="Y203" i="18"/>
  <c r="AB203" i="18" s="1"/>
  <c r="X203" i="18"/>
  <c r="AA203" i="18" s="1"/>
  <c r="Y204" i="18"/>
  <c r="AB204" i="18" s="1"/>
  <c r="X204" i="18"/>
  <c r="AA204" i="18" s="1"/>
  <c r="X205" i="18"/>
  <c r="Y205" i="18"/>
  <c r="Y206" i="18"/>
  <c r="X206" i="18"/>
  <c r="Y207" i="18"/>
  <c r="X207" i="18"/>
  <c r="Y208" i="18"/>
  <c r="X208" i="18"/>
  <c r="X209" i="18"/>
  <c r="Y209" i="18"/>
  <c r="X210" i="18"/>
  <c r="AA210" i="18" s="1"/>
  <c r="Y210" i="18"/>
  <c r="AB210" i="18" s="1"/>
  <c r="X211" i="18"/>
  <c r="AA211" i="18" s="1"/>
  <c r="Y211" i="18"/>
  <c r="AB211" i="18" s="1"/>
  <c r="Y212" i="18"/>
  <c r="O212" i="18" s="1"/>
  <c r="X212" i="18"/>
  <c r="N212" i="18" s="1"/>
  <c r="X213" i="18"/>
  <c r="N213" i="18" s="1"/>
  <c r="Y213" i="18"/>
  <c r="O213" i="18" s="1"/>
  <c r="X214" i="18"/>
  <c r="N214" i="18" s="1"/>
  <c r="Y214" i="18"/>
  <c r="O214" i="18" s="1"/>
  <c r="Y215" i="18"/>
  <c r="X215" i="18"/>
  <c r="X216" i="18"/>
  <c r="AA216" i="18" s="1"/>
  <c r="Y216" i="18"/>
  <c r="AB216" i="18" s="1"/>
  <c r="X217" i="18"/>
  <c r="AA217" i="18" s="1"/>
  <c r="Y217" i="18"/>
  <c r="AB217" i="18" s="1"/>
  <c r="X218" i="18"/>
  <c r="Y218" i="18"/>
  <c r="X219" i="18"/>
  <c r="Y219" i="18"/>
  <c r="X220" i="18"/>
  <c r="Y220" i="18"/>
  <c r="Y221" i="18"/>
  <c r="X221" i="18"/>
  <c r="Y222" i="18"/>
  <c r="X222" i="18"/>
  <c r="Y223" i="18"/>
  <c r="AB223" i="18" s="1"/>
  <c r="X223" i="18"/>
  <c r="AA223" i="18" s="1"/>
  <c r="Y224" i="18"/>
  <c r="AB224" i="18" s="1"/>
  <c r="X224" i="18"/>
  <c r="AA224" i="18" s="1"/>
  <c r="X225" i="18"/>
  <c r="Y225" i="18"/>
  <c r="X226" i="18"/>
  <c r="Y226" i="18"/>
  <c r="X227" i="18"/>
  <c r="N227" i="18" s="1"/>
  <c r="Y227" i="18"/>
  <c r="O227" i="18" s="1"/>
  <c r="X228" i="18"/>
  <c r="N228" i="18" s="1"/>
  <c r="Y228" i="18"/>
  <c r="O228" i="18" s="1"/>
  <c r="Y229" i="18"/>
  <c r="O229" i="18" s="1"/>
  <c r="X229" i="18"/>
  <c r="N229" i="18" s="1"/>
  <c r="X230" i="18"/>
  <c r="Y230" i="18"/>
  <c r="X231" i="18"/>
  <c r="AA231" i="18" s="1"/>
  <c r="Y231" i="18"/>
  <c r="AB231" i="18" s="1"/>
  <c r="X232" i="18"/>
  <c r="Y232" i="18"/>
  <c r="X233" i="18"/>
  <c r="N233" i="18" s="1"/>
  <c r="Y233" i="18"/>
  <c r="O233" i="18" s="1"/>
  <c r="Y234" i="18"/>
  <c r="O234" i="18" s="1"/>
  <c r="X234" i="18"/>
  <c r="N234" i="18" s="1"/>
  <c r="Y235" i="18"/>
  <c r="O235" i="18" s="1"/>
  <c r="X235" i="18"/>
  <c r="N235" i="18" s="1"/>
  <c r="X236" i="18"/>
  <c r="N236" i="18" s="1"/>
  <c r="Y236" i="18"/>
  <c r="O236" i="18" s="1"/>
  <c r="Y237" i="18"/>
  <c r="X237" i="18"/>
  <c r="X238" i="18"/>
  <c r="AA238" i="18" s="1"/>
  <c r="Y238" i="18"/>
  <c r="AB238" i="18" s="1"/>
  <c r="Y239" i="18"/>
  <c r="X239" i="18"/>
  <c r="Y240" i="18"/>
  <c r="O240" i="18" s="1"/>
  <c r="X240" i="18"/>
  <c r="N240" i="18" s="1"/>
  <c r="X241" i="18"/>
  <c r="N241" i="18" s="1"/>
  <c r="Y241" i="18"/>
  <c r="O241" i="18" s="1"/>
  <c r="X242" i="18"/>
  <c r="N242" i="18" s="1"/>
  <c r="Y242" i="18"/>
  <c r="O242" i="18" s="1"/>
  <c r="X243" i="18"/>
  <c r="N243" i="18" s="1"/>
  <c r="Y243" i="18"/>
  <c r="O243" i="18" s="1"/>
  <c r="X244" i="18"/>
  <c r="Y244" i="18"/>
  <c r="Y245" i="18"/>
  <c r="AB245" i="18" s="1"/>
  <c r="X245" i="18"/>
  <c r="AA245" i="18" s="1"/>
  <c r="X246" i="18"/>
  <c r="Y246" i="18"/>
  <c r="X247" i="18"/>
  <c r="N247" i="18" s="1"/>
  <c r="Y247" i="18"/>
  <c r="O247" i="18" s="1"/>
  <c r="X248" i="18"/>
  <c r="N248" i="18" s="1"/>
  <c r="Y248" i="18"/>
  <c r="O248" i="18" s="1"/>
  <c r="X249" i="18"/>
  <c r="N249" i="18" s="1"/>
  <c r="Y249" i="18"/>
  <c r="O249" i="18" s="1"/>
  <c r="X250" i="18"/>
  <c r="N250" i="18" s="1"/>
  <c r="Y250" i="18"/>
  <c r="O250" i="18" s="1"/>
  <c r="Y251" i="18"/>
  <c r="X251" i="18"/>
  <c r="X252" i="18"/>
  <c r="AA252" i="18" s="1"/>
  <c r="Y252" i="18"/>
  <c r="AB252" i="18" s="1"/>
  <c r="Y253" i="18"/>
  <c r="X253" i="18"/>
  <c r="X254" i="18"/>
  <c r="N254" i="18" s="1"/>
  <c r="Y254" i="18"/>
  <c r="O254" i="18" s="1"/>
  <c r="X255" i="18"/>
  <c r="N255" i="18" s="1"/>
  <c r="Y255" i="18"/>
  <c r="O255" i="18" s="1"/>
  <c r="X256" i="18"/>
  <c r="N256" i="18" s="1"/>
  <c r="Y256" i="18"/>
  <c r="O256" i="18" s="1"/>
  <c r="X257" i="18"/>
  <c r="N257" i="18" s="1"/>
  <c r="Y257" i="18"/>
  <c r="O257" i="18" s="1"/>
  <c r="Y258" i="18"/>
  <c r="X258" i="18"/>
  <c r="X259" i="18"/>
  <c r="AA259" i="18" s="1"/>
  <c r="Y259" i="18"/>
  <c r="AB259" i="18" s="1"/>
  <c r="X260" i="18"/>
  <c r="AA260" i="18" s="1"/>
  <c r="Y260" i="18"/>
  <c r="AB260" i="18" s="1"/>
  <c r="Y261" i="18"/>
  <c r="AB261" i="18" s="1"/>
  <c r="X261" i="18"/>
  <c r="AA261" i="18" s="1"/>
  <c r="X262" i="18"/>
  <c r="AA262" i="18" s="1"/>
  <c r="Y262" i="18"/>
  <c r="AB262" i="18" s="1"/>
  <c r="Y263" i="18"/>
  <c r="AB263" i="18" s="1"/>
  <c r="X263" i="18"/>
  <c r="AA263" i="18" s="1"/>
  <c r="X264" i="18"/>
  <c r="AA264" i="18" s="1"/>
  <c r="Y264" i="18"/>
  <c r="AB264" i="18" s="1"/>
  <c r="X265" i="18"/>
  <c r="AA265" i="18" s="1"/>
  <c r="Y265" i="18"/>
  <c r="AB265" i="18" s="1"/>
  <c r="Y266" i="18"/>
  <c r="AB266" i="18" s="1"/>
  <c r="X266" i="18"/>
  <c r="AA266" i="18" s="1"/>
  <c r="X267" i="18"/>
  <c r="AA267" i="18" s="1"/>
  <c r="Y267" i="18"/>
  <c r="AB267" i="18" s="1"/>
  <c r="Y268" i="18"/>
  <c r="AB268" i="18" s="1"/>
  <c r="X268" i="18"/>
  <c r="AA268" i="18" s="1"/>
  <c r="X269" i="18"/>
  <c r="AA269" i="18" s="1"/>
  <c r="Y269" i="18"/>
  <c r="AB269" i="18" s="1"/>
  <c r="Y270" i="18"/>
  <c r="AB270" i="18" s="1"/>
  <c r="X270" i="18"/>
  <c r="AA270" i="18" s="1"/>
  <c r="X271" i="18"/>
  <c r="AA271" i="18" s="1"/>
  <c r="Y271" i="18"/>
  <c r="AB271" i="18" s="1"/>
  <c r="Y272" i="18"/>
  <c r="AB272" i="18" s="1"/>
  <c r="X272" i="18"/>
  <c r="AA272" i="18" s="1"/>
  <c r="Y273" i="18"/>
  <c r="AB273" i="18" s="1"/>
  <c r="X273" i="18"/>
  <c r="AA273" i="18" s="1"/>
  <c r="Y274" i="18"/>
  <c r="AB274" i="18" s="1"/>
  <c r="X274" i="18"/>
  <c r="AA274" i="18" s="1"/>
  <c r="X275" i="18"/>
  <c r="AA275" i="18" s="1"/>
  <c r="Y275" i="18"/>
  <c r="AB275" i="18" s="1"/>
  <c r="X276" i="18"/>
  <c r="AA276" i="18" s="1"/>
  <c r="Y276" i="18"/>
  <c r="AB276" i="18" s="1"/>
  <c r="Y277" i="18"/>
  <c r="AB277" i="18" s="1"/>
  <c r="X277" i="18"/>
  <c r="AA277" i="18" s="1"/>
  <c r="Y278" i="18"/>
  <c r="AB278" i="18" s="1"/>
  <c r="X278" i="18"/>
  <c r="AA278" i="18" s="1"/>
  <c r="Y279" i="18"/>
  <c r="AB279" i="18" s="1"/>
  <c r="X279" i="18"/>
  <c r="AA279" i="18" s="1"/>
  <c r="X280" i="18"/>
  <c r="AA280" i="18" s="1"/>
  <c r="Y280" i="18"/>
  <c r="AB280" i="18" s="1"/>
  <c r="X281" i="18"/>
  <c r="AA281" i="18" s="1"/>
  <c r="Y281" i="18"/>
  <c r="AB281" i="18" s="1"/>
  <c r="Y282" i="18"/>
  <c r="AB282" i="18" s="1"/>
  <c r="X282" i="18"/>
  <c r="AA282" i="18" s="1"/>
  <c r="Y284" i="18"/>
  <c r="AB284" i="18" s="1"/>
  <c r="X284" i="18"/>
  <c r="AA284" i="18" s="1"/>
  <c r="X285" i="18"/>
  <c r="AA285" i="18" s="1"/>
  <c r="Y287" i="18"/>
  <c r="AB287" i="18" s="1"/>
  <c r="X287" i="18"/>
  <c r="AA287" i="18" s="1"/>
  <c r="Y288" i="18"/>
  <c r="AB288" i="18" s="1"/>
  <c r="Y290" i="18"/>
  <c r="AB290" i="18" s="1"/>
  <c r="X290" i="18"/>
  <c r="AA290" i="18" s="1"/>
  <c r="Y291" i="18"/>
  <c r="AB291" i="18" s="1"/>
  <c r="Y293" i="18"/>
  <c r="AB293" i="18" s="1"/>
  <c r="X293" i="18"/>
  <c r="AA293" i="18" s="1"/>
  <c r="X294" i="18"/>
  <c r="AA294" i="18" s="1"/>
  <c r="X296" i="18"/>
  <c r="Y296" i="18"/>
  <c r="Y297" i="18"/>
  <c r="Y299" i="18"/>
  <c r="X299" i="18"/>
  <c r="Y300" i="18"/>
  <c r="X302" i="18"/>
  <c r="Y302" i="18"/>
  <c r="X303" i="18"/>
  <c r="X305" i="18"/>
  <c r="Y305" i="18"/>
  <c r="Y306" i="18"/>
  <c r="Y308" i="18"/>
  <c r="AB308" i="18" s="1"/>
  <c r="X308" i="18"/>
  <c r="AA308" i="18" s="1"/>
  <c r="Y309" i="18"/>
  <c r="Y311" i="18"/>
  <c r="X311" i="18"/>
  <c r="Y312" i="18"/>
  <c r="X314" i="18"/>
  <c r="Y314" i="18"/>
  <c r="X315" i="18"/>
  <c r="AA315" i="18" s="1"/>
  <c r="Y316" i="18"/>
  <c r="Y317" i="18"/>
  <c r="X317" i="18"/>
  <c r="Y318" i="18"/>
  <c r="X319" i="18"/>
  <c r="Y320" i="18"/>
  <c r="X320" i="18"/>
  <c r="X321" i="18"/>
  <c r="Y322" i="18"/>
  <c r="AB322" i="18" s="1"/>
  <c r="X323" i="18"/>
  <c r="Y323" i="18"/>
  <c r="Y324" i="18"/>
  <c r="X325" i="18"/>
  <c r="Y326" i="18"/>
  <c r="X326" i="18"/>
  <c r="X327" i="18"/>
  <c r="Y328" i="18"/>
  <c r="Y329" i="18"/>
  <c r="AB329" i="18" s="1"/>
  <c r="X329" i="18"/>
  <c r="AA329" i="18" s="1"/>
  <c r="Y330" i="18"/>
  <c r="Y331" i="18"/>
  <c r="Y332" i="18"/>
  <c r="X332" i="18"/>
  <c r="Y333" i="18"/>
  <c r="Y334" i="18"/>
  <c r="X335" i="18"/>
  <c r="Y335" i="18"/>
  <c r="X336" i="18"/>
  <c r="AA336" i="18" s="1"/>
  <c r="X337" i="18"/>
  <c r="X338" i="18"/>
  <c r="Y338" i="18"/>
  <c r="X339" i="18"/>
  <c r="Y340" i="18"/>
  <c r="Y341" i="18"/>
  <c r="X341" i="18"/>
  <c r="X342" i="18"/>
  <c r="X343" i="18"/>
  <c r="AA343" i="18" s="1"/>
  <c r="Y344" i="18"/>
  <c r="X344" i="18"/>
  <c r="X345" i="18"/>
  <c r="X346" i="18"/>
  <c r="X347" i="18"/>
  <c r="Y347" i="18"/>
  <c r="X348" i="18"/>
  <c r="Y349" i="18"/>
  <c r="X350" i="18"/>
  <c r="AA350" i="18" s="1"/>
  <c r="Y350" i="18"/>
  <c r="AB350" i="18" s="1"/>
  <c r="X351" i="18"/>
  <c r="AA351" i="18" s="1"/>
  <c r="X352" i="18"/>
  <c r="AA352" i="18" s="1"/>
  <c r="Y353" i="18"/>
  <c r="AB353" i="18" s="1"/>
  <c r="X353" i="18"/>
  <c r="AA353" i="18" s="1"/>
  <c r="X354" i="18"/>
  <c r="AA354" i="18" s="1"/>
  <c r="X355" i="18"/>
  <c r="AA355" i="18" s="1"/>
  <c r="X356" i="18"/>
  <c r="AA356" i="18" s="1"/>
  <c r="Y356" i="18"/>
  <c r="AB356" i="18" s="1"/>
  <c r="X357" i="18"/>
  <c r="AA357" i="18" s="1"/>
  <c r="Y358" i="18"/>
  <c r="AB358" i="18" s="1"/>
  <c r="X359" i="18"/>
  <c r="AA359" i="18" s="1"/>
  <c r="Y359" i="18"/>
  <c r="AB359" i="18" s="1"/>
  <c r="Y360" i="18"/>
  <c r="AB360" i="18" s="1"/>
  <c r="Y361" i="18"/>
  <c r="AB361" i="18" s="1"/>
  <c r="Y362" i="18"/>
  <c r="AB362" i="18" s="1"/>
  <c r="X362" i="18"/>
  <c r="AA362" i="18" s="1"/>
  <c r="X363" i="18"/>
  <c r="AA363" i="18" s="1"/>
  <c r="Y364" i="18"/>
  <c r="AB364" i="18" s="1"/>
  <c r="Y365" i="18"/>
  <c r="X365" i="18"/>
  <c r="X366" i="18"/>
  <c r="X367" i="18"/>
  <c r="X368" i="18"/>
  <c r="Y368" i="18"/>
  <c r="Y369" i="18"/>
  <c r="Y370" i="18"/>
  <c r="X371" i="18"/>
  <c r="AA371" i="18" s="1"/>
  <c r="Y371" i="18"/>
  <c r="AB371" i="18" s="1"/>
  <c r="Y372" i="18"/>
  <c r="X373" i="18"/>
  <c r="X374" i="18"/>
  <c r="Y374" i="18"/>
  <c r="X375" i="18"/>
  <c r="X376" i="18"/>
  <c r="Y377" i="18"/>
  <c r="X377" i="18"/>
  <c r="X378" i="18"/>
  <c r="AA378" i="18" s="1"/>
  <c r="Y379" i="18"/>
  <c r="Y380" i="18"/>
  <c r="X380" i="18"/>
  <c r="Y381" i="18"/>
  <c r="Y382" i="18"/>
  <c r="X383" i="18"/>
  <c r="Y383" i="18"/>
  <c r="Y384" i="18"/>
  <c r="X385" i="18"/>
  <c r="AA385" i="18" s="1"/>
  <c r="Y386" i="18"/>
  <c r="X386" i="18"/>
  <c r="Y387" i="18"/>
  <c r="X388" i="18"/>
  <c r="Y389" i="18"/>
  <c r="X389" i="18"/>
  <c r="X390" i="18"/>
  <c r="X391" i="18"/>
  <c r="Y392" i="18"/>
  <c r="AB392" i="18" s="1"/>
  <c r="X392" i="18"/>
  <c r="AA392" i="18" s="1"/>
  <c r="X393" i="18"/>
  <c r="X394" i="18"/>
  <c r="X395" i="18"/>
  <c r="Y395" i="18"/>
  <c r="X396" i="18"/>
  <c r="X397" i="18"/>
  <c r="X398" i="18"/>
  <c r="Y398" i="18"/>
  <c r="Y399" i="18"/>
  <c r="AB399" i="18" s="1"/>
  <c r="X400" i="18"/>
  <c r="Y401" i="18"/>
  <c r="X401" i="18"/>
  <c r="Y402" i="18"/>
  <c r="Y403" i="18"/>
  <c r="Y404" i="18"/>
  <c r="X404" i="18"/>
  <c r="X405" i="18"/>
  <c r="Y406" i="18"/>
  <c r="AB406" i="18" s="1"/>
  <c r="Y407" i="18"/>
  <c r="X407" i="18"/>
  <c r="X408" i="18"/>
  <c r="X409" i="18"/>
  <c r="Y410" i="18"/>
  <c r="X410" i="18"/>
  <c r="X411" i="18"/>
  <c r="Y412" i="18"/>
  <c r="Y413" i="18"/>
  <c r="AB413" i="18" s="1"/>
  <c r="X413" i="18"/>
  <c r="AA413" i="18" s="1"/>
  <c r="Y414" i="18"/>
  <c r="Y415" i="18"/>
  <c r="Y416" i="18"/>
  <c r="X416" i="18"/>
  <c r="Y417" i="18"/>
  <c r="X418" i="18"/>
  <c r="Y419" i="18"/>
  <c r="X419" i="18"/>
  <c r="Y420" i="18"/>
  <c r="AB420" i="18" s="1"/>
  <c r="Y421" i="18"/>
  <c r="Y422" i="18"/>
  <c r="X422" i="18"/>
  <c r="Y423" i="18"/>
  <c r="Y424" i="18"/>
  <c r="Y425" i="18"/>
  <c r="X425" i="18"/>
  <c r="X426" i="18"/>
  <c r="X427" i="18"/>
  <c r="AA427" i="18" s="1"/>
  <c r="X428" i="18"/>
  <c r="AA428" i="18" s="1"/>
  <c r="Y428" i="18"/>
  <c r="AB428" i="18" s="1"/>
  <c r="Y429" i="18"/>
  <c r="AB429" i="18" s="1"/>
  <c r="X430" i="18"/>
  <c r="AA430" i="18" s="1"/>
  <c r="X431" i="18"/>
  <c r="AA431" i="18" s="1"/>
  <c r="Y431" i="18"/>
  <c r="AB431" i="18" s="1"/>
  <c r="Y432" i="18"/>
  <c r="AB432" i="18" s="1"/>
  <c r="X433" i="18"/>
  <c r="AA433" i="18" s="1"/>
  <c r="X434" i="18"/>
  <c r="AA434" i="18" s="1"/>
  <c r="Y434" i="18"/>
  <c r="AB434" i="18" s="1"/>
  <c r="Y435" i="18"/>
  <c r="AH58" i="20"/>
  <c r="AG59" i="20"/>
  <c r="AE58" i="20"/>
  <c r="AF58" i="20"/>
  <c r="J435" i="18"/>
  <c r="H43" i="18" l="1"/>
  <c r="X283" i="18"/>
  <c r="X435" i="18"/>
  <c r="X432" i="18"/>
  <c r="AA432" i="18" s="1"/>
  <c r="X429" i="18"/>
  <c r="AA429" i="18" s="1"/>
  <c r="Y426" i="18"/>
  <c r="X423" i="18"/>
  <c r="X420" i="18"/>
  <c r="AA420" i="18" s="1"/>
  <c r="X417" i="18"/>
  <c r="X414" i="18"/>
  <c r="Y411" i="18"/>
  <c r="AB411" i="18" s="1"/>
  <c r="Y408" i="18"/>
  <c r="AB408" i="18" s="1"/>
  <c r="Y405" i="18"/>
  <c r="X402" i="18"/>
  <c r="AA402" i="18" s="1"/>
  <c r="X399" i="18"/>
  <c r="AA399" i="18" s="1"/>
  <c r="Y396" i="18"/>
  <c r="Y393" i="18"/>
  <c r="Y390" i="18"/>
  <c r="X387" i="18"/>
  <c r="X384" i="18"/>
  <c r="AA384" i="18" s="1"/>
  <c r="X381" i="18"/>
  <c r="Y378" i="18"/>
  <c r="AB378" i="18" s="1"/>
  <c r="Y375" i="18"/>
  <c r="AB375" i="18" s="1"/>
  <c r="X372" i="18"/>
  <c r="X369" i="18"/>
  <c r="Y366" i="18"/>
  <c r="AB366" i="18" s="1"/>
  <c r="Y363" i="18"/>
  <c r="AB363" i="18" s="1"/>
  <c r="X360" i="18"/>
  <c r="AA360" i="18" s="1"/>
  <c r="Y357" i="18"/>
  <c r="AB357" i="18" s="1"/>
  <c r="Y354" i="18"/>
  <c r="AB354" i="18" s="1"/>
  <c r="Y351" i="18"/>
  <c r="AB351" i="18" s="1"/>
  <c r="Y348" i="18"/>
  <c r="AB348" i="18" s="1"/>
  <c r="Y345" i="18"/>
  <c r="Y342" i="18"/>
  <c r="Y339" i="18"/>
  <c r="AB339" i="18" s="1"/>
  <c r="Y336" i="18"/>
  <c r="AB336" i="18" s="1"/>
  <c r="X333" i="18"/>
  <c r="X330" i="18"/>
  <c r="Y327" i="18"/>
  <c r="X324" i="18"/>
  <c r="Y321" i="18"/>
  <c r="AB321" i="18" s="1"/>
  <c r="X318" i="18"/>
  <c r="Y315" i="18"/>
  <c r="AB315" i="18" s="1"/>
  <c r="X312" i="18"/>
  <c r="AA312" i="18" s="1"/>
  <c r="X309" i="18"/>
  <c r="X306" i="18"/>
  <c r="Y303" i="18"/>
  <c r="AB303" i="18" s="1"/>
  <c r="X300" i="18"/>
  <c r="X297" i="18"/>
  <c r="Y294" i="18"/>
  <c r="AB294" i="18" s="1"/>
  <c r="X291" i="18"/>
  <c r="AA291" i="18" s="1"/>
  <c r="X288" i="18"/>
  <c r="AA288" i="18" s="1"/>
  <c r="Y285" i="18"/>
  <c r="AB285" i="18" s="1"/>
  <c r="Y433" i="18"/>
  <c r="AB433" i="18" s="1"/>
  <c r="Y430" i="18"/>
  <c r="AB430" i="18" s="1"/>
  <c r="Y427" i="18"/>
  <c r="AB427" i="18" s="1"/>
  <c r="X424" i="18"/>
  <c r="X421" i="18"/>
  <c r="Y418" i="18"/>
  <c r="AB418" i="18" s="1"/>
  <c r="X415" i="18"/>
  <c r="X412" i="18"/>
  <c r="Y409" i="18"/>
  <c r="AB409" i="18" s="1"/>
  <c r="X406" i="18"/>
  <c r="AA406" i="18" s="1"/>
  <c r="X403" i="18"/>
  <c r="Y400" i="18"/>
  <c r="Y397" i="18"/>
  <c r="AB397" i="18" s="1"/>
  <c r="Y394" i="18"/>
  <c r="AB394" i="18" s="1"/>
  <c r="Y391" i="18"/>
  <c r="AB391" i="18" s="1"/>
  <c r="Y388" i="18"/>
  <c r="Y385" i="18"/>
  <c r="AB385" i="18" s="1"/>
  <c r="X382" i="18"/>
  <c r="AA382" i="18" s="1"/>
  <c r="X379" i="18"/>
  <c r="Y376" i="18"/>
  <c r="Y373" i="18"/>
  <c r="AB373" i="18" s="1"/>
  <c r="X370" i="18"/>
  <c r="Y367" i="18"/>
  <c r="X364" i="18"/>
  <c r="AA364" i="18" s="1"/>
  <c r="X361" i="18"/>
  <c r="AA361" i="18" s="1"/>
  <c r="X358" i="18"/>
  <c r="AA358" i="18" s="1"/>
  <c r="Y355" i="18"/>
  <c r="AB355" i="18" s="1"/>
  <c r="Y352" i="18"/>
  <c r="AB352" i="18" s="1"/>
  <c r="X349" i="18"/>
  <c r="Y346" i="18"/>
  <c r="AB346" i="18" s="1"/>
  <c r="Y343" i="18"/>
  <c r="AB343" i="18" s="1"/>
  <c r="X340" i="18"/>
  <c r="Y337" i="18"/>
  <c r="X334" i="18"/>
  <c r="X331" i="18"/>
  <c r="X328" i="18"/>
  <c r="AA328" i="18" s="1"/>
  <c r="Y325" i="18"/>
  <c r="AB325" i="18" s="1"/>
  <c r="X322" i="18"/>
  <c r="AA322" i="18" s="1"/>
  <c r="Y319" i="18"/>
  <c r="AB319" i="18" s="1"/>
  <c r="X316" i="18"/>
  <c r="X313" i="18"/>
  <c r="X310" i="18"/>
  <c r="AA310" i="18" s="1"/>
  <c r="Y307" i="18"/>
  <c r="AB307" i="18" s="1"/>
  <c r="Y304" i="18"/>
  <c r="Y301" i="18"/>
  <c r="AB301" i="18" s="1"/>
  <c r="Y298" i="18"/>
  <c r="X295" i="18"/>
  <c r="X292" i="18"/>
  <c r="AA292" i="18" s="1"/>
  <c r="X289" i="18"/>
  <c r="AA289" i="18" s="1"/>
  <c r="X286" i="18"/>
  <c r="AA286" i="18" s="1"/>
  <c r="Y283" i="18"/>
  <c r="F44" i="18" s="1"/>
  <c r="Y313" i="18"/>
  <c r="Y310" i="18"/>
  <c r="X307" i="18"/>
  <c r="X304" i="18"/>
  <c r="AA304" i="18" s="1"/>
  <c r="X301" i="18"/>
  <c r="AA301" i="18" s="1"/>
  <c r="X298" i="18"/>
  <c r="AA298" i="18" s="1"/>
  <c r="Y295" i="18"/>
  <c r="AB295" i="18" s="1"/>
  <c r="Y292" i="18"/>
  <c r="AB292" i="18" s="1"/>
  <c r="Y289" i="18"/>
  <c r="AB289" i="18" s="1"/>
  <c r="Y286" i="18"/>
  <c r="AB286" i="18" s="1"/>
  <c r="H42" i="18" a="1"/>
  <c r="G42" i="18" a="1"/>
  <c r="R424" i="18"/>
  <c r="N424" i="18"/>
  <c r="N422" i="18"/>
  <c r="R422" i="18"/>
  <c r="O418" i="18"/>
  <c r="S418" i="18"/>
  <c r="R416" i="18"/>
  <c r="N416" i="18"/>
  <c r="AB414" i="18"/>
  <c r="O414" i="18"/>
  <c r="S414" i="18"/>
  <c r="R410" i="18"/>
  <c r="N410" i="18"/>
  <c r="R408" i="18"/>
  <c r="N408" i="18"/>
  <c r="R404" i="18"/>
  <c r="N404" i="18"/>
  <c r="O402" i="18"/>
  <c r="S402" i="18"/>
  <c r="S425" i="18"/>
  <c r="O425" i="18"/>
  <c r="O424" i="18"/>
  <c r="S424" i="18"/>
  <c r="N423" i="18"/>
  <c r="R423" i="18"/>
  <c r="O422" i="18"/>
  <c r="S422" i="18"/>
  <c r="AB421" i="18"/>
  <c r="S421" i="18"/>
  <c r="O421" i="18"/>
  <c r="N418" i="18"/>
  <c r="R418" i="18"/>
  <c r="R417" i="18"/>
  <c r="N417" i="18"/>
  <c r="S416" i="18"/>
  <c r="O416" i="18"/>
  <c r="S415" i="18"/>
  <c r="O415" i="18"/>
  <c r="AA414" i="18"/>
  <c r="R414" i="18"/>
  <c r="N414" i="18"/>
  <c r="O411" i="18"/>
  <c r="S411" i="18"/>
  <c r="S410" i="18"/>
  <c r="O410" i="18"/>
  <c r="N409" i="18"/>
  <c r="R409" i="18"/>
  <c r="O408" i="18"/>
  <c r="S408" i="18"/>
  <c r="AB407" i="18"/>
  <c r="S407" i="18"/>
  <c r="O407" i="18"/>
  <c r="S404" i="18"/>
  <c r="O404" i="18"/>
  <c r="O403" i="18"/>
  <c r="S403" i="18"/>
  <c r="R402" i="18"/>
  <c r="N402" i="18"/>
  <c r="O401" i="18"/>
  <c r="S401" i="18"/>
  <c r="AA400" i="18"/>
  <c r="R400" i="18"/>
  <c r="N400" i="18"/>
  <c r="R397" i="18"/>
  <c r="N397" i="18"/>
  <c r="O396" i="18"/>
  <c r="S396" i="18"/>
  <c r="R395" i="18"/>
  <c r="N395" i="18"/>
  <c r="N394" i="18"/>
  <c r="R394" i="18"/>
  <c r="AB393" i="18"/>
  <c r="O393" i="18"/>
  <c r="S393" i="18"/>
  <c r="S390" i="18"/>
  <c r="O390" i="18"/>
  <c r="O389" i="18"/>
  <c r="S389" i="18"/>
  <c r="N388" i="18"/>
  <c r="R388" i="18"/>
  <c r="N387" i="18"/>
  <c r="R387" i="18"/>
  <c r="AB386" i="18"/>
  <c r="O386" i="18"/>
  <c r="S386" i="18"/>
  <c r="N383" i="18"/>
  <c r="R383" i="18"/>
  <c r="S382" i="18"/>
  <c r="O382" i="18"/>
  <c r="R381" i="18"/>
  <c r="N381" i="18"/>
  <c r="S380" i="18"/>
  <c r="O380" i="18"/>
  <c r="AB379" i="18"/>
  <c r="S379" i="18"/>
  <c r="O379" i="18"/>
  <c r="R376" i="18"/>
  <c r="N376" i="18"/>
  <c r="S375" i="18"/>
  <c r="O375" i="18"/>
  <c r="R374" i="18"/>
  <c r="N374" i="18"/>
  <c r="N373" i="18"/>
  <c r="R373" i="18"/>
  <c r="AA372" i="18"/>
  <c r="R372" i="18"/>
  <c r="N372" i="18"/>
  <c r="N369" i="18"/>
  <c r="R369" i="18"/>
  <c r="N368" i="18"/>
  <c r="R368" i="18"/>
  <c r="R367" i="18"/>
  <c r="N367" i="18"/>
  <c r="O366" i="18"/>
  <c r="S366" i="18"/>
  <c r="AB365" i="18"/>
  <c r="S365" i="18"/>
  <c r="O365" i="18"/>
  <c r="O348" i="18"/>
  <c r="S348" i="18"/>
  <c r="N347" i="18"/>
  <c r="R347" i="18"/>
  <c r="N346" i="18"/>
  <c r="R346" i="18"/>
  <c r="S345" i="18"/>
  <c r="O345" i="18"/>
  <c r="AB344" i="18"/>
  <c r="O344" i="18"/>
  <c r="S344" i="18"/>
  <c r="O341" i="18"/>
  <c r="S341" i="18"/>
  <c r="S340" i="18"/>
  <c r="O340" i="18"/>
  <c r="O339" i="18"/>
  <c r="S339" i="18"/>
  <c r="N338" i="18"/>
  <c r="R338" i="18"/>
  <c r="AA337" i="18"/>
  <c r="N337" i="18"/>
  <c r="R337" i="18"/>
  <c r="O334" i="18"/>
  <c r="S334" i="18"/>
  <c r="R333" i="18"/>
  <c r="N333" i="18"/>
  <c r="O332" i="18"/>
  <c r="S332" i="18"/>
  <c r="S331" i="18"/>
  <c r="O331" i="18"/>
  <c r="AA330" i="18"/>
  <c r="R330" i="18"/>
  <c r="N330" i="18"/>
  <c r="O327" i="18"/>
  <c r="S327" i="18"/>
  <c r="S326" i="18"/>
  <c r="O326" i="18"/>
  <c r="N325" i="18"/>
  <c r="R325" i="18"/>
  <c r="N324" i="18"/>
  <c r="R324" i="18"/>
  <c r="AA323" i="18"/>
  <c r="N323" i="18"/>
  <c r="R323" i="18"/>
  <c r="S320" i="18"/>
  <c r="O320" i="18"/>
  <c r="R319" i="18"/>
  <c r="N319" i="18"/>
  <c r="N318" i="18"/>
  <c r="R318" i="18"/>
  <c r="O317" i="18"/>
  <c r="S317" i="18"/>
  <c r="AB316" i="18"/>
  <c r="O316" i="18"/>
  <c r="S316" i="18"/>
  <c r="S313" i="18"/>
  <c r="O313" i="18"/>
  <c r="N312" i="18"/>
  <c r="R312" i="18"/>
  <c r="S311" i="18"/>
  <c r="O311" i="18"/>
  <c r="O310" i="18"/>
  <c r="S310" i="18"/>
  <c r="AA309" i="18"/>
  <c r="N309" i="18"/>
  <c r="R309" i="18"/>
  <c r="R306" i="18"/>
  <c r="N306" i="18"/>
  <c r="R305" i="18"/>
  <c r="N305" i="18"/>
  <c r="R304" i="18"/>
  <c r="N304" i="18"/>
  <c r="O303" i="18"/>
  <c r="S303" i="18"/>
  <c r="AA302" i="18"/>
  <c r="N302" i="18"/>
  <c r="R302" i="18"/>
  <c r="O299" i="18"/>
  <c r="S299" i="18"/>
  <c r="N298" i="18"/>
  <c r="R298" i="18"/>
  <c r="N297" i="18"/>
  <c r="R297" i="18"/>
  <c r="R296" i="18"/>
  <c r="N296" i="18"/>
  <c r="S295" i="18"/>
  <c r="O295" i="18"/>
  <c r="AB253" i="18"/>
  <c r="O253" i="18"/>
  <c r="AA246" i="18"/>
  <c r="N246" i="18"/>
  <c r="AB239" i="18"/>
  <c r="O239" i="18"/>
  <c r="AA232" i="18"/>
  <c r="N232" i="18"/>
  <c r="AA226" i="18"/>
  <c r="N226" i="18"/>
  <c r="AA225" i="18"/>
  <c r="N225" i="18"/>
  <c r="AB222" i="18"/>
  <c r="O222" i="18"/>
  <c r="AB221" i="18"/>
  <c r="O221" i="18"/>
  <c r="AA220" i="18"/>
  <c r="N220" i="18"/>
  <c r="AA219" i="18"/>
  <c r="N219" i="18"/>
  <c r="AA218" i="18"/>
  <c r="N218" i="18"/>
  <c r="AB215" i="18"/>
  <c r="O215" i="18"/>
  <c r="AB197" i="18"/>
  <c r="O197" i="18"/>
  <c r="AB190" i="18"/>
  <c r="O190" i="18"/>
  <c r="N425" i="18"/>
  <c r="R425" i="18"/>
  <c r="S423" i="18"/>
  <c r="O423" i="18"/>
  <c r="AA421" i="18"/>
  <c r="R421" i="18"/>
  <c r="N421" i="18"/>
  <c r="O417" i="18"/>
  <c r="S417" i="18"/>
  <c r="R415" i="18"/>
  <c r="N415" i="18"/>
  <c r="R411" i="18"/>
  <c r="N411" i="18"/>
  <c r="S409" i="18"/>
  <c r="O409" i="18"/>
  <c r="AA407" i="18"/>
  <c r="N407" i="18"/>
  <c r="R407" i="18"/>
  <c r="R403" i="18"/>
  <c r="N403" i="18"/>
  <c r="R401" i="18"/>
  <c r="N401" i="18"/>
  <c r="AB400" i="18"/>
  <c r="O400" i="18"/>
  <c r="S400" i="18"/>
  <c r="S397" i="18"/>
  <c r="O397" i="18"/>
  <c r="R396" i="18"/>
  <c r="N396" i="18"/>
  <c r="O395" i="18"/>
  <c r="S395" i="18"/>
  <c r="O394" i="18"/>
  <c r="S394" i="18"/>
  <c r="AA393" i="18"/>
  <c r="R393" i="18"/>
  <c r="N393" i="18"/>
  <c r="N390" i="18"/>
  <c r="R390" i="18"/>
  <c r="N389" i="18"/>
  <c r="R389" i="18"/>
  <c r="O388" i="18"/>
  <c r="S388" i="18"/>
  <c r="O387" i="18"/>
  <c r="S387" i="18"/>
  <c r="AA386" i="18"/>
  <c r="N386" i="18"/>
  <c r="R386" i="18"/>
  <c r="O383" i="18"/>
  <c r="S383" i="18"/>
  <c r="R382" i="18"/>
  <c r="N382" i="18"/>
  <c r="O381" i="18"/>
  <c r="S381" i="18"/>
  <c r="R380" i="18"/>
  <c r="N380" i="18"/>
  <c r="AA379" i="18"/>
  <c r="R379" i="18"/>
  <c r="N379" i="18"/>
  <c r="O376" i="18"/>
  <c r="S376" i="18"/>
  <c r="R375" i="18"/>
  <c r="N375" i="18"/>
  <c r="S374" i="18"/>
  <c r="O374" i="18"/>
  <c r="O373" i="18"/>
  <c r="S373" i="18"/>
  <c r="AB372" i="18"/>
  <c r="O372" i="18"/>
  <c r="S372" i="18"/>
  <c r="O369" i="18"/>
  <c r="S369" i="18"/>
  <c r="O368" i="18"/>
  <c r="S368" i="18"/>
  <c r="S367" i="18"/>
  <c r="O367" i="18"/>
  <c r="N366" i="18"/>
  <c r="R366" i="18"/>
  <c r="AA365" i="18"/>
  <c r="N365" i="18"/>
  <c r="R365" i="18"/>
  <c r="N348" i="18"/>
  <c r="R348" i="18"/>
  <c r="S347" i="18"/>
  <c r="O347" i="18"/>
  <c r="O346" i="18"/>
  <c r="S346" i="18"/>
  <c r="R345" i="18"/>
  <c r="N345" i="18"/>
  <c r="AA344" i="18"/>
  <c r="R344" i="18"/>
  <c r="N344" i="18"/>
  <c r="N341" i="18"/>
  <c r="R341" i="18"/>
  <c r="N340" i="18"/>
  <c r="R340" i="18"/>
  <c r="N339" i="18"/>
  <c r="R339" i="18"/>
  <c r="S338" i="18"/>
  <c r="O338" i="18"/>
  <c r="AB337" i="18"/>
  <c r="O337" i="18"/>
  <c r="S337" i="18"/>
  <c r="N334" i="18"/>
  <c r="R334" i="18"/>
  <c r="O333" i="18"/>
  <c r="S333" i="18"/>
  <c r="N332" i="18"/>
  <c r="R332" i="18"/>
  <c r="R331" i="18"/>
  <c r="N331" i="18"/>
  <c r="AB330" i="18"/>
  <c r="O330" i="18"/>
  <c r="S330" i="18"/>
  <c r="R327" i="18"/>
  <c r="N327" i="18"/>
  <c r="R326" i="18"/>
  <c r="N326" i="18"/>
  <c r="O325" i="18"/>
  <c r="S325" i="18"/>
  <c r="O324" i="18"/>
  <c r="S324" i="18"/>
  <c r="AB323" i="18"/>
  <c r="O323" i="18"/>
  <c r="S323" i="18"/>
  <c r="N320" i="18"/>
  <c r="R320" i="18"/>
  <c r="O319" i="18"/>
  <c r="S319" i="18"/>
  <c r="S318" i="18"/>
  <c r="O318" i="18"/>
  <c r="R317" i="18"/>
  <c r="N317" i="18"/>
  <c r="AA316" i="18"/>
  <c r="R316" i="18"/>
  <c r="N316" i="18"/>
  <c r="N313" i="18"/>
  <c r="R313" i="18"/>
  <c r="O312" i="18"/>
  <c r="S312" i="18"/>
  <c r="N311" i="18"/>
  <c r="R311" i="18"/>
  <c r="R310" i="18"/>
  <c r="N310" i="18"/>
  <c r="AB309" i="18"/>
  <c r="O309" i="18"/>
  <c r="S309" i="18"/>
  <c r="O306" i="18"/>
  <c r="S306" i="18"/>
  <c r="O305" i="18"/>
  <c r="S305" i="18"/>
  <c r="S304" i="18"/>
  <c r="O304" i="18"/>
  <c r="N303" i="18"/>
  <c r="R303" i="18"/>
  <c r="AB302" i="18"/>
  <c r="O302" i="18"/>
  <c r="S302" i="18"/>
  <c r="R299" i="18"/>
  <c r="N299" i="18"/>
  <c r="S298" i="18"/>
  <c r="O298" i="18"/>
  <c r="S297" i="18"/>
  <c r="O297" i="18"/>
  <c r="O296" i="18"/>
  <c r="S296" i="18"/>
  <c r="AA295" i="18"/>
  <c r="R295" i="18"/>
  <c r="N295" i="18"/>
  <c r="AA253" i="18"/>
  <c r="N253" i="18"/>
  <c r="AB246" i="18"/>
  <c r="O246" i="18"/>
  <c r="AA239" i="18"/>
  <c r="N239" i="18"/>
  <c r="AB232" i="18"/>
  <c r="O232" i="18"/>
  <c r="AB226" i="18"/>
  <c r="O226" i="18"/>
  <c r="AB225" i="18"/>
  <c r="O225" i="18"/>
  <c r="AA222" i="18"/>
  <c r="N222" i="18"/>
  <c r="AA221" i="18"/>
  <c r="N221" i="18"/>
  <c r="AB220" i="18"/>
  <c r="O220" i="18"/>
  <c r="AB219" i="18"/>
  <c r="O219" i="18"/>
  <c r="AB218" i="18"/>
  <c r="O218" i="18"/>
  <c r="AA215" i="18"/>
  <c r="N215" i="18"/>
  <c r="AA197" i="18"/>
  <c r="N197" i="18"/>
  <c r="AA190" i="18"/>
  <c r="N190" i="18"/>
  <c r="AF59" i="20"/>
  <c r="AI59" i="20"/>
  <c r="M435" i="18"/>
  <c r="U435" i="18"/>
  <c r="Q435" i="18"/>
  <c r="AB183" i="18"/>
  <c r="O183" i="18"/>
  <c r="AA177" i="18"/>
  <c r="N177" i="18"/>
  <c r="AB176" i="18"/>
  <c r="O176" i="18"/>
  <c r="AB155" i="18"/>
  <c r="O155" i="18"/>
  <c r="AA148" i="18"/>
  <c r="N148" i="18"/>
  <c r="AA141" i="18"/>
  <c r="N141" i="18"/>
  <c r="AB134" i="18"/>
  <c r="O134" i="18"/>
  <c r="AB127" i="18"/>
  <c r="O127" i="18"/>
  <c r="AB120" i="18"/>
  <c r="O120" i="18"/>
  <c r="AB113" i="18"/>
  <c r="O113" i="18"/>
  <c r="AB106" i="18"/>
  <c r="O106" i="18"/>
  <c r="AA183" i="18"/>
  <c r="N183" i="18"/>
  <c r="AB177" i="18"/>
  <c r="O177" i="18"/>
  <c r="AA176" i="18"/>
  <c r="N176" i="18"/>
  <c r="AA155" i="18"/>
  <c r="N155" i="18"/>
  <c r="AB148" i="18"/>
  <c r="O148" i="18"/>
  <c r="AB141" i="18"/>
  <c r="O141" i="18"/>
  <c r="AA134" i="18"/>
  <c r="N134" i="18"/>
  <c r="AA127" i="18"/>
  <c r="N127" i="18"/>
  <c r="AA120" i="18"/>
  <c r="N120" i="18"/>
  <c r="AA113" i="18"/>
  <c r="N113" i="18"/>
  <c r="AA106" i="18"/>
  <c r="N106" i="18"/>
  <c r="AA102" i="18"/>
  <c r="AB101" i="18"/>
  <c r="AA100" i="18"/>
  <c r="AB99" i="18"/>
  <c r="AB92" i="18"/>
  <c r="AB85" i="18"/>
  <c r="AA78" i="18"/>
  <c r="AA283" i="18"/>
  <c r="AB102" i="18"/>
  <c r="AA101" i="18"/>
  <c r="AB100" i="18"/>
  <c r="AA99" i="18"/>
  <c r="AA92" i="18"/>
  <c r="AA85" i="18"/>
  <c r="AB78" i="18"/>
  <c r="AB96" i="18"/>
  <c r="AA95" i="18"/>
  <c r="AA94" i="18"/>
  <c r="AB93" i="18"/>
  <c r="AA89" i="18"/>
  <c r="AA88" i="18"/>
  <c r="AB87" i="18"/>
  <c r="AB86" i="18"/>
  <c r="AA82" i="18"/>
  <c r="AA81" i="18"/>
  <c r="AA80" i="18"/>
  <c r="AA79" i="18"/>
  <c r="AA96" i="18"/>
  <c r="AB95" i="18"/>
  <c r="AB94" i="18"/>
  <c r="AA93" i="18"/>
  <c r="AB89" i="18"/>
  <c r="AB88" i="18"/>
  <c r="AA87" i="18"/>
  <c r="AA86" i="18"/>
  <c r="AB82" i="18"/>
  <c r="AB81" i="18"/>
  <c r="AB80" i="18"/>
  <c r="AB79" i="18"/>
  <c r="AB426" i="18"/>
  <c r="AB425" i="18"/>
  <c r="AB424" i="18"/>
  <c r="AA423" i="18"/>
  <c r="AB422" i="18"/>
  <c r="AB419" i="18"/>
  <c r="AA418" i="18"/>
  <c r="AA417" i="18"/>
  <c r="AB416" i="18"/>
  <c r="AB415" i="18"/>
  <c r="AB412" i="18"/>
  <c r="AB410" i="18"/>
  <c r="AA409" i="18"/>
  <c r="AB405" i="18"/>
  <c r="AB404" i="18"/>
  <c r="AB403" i="18"/>
  <c r="AB401" i="18"/>
  <c r="AA398" i="18"/>
  <c r="AA397" i="18"/>
  <c r="AB396" i="18"/>
  <c r="AA395" i="18"/>
  <c r="AA394" i="18"/>
  <c r="AA391" i="18"/>
  <c r="AB390" i="18"/>
  <c r="AB389" i="18"/>
  <c r="AA388" i="18"/>
  <c r="AA387" i="18"/>
  <c r="AA383" i="18"/>
  <c r="AB382" i="18"/>
  <c r="AA381" i="18"/>
  <c r="AB380" i="18"/>
  <c r="AB377" i="18"/>
  <c r="AA376" i="18"/>
  <c r="AA374" i="18"/>
  <c r="AA373" i="18"/>
  <c r="AB370" i="18"/>
  <c r="AA369" i="18"/>
  <c r="AA368" i="18"/>
  <c r="AA367" i="18"/>
  <c r="AB349" i="18"/>
  <c r="AA347" i="18"/>
  <c r="AA346" i="18"/>
  <c r="AB345" i="18"/>
  <c r="AB342" i="18"/>
  <c r="AB341" i="18"/>
  <c r="AB340" i="18"/>
  <c r="AA338" i="18"/>
  <c r="AA335" i="18"/>
  <c r="AB334" i="18"/>
  <c r="AA333" i="18"/>
  <c r="AB332" i="18"/>
  <c r="AB331" i="18"/>
  <c r="AB328" i="18"/>
  <c r="AB327" i="18"/>
  <c r="AB326" i="18"/>
  <c r="AA325" i="18"/>
  <c r="AA324" i="18"/>
  <c r="AB320" i="18"/>
  <c r="AA319" i="18"/>
  <c r="AA318" i="18"/>
  <c r="AB317" i="18"/>
  <c r="AA314" i="18"/>
  <c r="AB313" i="18"/>
  <c r="AB311" i="18"/>
  <c r="AB310" i="18"/>
  <c r="AA307" i="18"/>
  <c r="AA306" i="18"/>
  <c r="AA305" i="18"/>
  <c r="AA300" i="18"/>
  <c r="AB299" i="18"/>
  <c r="AA297" i="18"/>
  <c r="AA296" i="18"/>
  <c r="AA426" i="18"/>
  <c r="AA425" i="18"/>
  <c r="AA424" i="18"/>
  <c r="AB423" i="18"/>
  <c r="AA422" i="18"/>
  <c r="AA419" i="18"/>
  <c r="AB417" i="18"/>
  <c r="AA416" i="18"/>
  <c r="AA415" i="18"/>
  <c r="AA412" i="18"/>
  <c r="AA411" i="18"/>
  <c r="AA410" i="18"/>
  <c r="AA408" i="18"/>
  <c r="AA405" i="18"/>
  <c r="AA404" i="18"/>
  <c r="AA403" i="18"/>
  <c r="AB402" i="18"/>
  <c r="AA401" i="18"/>
  <c r="AB398" i="18"/>
  <c r="AA396" i="18"/>
  <c r="AB395" i="18"/>
  <c r="AA390" i="18"/>
  <c r="AA389" i="18"/>
  <c r="AB388" i="18"/>
  <c r="AB387" i="18"/>
  <c r="AB384" i="18"/>
  <c r="AB383" i="18"/>
  <c r="AB381" i="18"/>
  <c r="AA380" i="18"/>
  <c r="AA377" i="18"/>
  <c r="AB376" i="18"/>
  <c r="AA375" i="18"/>
  <c r="AB374" i="18"/>
  <c r="AA370" i="18"/>
  <c r="AB369" i="18"/>
  <c r="AB368" i="18"/>
  <c r="AB367" i="18"/>
  <c r="AA366" i="18"/>
  <c r="AA349" i="18"/>
  <c r="AA348" i="18"/>
  <c r="AB347" i="18"/>
  <c r="AA345" i="18"/>
  <c r="AA342" i="18"/>
  <c r="AA341" i="18"/>
  <c r="AA340" i="18"/>
  <c r="AA339" i="18"/>
  <c r="AB338" i="18"/>
  <c r="AB335" i="18"/>
  <c r="AA334" i="18"/>
  <c r="AB333" i="18"/>
  <c r="AA332" i="18"/>
  <c r="AA331" i="18"/>
  <c r="AA327" i="18"/>
  <c r="AA326" i="18"/>
  <c r="AB324" i="18"/>
  <c r="AA321" i="18"/>
  <c r="AA320" i="18"/>
  <c r="AB318" i="18"/>
  <c r="AA317" i="18"/>
  <c r="AB314" i="18"/>
  <c r="AA313" i="18"/>
  <c r="AB312" i="18"/>
  <c r="AA311" i="18"/>
  <c r="AB306" i="18"/>
  <c r="AB305" i="18"/>
  <c r="AB304" i="18"/>
  <c r="AA303" i="18"/>
  <c r="AB300" i="18"/>
  <c r="AA299" i="18"/>
  <c r="AB298" i="18"/>
  <c r="AB297" i="18"/>
  <c r="AB296" i="18"/>
  <c r="AA258" i="18"/>
  <c r="AB257" i="18"/>
  <c r="AB256" i="18"/>
  <c r="AB255" i="18"/>
  <c r="AB254" i="18"/>
  <c r="AA251" i="18"/>
  <c r="AB250" i="18"/>
  <c r="AB249" i="18"/>
  <c r="AB248" i="18"/>
  <c r="AB247" i="18"/>
  <c r="AB244" i="18"/>
  <c r="AB243" i="18"/>
  <c r="AB242" i="18"/>
  <c r="AB241" i="18"/>
  <c r="AA240" i="18"/>
  <c r="AA237" i="18"/>
  <c r="AB236" i="18"/>
  <c r="AA235" i="18"/>
  <c r="AA234" i="18"/>
  <c r="AB233" i="18"/>
  <c r="AB230" i="18"/>
  <c r="AA229" i="18"/>
  <c r="AB228" i="18"/>
  <c r="AB227" i="18"/>
  <c r="AB214" i="18"/>
  <c r="AB213" i="18"/>
  <c r="AA212" i="18"/>
  <c r="AB209" i="18"/>
  <c r="AA208" i="18"/>
  <c r="AA207" i="18"/>
  <c r="AA206" i="18"/>
  <c r="AB205" i="18"/>
  <c r="AB202" i="18"/>
  <c r="AA201" i="18"/>
  <c r="AB200" i="18"/>
  <c r="AA199" i="18"/>
  <c r="AA198" i="18"/>
  <c r="AA195" i="18"/>
  <c r="AB194" i="18"/>
  <c r="AB193" i="18"/>
  <c r="AB192" i="18"/>
  <c r="AB188" i="18"/>
  <c r="AA187" i="18"/>
  <c r="AA186" i="18"/>
  <c r="AB185" i="18"/>
  <c r="AB184" i="18"/>
  <c r="AB181" i="18"/>
  <c r="AA180" i="18"/>
  <c r="AB179" i="18"/>
  <c r="AA178" i="18"/>
  <c r="AA160" i="18"/>
  <c r="AB159" i="18"/>
  <c r="AA158" i="18"/>
  <c r="AB157" i="18"/>
  <c r="AA156" i="18"/>
  <c r="AB153" i="18"/>
  <c r="AA152" i="18"/>
  <c r="AB151" i="18"/>
  <c r="AB150" i="18"/>
  <c r="AA149" i="18"/>
  <c r="AA146" i="18"/>
  <c r="AA145" i="18"/>
  <c r="AB144" i="18"/>
  <c r="AA143" i="18"/>
  <c r="AA142" i="18"/>
  <c r="AA139" i="18"/>
  <c r="AB138" i="18"/>
  <c r="AA137" i="18"/>
  <c r="AB136" i="18"/>
  <c r="AB135" i="18"/>
  <c r="AB132" i="18"/>
  <c r="AB131" i="18"/>
  <c r="AA130" i="18"/>
  <c r="AA129" i="18"/>
  <c r="AB128" i="18"/>
  <c r="AA125" i="18"/>
  <c r="AB124" i="18"/>
  <c r="AA123" i="18"/>
  <c r="AA122" i="18"/>
  <c r="AB121" i="18"/>
  <c r="AB118" i="18"/>
  <c r="AA117" i="18"/>
  <c r="AB116" i="18"/>
  <c r="AB115" i="18"/>
  <c r="AB114" i="18"/>
  <c r="AB111" i="18"/>
  <c r="AB110" i="18"/>
  <c r="AA109" i="18"/>
  <c r="AA108" i="18"/>
  <c r="AA107" i="18"/>
  <c r="AB258" i="18"/>
  <c r="AA257" i="18"/>
  <c r="AA256" i="18"/>
  <c r="AA255" i="18"/>
  <c r="AA254" i="18"/>
  <c r="AB251" i="18"/>
  <c r="AA250" i="18"/>
  <c r="AA249" i="18"/>
  <c r="AA248" i="18"/>
  <c r="AA247" i="18"/>
  <c r="AA244" i="18"/>
  <c r="AA243" i="18"/>
  <c r="AA242" i="18"/>
  <c r="AA241" i="18"/>
  <c r="AB240" i="18"/>
  <c r="AB237" i="18"/>
  <c r="AA236" i="18"/>
  <c r="AB235" i="18"/>
  <c r="AB234" i="18"/>
  <c r="AA233" i="18"/>
  <c r="AA230" i="18"/>
  <c r="AB229" i="18"/>
  <c r="AA228" i="18"/>
  <c r="AA227" i="18"/>
  <c r="AA214" i="18"/>
  <c r="AA213" i="18"/>
  <c r="AB212" i="18"/>
  <c r="AA209" i="18"/>
  <c r="AB208" i="18"/>
  <c r="AB207" i="18"/>
  <c r="AB206" i="18"/>
  <c r="AA205" i="18"/>
  <c r="AA202" i="18"/>
  <c r="AB201" i="18"/>
  <c r="AA200" i="18"/>
  <c r="AB199" i="18"/>
  <c r="AB198" i="18"/>
  <c r="AB195" i="18"/>
  <c r="AA194" i="18"/>
  <c r="AA193" i="18"/>
  <c r="AA192" i="18"/>
  <c r="AA188" i="18"/>
  <c r="AB187" i="18"/>
  <c r="AB186" i="18"/>
  <c r="AA185" i="18"/>
  <c r="AA184" i="18"/>
  <c r="AA181" i="18"/>
  <c r="AB180" i="18"/>
  <c r="AA179" i="18"/>
  <c r="AB178" i="18"/>
  <c r="AB160" i="18"/>
  <c r="AA159" i="18"/>
  <c r="AB158" i="18"/>
  <c r="AA157" i="18"/>
  <c r="AB156" i="18"/>
  <c r="AA153" i="18"/>
  <c r="AB152" i="18"/>
  <c r="AA151" i="18"/>
  <c r="AA150" i="18"/>
  <c r="AB149" i="18"/>
  <c r="AB146" i="18"/>
  <c r="AB145" i="18"/>
  <c r="AA144" i="18"/>
  <c r="AB143" i="18"/>
  <c r="AB142" i="18"/>
  <c r="AB139" i="18"/>
  <c r="AA138" i="18"/>
  <c r="AB137" i="18"/>
  <c r="AA136" i="18"/>
  <c r="AA135" i="18"/>
  <c r="AA132" i="18"/>
  <c r="AA131" i="18"/>
  <c r="AB130" i="18"/>
  <c r="AB129" i="18"/>
  <c r="AA128" i="18"/>
  <c r="AB125" i="18"/>
  <c r="AA124" i="18"/>
  <c r="AB123" i="18"/>
  <c r="AB122" i="18"/>
  <c r="AA121" i="18"/>
  <c r="AA118" i="18"/>
  <c r="AB117" i="18"/>
  <c r="AA116" i="18"/>
  <c r="AA115" i="18"/>
  <c r="AA114" i="18"/>
  <c r="AA111" i="18"/>
  <c r="AA110" i="18"/>
  <c r="AB109" i="18"/>
  <c r="AB108" i="18"/>
  <c r="AB107" i="18"/>
  <c r="G42" i="18"/>
  <c r="H37" i="18" a="1"/>
  <c r="H37" i="18" s="1"/>
  <c r="H42" i="18"/>
  <c r="I37" i="18" a="1"/>
  <c r="I37" i="18" s="1"/>
  <c r="AH59" i="20"/>
  <c r="AE59" i="20"/>
  <c r="J63" i="18"/>
  <c r="C63" i="18" s="1"/>
  <c r="H44" i="18" l="1"/>
  <c r="E44" i="18"/>
  <c r="G44" i="18" s="1"/>
  <c r="H35" i="18" a="1"/>
  <c r="H35" i="18" s="1"/>
  <c r="Y64" i="18"/>
  <c r="H36" i="18" a="1"/>
  <c r="H36" i="18" s="1"/>
  <c r="AB283" i="18"/>
  <c r="G37" i="18" a="1"/>
  <c r="G37" i="18" s="1"/>
  <c r="G35" i="18" a="1"/>
  <c r="G35" i="18" s="1"/>
  <c r="G36" i="18" a="1"/>
  <c r="G36" i="18" s="1"/>
  <c r="I36" i="18" a="1"/>
  <c r="I36" i="18" s="1"/>
  <c r="I35" i="18" a="1"/>
  <c r="I35" i="18" s="1"/>
  <c r="X64" i="18"/>
  <c r="V435" i="18"/>
  <c r="V64" i="18" s="1"/>
  <c r="P49" i="18" s="1"/>
  <c r="R49" i="18" s="1"/>
  <c r="W435" i="18"/>
  <c r="W64" i="18" s="1"/>
  <c r="Q49" i="18" s="1"/>
  <c r="U63" i="18"/>
  <c r="S48" i="18" s="1"/>
  <c r="S435" i="18"/>
  <c r="S64" i="18" s="1"/>
  <c r="Q46" i="18" s="1"/>
  <c r="R435" i="18"/>
  <c r="R64" i="18" s="1"/>
  <c r="P46" i="18" s="1"/>
  <c r="R46" i="18" s="1"/>
  <c r="Q63" i="18"/>
  <c r="S45" i="18" s="1"/>
  <c r="O435" i="18"/>
  <c r="N435" i="18"/>
  <c r="M63" i="18"/>
  <c r="S42" i="18" s="1"/>
  <c r="AA435" i="18"/>
  <c r="AA64" i="18" s="1"/>
  <c r="P28" i="18" s="1"/>
  <c r="AB435" i="18"/>
  <c r="Z63" i="18"/>
  <c r="S27" i="18" s="1"/>
  <c r="I45" i="18" l="1"/>
  <c r="S21" i="18" s="1"/>
  <c r="R21" i="18" s="1"/>
  <c r="O56" i="19" s="1"/>
  <c r="Q33" i="18"/>
  <c r="P33" i="18"/>
  <c r="T50" i="18"/>
  <c r="T47" i="18"/>
  <c r="S52" i="18"/>
  <c r="I85" i="19" s="1"/>
  <c r="AB64" i="18"/>
  <c r="Q28" i="18" s="1"/>
  <c r="R28" i="18" s="1"/>
  <c r="O64" i="18"/>
  <c r="Q43" i="18" s="1"/>
  <c r="N64" i="18"/>
  <c r="P43" i="18" s="1"/>
  <c r="S37" i="18" l="1"/>
  <c r="I81" i="19" s="1"/>
  <c r="O54" i="19"/>
  <c r="O49" i="19"/>
  <c r="P38" i="18"/>
  <c r="R78" i="19"/>
  <c r="I79" i="19" s="1"/>
  <c r="O52" i="19"/>
  <c r="O50" i="19"/>
  <c r="R33" i="18"/>
  <c r="Q52" i="18"/>
  <c r="P52" i="18"/>
  <c r="R52" i="18" s="1"/>
  <c r="T44" i="18"/>
  <c r="T52" i="18" s="1"/>
  <c r="Q38" i="18"/>
  <c r="R43" i="18"/>
  <c r="W78" i="19" l="1"/>
  <c r="T39" i="18"/>
  <c r="O83" i="19" s="1"/>
  <c r="J85" i="19"/>
  <c r="I83" i="19"/>
  <c r="R38" i="18"/>
  <c r="J83" i="19" s="1"/>
  <c r="W83" i="19" s="1"/>
  <c r="V83" i="19" s="1"/>
  <c r="T59" i="18"/>
  <c r="I87" i="19"/>
  <c r="B81" i="19" l="1"/>
  <c r="B51" i="18"/>
  <c r="I89" i="19" l="1"/>
  <c r="M89" i="19" s="1"/>
  <c r="W89" i="19"/>
</calcChain>
</file>

<file path=xl/comments1.xml><?xml version="1.0" encoding="utf-8"?>
<comments xmlns="http://schemas.openxmlformats.org/spreadsheetml/2006/main">
  <authors>
    <author>avktro</author>
  </authors>
  <commentList>
    <comment ref="M3" authorId="0" shapeId="0">
      <text>
        <r>
          <rPr>
            <b/>
            <sz val="9"/>
            <color indexed="81"/>
            <rFont val="Tahoma"/>
            <family val="2"/>
          </rPr>
          <t>avktro:</t>
        </r>
        <r>
          <rPr>
            <sz val="9"/>
            <color indexed="81"/>
            <rFont val="Tahoma"/>
            <family val="2"/>
          </rPr>
          <t xml:space="preserve">
via Hilfstabelle. Damit können Doppelnennungen ausgeschlossen werden</t>
        </r>
      </text>
    </comment>
    <comment ref="U31" authorId="0" shapeId="0">
      <text>
        <r>
          <rPr>
            <b/>
            <sz val="9"/>
            <color indexed="81"/>
            <rFont val="Tahoma"/>
            <family val="2"/>
          </rPr>
          <t>avktro:</t>
        </r>
        <r>
          <rPr>
            <sz val="9"/>
            <color indexed="81"/>
            <rFont val="Tahoma"/>
            <family val="2"/>
          </rPr>
          <t xml:space="preserve">
Fehlermeldung vorhanden</t>
        </r>
      </text>
    </comment>
    <comment ref="V31" authorId="0" shapeId="0">
      <text>
        <r>
          <rPr>
            <b/>
            <sz val="9"/>
            <color indexed="81"/>
            <rFont val="Tahoma"/>
            <family val="2"/>
          </rPr>
          <t>avktro:</t>
        </r>
        <r>
          <rPr>
            <sz val="9"/>
            <color indexed="81"/>
            <rFont val="Tahoma"/>
            <family val="2"/>
          </rPr>
          <t xml:space="preserve">
Fehler vorhanden = 1
=&gt; keine Besoldungsberechnung</t>
        </r>
      </text>
    </comment>
    <comment ref="R39" authorId="0" shapeId="0">
      <text>
        <r>
          <rPr>
            <b/>
            <sz val="9"/>
            <color indexed="81"/>
            <rFont val="Tahoma"/>
            <family val="2"/>
          </rPr>
          <t>avktro:</t>
        </r>
        <r>
          <rPr>
            <sz val="9"/>
            <color indexed="81"/>
            <rFont val="Tahoma"/>
            <family val="2"/>
          </rPr>
          <t xml:space="preserve">
sverweis für Eintritt</t>
        </r>
      </text>
    </comment>
    <comment ref="R41" authorId="0" shapeId="0">
      <text>
        <r>
          <rPr>
            <b/>
            <sz val="9"/>
            <color indexed="81"/>
            <rFont val="Tahoma"/>
            <family val="2"/>
          </rPr>
          <t>avktro:</t>
        </r>
        <r>
          <rPr>
            <sz val="9"/>
            <color indexed="81"/>
            <rFont val="Tahoma"/>
            <family val="2"/>
          </rPr>
          <t xml:space="preserve">
sverweis für Austritt</t>
        </r>
      </text>
    </comment>
    <comment ref="O49" authorId="0" shapeId="0">
      <text>
        <r>
          <rPr>
            <b/>
            <sz val="9"/>
            <color indexed="81"/>
            <rFont val="Tahoma"/>
            <family val="2"/>
          </rPr>
          <t>avktro:</t>
        </r>
        <r>
          <rPr>
            <sz val="9"/>
            <color indexed="81"/>
            <rFont val="Tahoma"/>
            <family val="2"/>
          </rPr>
          <t xml:space="preserve">
Anzahl Unterrichtstage inkl. Feiertage (exkl. Schulferien und Wochenende)</t>
        </r>
      </text>
    </comment>
    <comment ref="R66" authorId="0" shapeId="0">
      <text>
        <r>
          <rPr>
            <b/>
            <sz val="9"/>
            <color indexed="81"/>
            <rFont val="Tahoma"/>
            <family val="2"/>
          </rPr>
          <t>avktro:</t>
        </r>
        <r>
          <rPr>
            <sz val="9"/>
            <color indexed="81"/>
            <rFont val="Tahoma"/>
            <family val="2"/>
          </rPr>
          <t xml:space="preserve">
Termin in Tag und Monat =&gt; für Prüfung ob UU ein Semester dauert</t>
        </r>
      </text>
    </comment>
    <comment ref="R74" authorId="0" shapeId="0">
      <text>
        <r>
          <rPr>
            <b/>
            <sz val="9"/>
            <color indexed="81"/>
            <rFont val="Tahoma"/>
            <family val="2"/>
          </rPr>
          <t>avktro:</t>
        </r>
        <r>
          <rPr>
            <sz val="9"/>
            <color indexed="81"/>
            <rFont val="Tahoma"/>
            <family val="2"/>
          </rPr>
          <t xml:space="preserve">
sverweis für Ferien</t>
        </r>
      </text>
    </comment>
    <comment ref="R78" authorId="0" shapeId="0">
      <text>
        <r>
          <rPr>
            <b/>
            <sz val="9"/>
            <color indexed="81"/>
            <rFont val="Tahoma"/>
            <family val="2"/>
          </rPr>
          <t>avktro:</t>
        </r>
        <r>
          <rPr>
            <sz val="9"/>
            <color indexed="81"/>
            <rFont val="Tahoma"/>
            <family val="2"/>
          </rPr>
          <t xml:space="preserve">
sverweis für Berechnungsart des Lohnes</t>
        </r>
      </text>
    </comment>
  </commentList>
</comments>
</file>

<file path=xl/comments2.xml><?xml version="1.0" encoding="utf-8"?>
<comments xmlns="http://schemas.openxmlformats.org/spreadsheetml/2006/main">
  <authors>
    <author>avktro</author>
  </authors>
  <commentList>
    <comment ref="A18" authorId="0" shapeId="0">
      <text>
        <r>
          <rPr>
            <b/>
            <sz val="9"/>
            <color indexed="81"/>
            <rFont val="Tahoma"/>
            <family val="2"/>
          </rPr>
          <t>avktro:</t>
        </r>
        <r>
          <rPr>
            <sz val="9"/>
            <color indexed="81"/>
            <rFont val="Tahoma"/>
            <family val="2"/>
          </rPr>
          <t xml:space="preserve">
für Berechnung</t>
        </r>
      </text>
    </comment>
  </commentList>
</comments>
</file>

<file path=xl/comments3.xml><?xml version="1.0" encoding="utf-8"?>
<comments xmlns="http://schemas.openxmlformats.org/spreadsheetml/2006/main">
  <authors>
    <author>avktro</author>
    <author>Roberto Tropea</author>
  </authors>
  <commentList>
    <comment ref="L41" authorId="0" shapeId="0">
      <text>
        <r>
          <rPr>
            <b/>
            <sz val="9"/>
            <color indexed="81"/>
            <rFont val="Tahoma"/>
            <family val="2"/>
          </rPr>
          <t>avktro:</t>
        </r>
        <r>
          <rPr>
            <sz val="9"/>
            <color indexed="81"/>
            <rFont val="Tahoma"/>
            <family val="2"/>
          </rPr>
          <t xml:space="preserve">
</t>
        </r>
        <r>
          <rPr>
            <b/>
            <sz val="9"/>
            <color indexed="81"/>
            <rFont val="Tahoma"/>
            <family val="2"/>
          </rPr>
          <t>Ermittlung der Höhe des Abzuges von 85% bzw. 100%:</t>
        </r>
        <r>
          <rPr>
            <sz val="9"/>
            <color indexed="81"/>
            <rFont val="Tahoma"/>
            <family val="2"/>
          </rPr>
          <t xml:space="preserve">
UU innerhalb Kalenderjahr werden gerechnet. Bei Jahresübergreifenden UU erfolgt die Ermittlung der Grenze via Eingabe im Erfassungsblatt.</t>
        </r>
      </text>
    </comment>
    <comment ref="S44" authorId="1" shapeId="0">
      <text>
        <r>
          <rPr>
            <b/>
            <sz val="9"/>
            <color indexed="81"/>
            <rFont val="Segoe UI"/>
            <family val="2"/>
          </rPr>
          <t>Der Abzug beträgt ab 1.1.23 immer 100%.</t>
        </r>
        <r>
          <rPr>
            <sz val="9"/>
            <color indexed="81"/>
            <rFont val="Segoe UI"/>
            <family val="2"/>
          </rPr>
          <t xml:space="preserve"> Bis dahin betrug der Abzug für UU bis 8 Unterrichtswochen 85% und darüber 100%. Die Berechnung erfolgte über eine Auswahl der Dauer in der Erfassung. Diese wurde hinfällig und gelöscht.
tro/20.12.22</t>
        </r>
      </text>
    </comment>
    <comment ref="S47" authorId="1" shapeId="0">
      <text>
        <r>
          <rPr>
            <b/>
            <sz val="9"/>
            <color indexed="81"/>
            <rFont val="Segoe UI"/>
            <family val="2"/>
          </rPr>
          <t>Der Abzug beträgt ab 1.1.23 immer 100%.</t>
        </r>
        <r>
          <rPr>
            <sz val="9"/>
            <color indexed="81"/>
            <rFont val="Segoe UI"/>
            <family val="2"/>
          </rPr>
          <t xml:space="preserve"> Bis dahin betrug der Abzug für UU bis 8 Unterrichtswochen 85% und darüber 100%. Die Berechnung erfolgte über eine Auswahl der Dauer in der Erfassung. Diese wurde hinfällig und gelöscht.
tro/20.12.22</t>
        </r>
      </text>
    </comment>
    <comment ref="S50" authorId="1" shapeId="0">
      <text>
        <r>
          <rPr>
            <b/>
            <sz val="9"/>
            <color indexed="81"/>
            <rFont val="Segoe UI"/>
            <family val="2"/>
          </rPr>
          <t>Der Abzug beträgt ab 1.1.23 immer 100%.</t>
        </r>
        <r>
          <rPr>
            <sz val="9"/>
            <color indexed="81"/>
            <rFont val="Segoe UI"/>
            <family val="2"/>
          </rPr>
          <t xml:space="preserve"> Bis dahin betrug der Abzug für UU bis 8 Unterrichtswochen 85% und darüber 100%. Die Berechnung erfolgte über eine Auswahl der Dauer in der Erfassung. Diese wurde hinfällig und gelöscht.
tro/20.12.22</t>
        </r>
      </text>
    </comment>
    <comment ref="I68" authorId="0" shapeId="0">
      <text>
        <r>
          <rPr>
            <b/>
            <sz val="9"/>
            <color indexed="81"/>
            <rFont val="Tahoma"/>
            <family val="2"/>
          </rPr>
          <t>avktro:</t>
        </r>
        <r>
          <rPr>
            <sz val="9"/>
            <color indexed="81"/>
            <rFont val="Tahoma"/>
            <family val="2"/>
          </rPr>
          <t xml:space="preserve">
relevant für Wochenlohnberechnung (Feiertage werden als Arbeitstage gezählt)</t>
        </r>
      </text>
    </comment>
    <comment ref="J68" authorId="0" shapeId="0">
      <text>
        <r>
          <rPr>
            <b/>
            <sz val="9"/>
            <color indexed="81"/>
            <rFont val="Tahoma"/>
            <family val="2"/>
          </rPr>
          <t>avktro:</t>
        </r>
        <r>
          <rPr>
            <sz val="9"/>
            <color indexed="81"/>
            <rFont val="Tahoma"/>
            <family val="2"/>
          </rPr>
          <t xml:space="preserve">
relevant für Abzug UU (Feiertage werden nicht als Arbeitstage gezählt und nicht abgezogen)</t>
        </r>
      </text>
    </comment>
  </commentList>
</comments>
</file>

<file path=xl/sharedStrings.xml><?xml version="1.0" encoding="utf-8"?>
<sst xmlns="http://schemas.openxmlformats.org/spreadsheetml/2006/main" count="352" uniqueCount="205">
  <si>
    <t>-</t>
  </si>
  <si>
    <t>Schulgemeinde</t>
  </si>
  <si>
    <t>Ferien</t>
  </si>
  <si>
    <t>Tag</t>
  </si>
  <si>
    <t>Datum</t>
  </si>
  <si>
    <t>Jahreslohn gemäss Besoldungstabelle</t>
  </si>
  <si>
    <t>von</t>
  </si>
  <si>
    <t>bis</t>
  </si>
  <si>
    <t>Unbezahlte Urlaube</t>
  </si>
  <si>
    <t>Pensum</t>
  </si>
  <si>
    <t>Jahr</t>
  </si>
  <si>
    <t>Daten Anstellung</t>
  </si>
  <si>
    <t>Daten</t>
  </si>
  <si>
    <t>Kalender</t>
  </si>
  <si>
    <t>Pensen</t>
  </si>
  <si>
    <t>Schulferien</t>
  </si>
  <si>
    <t>Mt.</t>
  </si>
  <si>
    <t>Monat</t>
  </si>
  <si>
    <t>Lehrperson</t>
  </si>
  <si>
    <t>Regelung bei Unbezahltem Urlaub</t>
  </si>
  <si>
    <t>Lehrerlohnberechnung</t>
  </si>
  <si>
    <t>Eintritt</t>
  </si>
  <si>
    <t>anderes Datum</t>
  </si>
  <si>
    <t>Austritt</t>
  </si>
  <si>
    <t>Regelung bei einem Eintritt oder einem Austritt unter dem Semester</t>
  </si>
  <si>
    <t>Pflichtpensum</t>
  </si>
  <si>
    <t>inkl. 13. Monatslohn</t>
  </si>
  <si>
    <t>exkl. 13. Monatsl.</t>
  </si>
  <si>
    <t xml:space="preserve">Wenn eine Lehrperson die Stelle zu Beginn eines Schuljahres antritt, erhält sie die Besoldung vom 1. August an. Tritt sie diese zu Beginn des Frühlingssemesters an, ist ihr die Besoldung vom 1. Februar an auszurichten. </t>
  </si>
  <si>
    <t>Erfolgt der Pensenwechsel auf Semesterbeginn, wird weiterhin auf der Basis von Monatslöhnen gerechnet.</t>
  </si>
  <si>
    <t>Wir das Pensum innerhalb eines Semesters gewechselt, ist die Besoldung analog eines ausserordentlichen Eintritts oder Austritts mit der Wochenlohnberechnung zu rechnen.</t>
  </si>
  <si>
    <t>Regelung bei Pensenwechsel  unter dem Semester</t>
  </si>
  <si>
    <t>Bemerkung:</t>
  </si>
  <si>
    <t>Unterrichtspensum</t>
  </si>
  <si>
    <t>Datum Pensenwechsel innerhalb Semester</t>
  </si>
  <si>
    <t>Änderungsprotokoll der Berechnungshilfe</t>
  </si>
  <si>
    <t>Berechnung Besoldung Lehrperson</t>
  </si>
  <si>
    <t>Version</t>
  </si>
  <si>
    <t>Änderung</t>
  </si>
  <si>
    <t>Weihnachtsferien</t>
  </si>
  <si>
    <t>Sportferien</t>
  </si>
  <si>
    <t>Frühlingsferien</t>
  </si>
  <si>
    <t>Pflingstferien</t>
  </si>
  <si>
    <t>Sommerferien</t>
  </si>
  <si>
    <t>Herbstferien</t>
  </si>
  <si>
    <t>Feiertage ausserhalb Schulferien</t>
  </si>
  <si>
    <t>1. Mai</t>
  </si>
  <si>
    <t>Auffahrt</t>
  </si>
  <si>
    <t>Karfreitag</t>
  </si>
  <si>
    <t>Feiertag</t>
  </si>
  <si>
    <t>Pfingstmontag</t>
  </si>
  <si>
    <t>Ostermontag</t>
  </si>
  <si>
    <t>Auffahrt Brücke</t>
  </si>
  <si>
    <t>Schulferien und Feiertage</t>
  </si>
  <si>
    <t>Wochentag</t>
  </si>
  <si>
    <t>Wochenende</t>
  </si>
  <si>
    <t>Reserve</t>
  </si>
  <si>
    <t>inkl. Feiertage</t>
  </si>
  <si>
    <t>exkl. Feiertage</t>
  </si>
  <si>
    <t>Erfassung</t>
  </si>
  <si>
    <t>Zusatzinformationen</t>
  </si>
  <si>
    <t>Dropdown</t>
  </si>
  <si>
    <t>für Pensenerfassung</t>
  </si>
  <si>
    <t>UP</t>
  </si>
  <si>
    <t>PP</t>
  </si>
  <si>
    <t>Art</t>
  </si>
  <si>
    <t>Tage</t>
  </si>
  <si>
    <t>Total</t>
  </si>
  <si>
    <t>Semester-Berechnung</t>
  </si>
  <si>
    <t>Schulferien (Montag bis Sonntag)</t>
  </si>
  <si>
    <t>Pensen (Mittelwert)</t>
  </si>
  <si>
    <t>Wochenlohn?</t>
  </si>
  <si>
    <t>fixe Daten</t>
  </si>
  <si>
    <t>inkl. Pensenwechsel/Austritt</t>
  </si>
  <si>
    <t>sortiert</t>
  </si>
  <si>
    <t>Berechnungsart</t>
  </si>
  <si>
    <t xml:space="preserve">1. </t>
  </si>
  <si>
    <t xml:space="preserve">2. </t>
  </si>
  <si>
    <t xml:space="preserve">3. </t>
  </si>
  <si>
    <t>Berechnung Besoldung</t>
  </si>
  <si>
    <t>Berechnung der einzelnen Tage</t>
  </si>
  <si>
    <t>Erfasste Pensen</t>
  </si>
  <si>
    <t>Besdoldung 100 %</t>
  </si>
  <si>
    <t>Tage mit Pensum</t>
  </si>
  <si>
    <t>Allgemeine Daten</t>
  </si>
  <si>
    <t>Gemäss Erfassung</t>
  </si>
  <si>
    <t>Anzahl</t>
  </si>
  <si>
    <t>Mittelwert</t>
  </si>
  <si>
    <t>Anzahl Unterrichtswochen</t>
  </si>
  <si>
    <t>Unterrichtswochen</t>
  </si>
  <si>
    <t>Unterrichtstage (inkl. Feiertage)</t>
  </si>
  <si>
    <t>Abzug</t>
  </si>
  <si>
    <t>Kalendertage</t>
  </si>
  <si>
    <t>Besoldung für angestellte Tage</t>
  </si>
  <si>
    <t>Wochenlohnberechnung</t>
  </si>
  <si>
    <t>Durchschnitts-Pensum</t>
  </si>
  <si>
    <t>Monatslohnberechnung</t>
  </si>
  <si>
    <t>Anzahl angestellte Monate</t>
  </si>
  <si>
    <t>Anzahl angestellte Unterrichtstage (inkl. Feiertage)</t>
  </si>
  <si>
    <t>Besoldung für angestellte Monate</t>
  </si>
  <si>
    <t>Unterrichstage</t>
  </si>
  <si>
    <t>Unterrichtstage exkl. Feiertage</t>
  </si>
  <si>
    <t>Total inkl. 13. Monatslohn</t>
  </si>
  <si>
    <t>/</t>
  </si>
  <si>
    <t>Meldungen zur Erfassung</t>
  </si>
  <si>
    <t>BG</t>
  </si>
  <si>
    <t>d</t>
  </si>
  <si>
    <t>m</t>
  </si>
  <si>
    <t>Hilfsfelder</t>
  </si>
  <si>
    <t>Beschäftigungsgrad</t>
  </si>
  <si>
    <t>Durchschnittliches Pensum</t>
  </si>
  <si>
    <t>Abzug unbezahlter Urlaub</t>
  </si>
  <si>
    <t>Franken</t>
  </si>
  <si>
    <t>Besoldung für angestellten Zeitraum</t>
  </si>
  <si>
    <t>Relevante Berechnung</t>
  </si>
  <si>
    <t>Anzahl angestellte Tage/Monate</t>
  </si>
  <si>
    <t>Durchschnittspensum</t>
  </si>
  <si>
    <t>d/m</t>
  </si>
  <si>
    <t>ganzes Semester selbes Pensum?</t>
  </si>
  <si>
    <t>Hilfstabelle zur Berechnung der Anzahl Tage/Monate und der Besoldung</t>
  </si>
  <si>
    <t>Ferienmodell</t>
  </si>
  <si>
    <t>Standardferienmodell</t>
  </si>
  <si>
    <t>Ferienmodell Neunforn</t>
  </si>
  <si>
    <t>Dropdown Ferien</t>
  </si>
  <si>
    <t>Datum:</t>
  </si>
  <si>
    <t>Sachbearbeiter:</t>
  </si>
  <si>
    <t>- Eröffnung 2017</t>
  </si>
  <si>
    <t>- Berücksichtigung Wochenlohnberechnung 39stel</t>
  </si>
  <si>
    <t>Alternativ kann dieser Fall über die Pensen abgedeckt werden. Dabei wird im entsprechenden Semester das Pensum 0 erfasst (0/30 oder 0/29).</t>
  </si>
  <si>
    <r>
      <t xml:space="preserve">Unbezahlte Urlaube </t>
    </r>
    <r>
      <rPr>
        <b/>
        <i/>
        <sz val="10"/>
        <color theme="0"/>
        <rFont val="Arial"/>
        <family val="2"/>
      </rPr>
      <t>(keine Berechnung von Urlauben von ganzen Semestern)</t>
    </r>
  </si>
  <si>
    <r>
      <t xml:space="preserve">Kalenderjahr </t>
    </r>
    <r>
      <rPr>
        <sz val="8"/>
        <rFont val="Arial"/>
        <family val="2"/>
      </rPr>
      <t>(Berechnungsperiode)</t>
    </r>
  </si>
  <si>
    <t>relevante Feiertage</t>
  </si>
  <si>
    <t>Auswahl:</t>
  </si>
  <si>
    <r>
      <t xml:space="preserve">Pensen </t>
    </r>
    <r>
      <rPr>
        <sz val="8"/>
        <rFont val="Arial"/>
        <family val="2"/>
      </rPr>
      <t>(in Lekt.)</t>
    </r>
    <r>
      <rPr>
        <sz val="10"/>
        <rFont val="Arial"/>
        <family val="2"/>
      </rPr>
      <t>:</t>
    </r>
  </si>
  <si>
    <r>
      <t xml:space="preserve">Grundbesoldung 100% </t>
    </r>
    <r>
      <rPr>
        <sz val="8"/>
        <rFont val="Arial"/>
        <family val="2"/>
      </rPr>
      <t>(inkl. 13. Monatslohn)</t>
    </r>
  </si>
  <si>
    <t>Besoldung</t>
  </si>
  <si>
    <t>Dies ist eine Berechnungshilfe vom Amt für Volksschule. Die Berechnung erfolgt durch die Schulgemeinde.</t>
  </si>
  <si>
    <t>jährliche Anpassungen:</t>
  </si>
  <si>
    <t>- Kalenderjahr in Erfassungsblatt anpassen</t>
  </si>
  <si>
    <t>- Feriendaten der verschiedenen Ferienmodelle im Tabellenblatt Schulferien anpassen</t>
  </si>
  <si>
    <t>Berechnung</t>
  </si>
  <si>
    <t>Informationen</t>
  </si>
  <si>
    <t>- im Tabellenblatt Schulferien die Anzahl Unterrichtswochen ändern</t>
  </si>
  <si>
    <t>Schaltjahre</t>
  </si>
  <si>
    <t>- die Berechnung der einzelnen Tage (unten) muss einen Tag erweitert werden (Formeln kopieren)</t>
  </si>
  <si>
    <t>Besoldungsberechnung Lehrperson</t>
  </si>
  <si>
    <t>Ende Anstellung</t>
  </si>
  <si>
    <t>Termine Unbezahlte Urlaube</t>
  </si>
  <si>
    <t>Leer lassen, falls nur Pensenwechsel auf Semesterbeginn oder kein Pensenwechsel</t>
  </si>
  <si>
    <t>Beginn Anstellung</t>
  </si>
  <si>
    <t>Rang</t>
  </si>
  <si>
    <r>
      <t xml:space="preserve">Pensenwechsel </t>
    </r>
    <r>
      <rPr>
        <i/>
        <sz val="10"/>
        <rFont val="Arial"/>
        <family val="2"/>
      </rPr>
      <t>1</t>
    </r>
  </si>
  <si>
    <t>Fehler Erfassung</t>
  </si>
  <si>
    <t>x</t>
  </si>
  <si>
    <t xml:space="preserve">wird eine Fehlermeldung </t>
  </si>
  <si>
    <t xml:space="preserve">angezeigt =&gt; keine </t>
  </si>
  <si>
    <t>Anzahl Unterrichtstage</t>
  </si>
  <si>
    <t>für Erfassung</t>
  </si>
  <si>
    <t>relevante Termine</t>
  </si>
  <si>
    <t>Fehler</t>
  </si>
  <si>
    <t>vorhanden?</t>
  </si>
  <si>
    <t>Unterrichtstage</t>
  </si>
  <si>
    <t>Erfassung von Pensenwechsel, unbezahlte Urlaube sowie Ein- und Austritte innerhalb einer Woche</t>
  </si>
  <si>
    <t>Die Tabelle rechnet für jeden Tag mit dem erfassten Pensum. Wird bspw. ein Pensum von 10/30 erfasst. Wird jeder Unterrichtstag mit 10/30 gerechnet. Wird bspw. ein unbezahlter Urlaub von Donnerstag bis Sonntag erfasst, werden 2 Tage (Donnerstag und Freitag) à 10/30 in Abzug gebracht. 
Tritt ein Ereignis während der Woche ein, muss dieser Umstand beachtet werden.</t>
  </si>
  <si>
    <t>Pensum (am genauen Tag)</t>
  </si>
  <si>
    <t>- Berücksichtigung Wochenlohnberechnung 40stel</t>
  </si>
  <si>
    <t>- Eröffnung 2018</t>
  </si>
  <si>
    <t>- Berücksichtigung Wochenlohnberechnung mit dem Teiler 39.2</t>
  </si>
  <si>
    <r>
      <t xml:space="preserve">Dauert der Urlaub ein Semester, so wird die Lohnzahlung während des ganzen Semesters sistiert. Somit kann dies </t>
    </r>
    <r>
      <rPr>
        <b/>
        <sz val="10"/>
        <color rgb="FFFF0000"/>
        <rFont val="Arial"/>
        <family val="2"/>
      </rPr>
      <t>nicht</t>
    </r>
    <r>
      <rPr>
        <sz val="10"/>
        <rFont val="Arial"/>
        <family val="2"/>
      </rPr>
      <t xml:space="preserve"> mit dieser Tabelle gerechnet werden. Diese zieht in jedem Fall 1/196 pro Tag Unbezahltem Urlaub ab.</t>
    </r>
  </si>
  <si>
    <t xml:space="preserve">Der Lohnabzug bei unbezahltem Urlaub kann wie folgt berechnet werden: Auszugehen ist vom Jahreslohn (inkl. Sozialzulagen) der Lehrperson. Pro Woche unbezahlten Urlaubs ist dieser Jahreslohn um 1/39.2 zu kürzen. </t>
  </si>
  <si>
    <t>Beginnt das Arbeitsverhältnis während des Semesters, so beginnt der Besoldungsanspruch mit dem Tage der Begründung des Arbeitsverhältnisses. Dessen Höhe ergibt sich aufgrund der tatsächlich erteilten beziehungsweise noch zu erteilenden Unterrichtswochen. Eine Unterrichtswoche wird mit 1/39.2 gerechnet. Ein Unterrichtsag mit 1/196.</t>
  </si>
  <si>
    <t>unbezahlter Urlaub 1</t>
  </si>
  <si>
    <t>unbezahlter Urlaub 2</t>
  </si>
  <si>
    <t>unbezahlter Urlaub 3</t>
  </si>
  <si>
    <t>- Der Abzug bei unbezahlten Urlaub bis und mit 8 Unterrichtswochen beträgt nur 85 % der</t>
  </si>
  <si>
    <t xml:space="preserve"> nur für Lehrpersonen gem. Rechtsstellungsverordnung der Lehrpersonen (RSV VS; RB 411.114) verwenden</t>
  </si>
  <si>
    <t>Sverweis</t>
  </si>
  <si>
    <t>Unbezahlter Urlaub</t>
  </si>
  <si>
    <t xml:space="preserve">Lehrpersonen an den Volksschulen (RB 411.114) verwendet werden. </t>
  </si>
  <si>
    <r>
      <t xml:space="preserve">Diese Berechnugshilfe kann für </t>
    </r>
    <r>
      <rPr>
        <b/>
        <sz val="10"/>
        <color rgb="FFFF0000"/>
        <rFont val="Arial"/>
        <family val="2"/>
      </rPr>
      <t>Lehrpersonen</t>
    </r>
    <r>
      <rPr>
        <b/>
        <sz val="10"/>
        <rFont val="Arial"/>
        <family val="2"/>
      </rPr>
      <t xml:space="preserve"> mit Anstellung gemäss der Rechtsstellungsverordnung der </t>
    </r>
  </si>
  <si>
    <t>Sie kann weder für Verwaltungsangestellte noch für Therpeutinnen (Logopädie/Psychomotorik) verwendet werden!</t>
  </si>
  <si>
    <t>- darstellerische Anpassung</t>
  </si>
  <si>
    <t>- Korrektur UU: bei UU über das Jahresende welche gesamthaft über 8 Unterrichtswochen</t>
  </si>
  <si>
    <t>daueren, davon jedoch weniger als 8 Unterrichtswochen das Kalenderjahr betrefen, wurde</t>
  </si>
  <si>
    <t>der Abzug falsch gerechnet</t>
  </si>
  <si>
    <t>- Eröffnung 2019</t>
  </si>
  <si>
    <t>- Eröffnung 2020</t>
  </si>
  <si>
    <t xml:space="preserve">- Anstellungsdauer im Erfassungsblatt im Dropdown-Feld neu auswählen. </t>
  </si>
  <si>
    <t>- Version in Erfassungsblatt (unten rechts) anpassen</t>
  </si>
  <si>
    <t>Jahre mit 39.2 Unterrichtswochen (gilt auch für allg. Änderungen des Wochenteilers in z.B. von 1/40 zu 1/39.2)</t>
  </si>
  <si>
    <t>- in diesem Blatt muss der direkte Zellbezug für die Ermittlung der Wochenlohnberechnung ("Wochenlohn?", "ganzes Semester selbes Pensum?") angepasst werden.</t>
  </si>
  <si>
    <t xml:space="preserve">- bei der Umstellung auf ein reguläres Jahr müsse die Formeln in der untersten Zeile gelöscht werden (nur Formeln, nicht Zeile löschen) und obiger Zellbezug wieder angepasst werden. </t>
  </si>
  <si>
    <t>in Schaltjahr anpassen</t>
  </si>
  <si>
    <t>- Eröffnung 2021</t>
  </si>
  <si>
    <t>- Eröffnung 2022</t>
  </si>
  <si>
    <t>- Eröffnung 2023</t>
  </si>
  <si>
    <t>- neuer Fehlertext: keine Berechnung bei Überpensen (Zusatzlektionen) möglich</t>
  </si>
  <si>
    <t>- ab 1.1.2023 beträgt der Abzug für unbezahlte Urlaube immer 100 %. Bis 31.12.2022 betrug</t>
  </si>
  <si>
    <t>der Abzug für Urlaube bis 8 Unterrichtswochen 85 %, darüber 100 %.</t>
  </si>
  <si>
    <t>Eintritt vor 2025</t>
  </si>
  <si>
    <t>kein Austritt im 2025</t>
  </si>
  <si>
    <t>- Eröffnung 2024</t>
  </si>
  <si>
    <t>- Eröffnung 2025</t>
  </si>
  <si>
    <t>- Korrektur des Fehlers, dass der 1.5.25 bei einem unbezahlten Urlaub in Abzug gebracht</t>
  </si>
  <si>
    <t>wurde.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</si>
</sst>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Red][=1]\ ddd;[Red][=7]\ ddd;\ ddd"/>
    <numFmt numFmtId="165" formatCode="0.0"/>
    <numFmt numFmtId="166" formatCode="dd/mm/yyyy;@"/>
    <numFmt numFmtId="167" formatCode="0.0%"/>
    <numFmt numFmtId="168" formatCode="mmm"/>
  </numFmts>
  <fonts count="27" x14ac:knownFonts="1">
    <font>
      <sz val="10"/>
      <name val="Arial"/>
    </font>
    <font>
      <sz val="10"/>
      <name val="Arial"/>
      <family val="2"/>
    </font>
    <font>
      <b/>
      <sz val="15"/>
      <name val="Arial"/>
      <family val="2"/>
    </font>
    <font>
      <sz val="10"/>
      <name val="Arial"/>
      <family val="2"/>
    </font>
    <font>
      <b/>
      <sz val="10"/>
      <name val="Arial"/>
      <family val="2"/>
    </font>
    <font>
      <b/>
      <sz val="12"/>
      <name val="Arial"/>
      <family val="2"/>
    </font>
    <font>
      <sz val="8"/>
      <name val="Arial"/>
      <family val="2"/>
    </font>
    <font>
      <i/>
      <sz val="8"/>
      <name val="Arial"/>
      <family val="2"/>
    </font>
    <font>
      <i/>
      <sz val="10"/>
      <name val="Arial"/>
      <family val="2"/>
    </font>
    <font>
      <b/>
      <sz val="10"/>
      <color indexed="10"/>
      <name val="Arial"/>
      <family val="2"/>
    </font>
    <font>
      <sz val="9"/>
      <color indexed="8"/>
      <name val="Verdana"/>
      <family val="2"/>
    </font>
    <font>
      <sz val="10"/>
      <color theme="0"/>
      <name val="Arial"/>
      <family val="2"/>
    </font>
    <font>
      <b/>
      <sz val="10"/>
      <color theme="0"/>
      <name val="Arial"/>
      <family val="2"/>
    </font>
    <font>
      <b/>
      <sz val="12"/>
      <color theme="0"/>
      <name val="Arial"/>
      <family val="2"/>
    </font>
    <font>
      <sz val="8"/>
      <color rgb="FF000000"/>
      <name val="Tahoma"/>
      <family val="2"/>
    </font>
    <font>
      <b/>
      <sz val="16"/>
      <name val="Arial"/>
      <family val="2"/>
    </font>
    <font>
      <sz val="9"/>
      <color indexed="81"/>
      <name val="Tahoma"/>
      <family val="2"/>
    </font>
    <font>
      <b/>
      <sz val="9"/>
      <color indexed="81"/>
      <name val="Tahoma"/>
      <family val="2"/>
    </font>
    <font>
      <sz val="10"/>
      <name val="Arial"/>
      <family val="2"/>
    </font>
    <font>
      <b/>
      <sz val="10"/>
      <color rgb="FFFF0000"/>
      <name val="Arial"/>
      <family val="2"/>
    </font>
    <font>
      <b/>
      <i/>
      <sz val="10"/>
      <color theme="0"/>
      <name val="Arial"/>
      <family val="2"/>
    </font>
    <font>
      <b/>
      <sz val="10"/>
      <color theme="9" tint="-0.249977111117893"/>
      <name val="Arial"/>
      <family val="2"/>
    </font>
    <font>
      <sz val="8"/>
      <color theme="0"/>
      <name val="Arial"/>
      <family val="2"/>
    </font>
    <font>
      <b/>
      <i/>
      <sz val="8"/>
      <name val="Arial"/>
      <family val="2"/>
    </font>
    <font>
      <sz val="10"/>
      <color rgb="FFFF0000"/>
      <name val="Arial"/>
      <family val="2"/>
    </font>
    <font>
      <sz val="9"/>
      <color indexed="81"/>
      <name val="Segoe UI"/>
      <family val="2"/>
    </font>
    <font>
      <b/>
      <sz val="9"/>
      <color indexed="81"/>
      <name val="Segoe UI"/>
      <family val="2"/>
    </font>
  </fonts>
  <fills count="26">
    <fill>
      <patternFill patternType="none"/>
    </fill>
    <fill>
      <patternFill patternType="gray125"/>
    </fill>
    <fill>
      <patternFill patternType="solid">
        <fgColor theme="0" tint="-0.499984740745262"/>
        <bgColor indexed="64"/>
      </patternFill>
    </fill>
    <fill>
      <patternFill patternType="solid">
        <fgColor theme="6"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1" tint="4.9989318521683403E-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DDDDDD"/>
        <bgColor indexed="64"/>
      </patternFill>
    </fill>
    <fill>
      <patternFill patternType="solid">
        <fgColor rgb="FFEAEAEA"/>
        <bgColor indexed="64"/>
      </patternFill>
    </fill>
    <fill>
      <patternFill patternType="solid">
        <fgColor theme="6"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rgb="FF8F75AB"/>
        <bgColor indexed="64"/>
      </patternFill>
    </fill>
    <fill>
      <patternFill patternType="solid">
        <fgColor theme="1"/>
        <bgColor indexed="64"/>
      </patternFill>
    </fill>
  </fills>
  <borders count="7">
    <border>
      <left/>
      <right/>
      <top/>
      <bottom/>
      <diagonal/>
    </border>
    <border>
      <left/>
      <right/>
      <top/>
      <bottom style="hair">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thin">
        <color theme="0" tint="-0.24994659260841701"/>
      </bottom>
      <diagonal/>
    </border>
  </borders>
  <cellStyleXfs count="3">
    <xf numFmtId="0" fontId="0" fillId="0" borderId="0"/>
    <xf numFmtId="0" fontId="1" fillId="0" borderId="0"/>
    <xf numFmtId="9" fontId="18" fillId="0" borderId="0" applyFont="0" applyFill="0" applyBorder="0" applyAlignment="0" applyProtection="0"/>
  </cellStyleXfs>
  <cellXfs count="260">
    <xf numFmtId="0" fontId="0" fillId="0" borderId="0" xfId="0"/>
    <xf numFmtId="0" fontId="2" fillId="0" borderId="0" xfId="0" applyFont="1" applyProtection="1"/>
    <xf numFmtId="0" fontId="3" fillId="0" borderId="0" xfId="0" applyFont="1" applyProtection="1"/>
    <xf numFmtId="0" fontId="3" fillId="0" borderId="0" xfId="0" applyFont="1" applyBorder="1" applyProtection="1"/>
    <xf numFmtId="0" fontId="6" fillId="0" borderId="0" xfId="0" applyFont="1"/>
    <xf numFmtId="0" fontId="6" fillId="0" borderId="0" xfId="0" applyFont="1" applyBorder="1" applyAlignment="1">
      <alignment horizontal="center"/>
    </xf>
    <xf numFmtId="164" fontId="6" fillId="0" borderId="0" xfId="0" applyNumberFormat="1" applyFont="1" applyBorder="1" applyAlignment="1">
      <alignment horizontal="center" vertical="center"/>
    </xf>
    <xf numFmtId="0" fontId="0" fillId="0" borderId="1" xfId="0" applyBorder="1"/>
    <xf numFmtId="0" fontId="6" fillId="0" borderId="0" xfId="0" applyFont="1" applyAlignment="1">
      <alignment horizontal="center"/>
    </xf>
    <xf numFmtId="0" fontId="4" fillId="0" borderId="0" xfId="0" applyFont="1"/>
    <xf numFmtId="0" fontId="0" fillId="0" borderId="0" xfId="0" applyFill="1"/>
    <xf numFmtId="14" fontId="0" fillId="0" borderId="0" xfId="0" applyNumberFormat="1"/>
    <xf numFmtId="0" fontId="0" fillId="0" borderId="0" xfId="0" applyAlignment="1">
      <alignment horizontal="center"/>
    </xf>
    <xf numFmtId="0" fontId="4" fillId="0" borderId="1" xfId="0" applyFont="1" applyBorder="1"/>
    <xf numFmtId="0" fontId="0" fillId="0" borderId="2" xfId="0" applyBorder="1"/>
    <xf numFmtId="0" fontId="6" fillId="0" borderId="0" xfId="0" applyFont="1" applyAlignment="1">
      <alignment horizontal="left" indent="1"/>
    </xf>
    <xf numFmtId="0" fontId="0" fillId="0" borderId="5" xfId="0" applyBorder="1"/>
    <xf numFmtId="0" fontId="0" fillId="0" borderId="0" xfId="0" applyAlignment="1">
      <alignment wrapText="1"/>
    </xf>
    <xf numFmtId="0" fontId="9" fillId="0" borderId="0" xfId="0" applyFont="1" applyAlignment="1">
      <alignment vertical="top"/>
    </xf>
    <xf numFmtId="0" fontId="4" fillId="0" borderId="0" xfId="0" applyFont="1" applyAlignment="1">
      <alignment horizontal="left" vertical="top" wrapText="1"/>
    </xf>
    <xf numFmtId="0" fontId="5" fillId="0" borderId="0" xfId="0" applyFont="1" applyFill="1"/>
    <xf numFmtId="0" fontId="5" fillId="0" borderId="0" xfId="0" applyFont="1" applyFill="1" applyAlignment="1">
      <alignment horizontal="center"/>
    </xf>
    <xf numFmtId="0" fontId="0" fillId="0" borderId="2" xfId="0" applyBorder="1" applyAlignment="1">
      <alignment horizontal="center"/>
    </xf>
    <xf numFmtId="0" fontId="2" fillId="0" borderId="0" xfId="0" applyFont="1" applyAlignment="1">
      <alignment horizontal="left"/>
    </xf>
    <xf numFmtId="0" fontId="0" fillId="0" borderId="0" xfId="0" applyAlignment="1">
      <alignment horizontal="left"/>
    </xf>
    <xf numFmtId="0" fontId="13" fillId="2" borderId="0" xfId="0" applyFont="1" applyFill="1" applyAlignment="1">
      <alignment horizontal="left"/>
    </xf>
    <xf numFmtId="0" fontId="13" fillId="2" borderId="0" xfId="0" applyFont="1" applyFill="1"/>
    <xf numFmtId="0" fontId="1" fillId="0" borderId="0" xfId="1" applyAlignment="1">
      <alignment horizontal="center"/>
    </xf>
    <xf numFmtId="0" fontId="1" fillId="0" borderId="0" xfId="1"/>
    <xf numFmtId="0" fontId="1" fillId="0" borderId="0" xfId="0" applyFont="1"/>
    <xf numFmtId="16" fontId="1" fillId="0" borderId="0" xfId="0" quotePrefix="1" applyNumberFormat="1" applyFont="1"/>
    <xf numFmtId="0" fontId="15" fillId="0" borderId="0" xfId="0" applyFont="1"/>
    <xf numFmtId="0" fontId="12" fillId="3" borderId="0" xfId="0" applyFont="1" applyFill="1"/>
    <xf numFmtId="0" fontId="5" fillId="0" borderId="0" xfId="0" applyFont="1"/>
    <xf numFmtId="166" fontId="0" fillId="0" borderId="0" xfId="0" applyNumberFormat="1"/>
    <xf numFmtId="0" fontId="4" fillId="5" borderId="0" xfId="0" applyFont="1" applyFill="1"/>
    <xf numFmtId="0" fontId="15" fillId="0" borderId="0" xfId="0" applyFont="1" applyProtection="1"/>
    <xf numFmtId="0" fontId="5" fillId="5" borderId="0" xfId="0" applyFont="1" applyFill="1"/>
    <xf numFmtId="0" fontId="11" fillId="2" borderId="0" xfId="0" applyFont="1" applyFill="1"/>
    <xf numFmtId="0" fontId="12" fillId="2" borderId="0" xfId="0" applyFont="1" applyFill="1"/>
    <xf numFmtId="0" fontId="0" fillId="4" borderId="0" xfId="0" applyFill="1"/>
    <xf numFmtId="14" fontId="0" fillId="0" borderId="0" xfId="0" applyNumberFormat="1" applyFill="1"/>
    <xf numFmtId="14" fontId="0" fillId="6" borderId="0" xfId="0" applyNumberFormat="1" applyFill="1"/>
    <xf numFmtId="0" fontId="1" fillId="8" borderId="0" xfId="0" applyFont="1" applyFill="1"/>
    <xf numFmtId="14" fontId="0" fillId="0" borderId="5" xfId="0" applyNumberFormat="1" applyBorder="1"/>
    <xf numFmtId="0" fontId="0" fillId="0" borderId="5" xfId="0" applyBorder="1" applyAlignment="1">
      <alignment horizontal="center"/>
    </xf>
    <xf numFmtId="164" fontId="0" fillId="0" borderId="5" xfId="0" applyNumberFormat="1" applyBorder="1" applyAlignment="1">
      <alignment horizontal="center"/>
    </xf>
    <xf numFmtId="164" fontId="0" fillId="0" borderId="0" xfId="0" applyNumberFormat="1" applyAlignment="1">
      <alignment horizontal="center"/>
    </xf>
    <xf numFmtId="0" fontId="0" fillId="5" borderId="0" xfId="0" applyFill="1"/>
    <xf numFmtId="0" fontId="0" fillId="6" borderId="0" xfId="0" applyFill="1"/>
    <xf numFmtId="0" fontId="1" fillId="6" borderId="0" xfId="0" applyFont="1" applyFill="1"/>
    <xf numFmtId="0" fontId="1" fillId="5" borderId="0" xfId="0" applyFont="1" applyFill="1"/>
    <xf numFmtId="0" fontId="1" fillId="6" borderId="0" xfId="0" applyFont="1" applyFill="1" applyAlignment="1">
      <alignment wrapText="1"/>
    </xf>
    <xf numFmtId="0" fontId="1" fillId="5" borderId="0" xfId="0" applyFont="1" applyFill="1" applyAlignment="1">
      <alignment wrapText="1"/>
    </xf>
    <xf numFmtId="0" fontId="0" fillId="5" borderId="0" xfId="0" applyFill="1" applyAlignment="1">
      <alignment wrapText="1"/>
    </xf>
    <xf numFmtId="4" fontId="0" fillId="4" borderId="0" xfId="0" applyNumberFormat="1" applyFill="1"/>
    <xf numFmtId="0" fontId="12" fillId="9" borderId="0" xfId="0" applyFont="1" applyFill="1"/>
    <xf numFmtId="4" fontId="0" fillId="0" borderId="0" xfId="0" applyNumberFormat="1"/>
    <xf numFmtId="9" fontId="0" fillId="0" borderId="0" xfId="2" applyFont="1"/>
    <xf numFmtId="0" fontId="1" fillId="10" borderId="0" xfId="0" applyFont="1" applyFill="1"/>
    <xf numFmtId="0" fontId="0" fillId="10" borderId="0" xfId="0" applyFill="1"/>
    <xf numFmtId="0" fontId="12" fillId="5" borderId="0" xfId="0" applyFont="1" applyFill="1"/>
    <xf numFmtId="0" fontId="12" fillId="0" borderId="0" xfId="0" applyFont="1" applyFill="1"/>
    <xf numFmtId="0" fontId="1" fillId="0" borderId="0" xfId="0" applyFont="1" applyFill="1"/>
    <xf numFmtId="0" fontId="0" fillId="0" borderId="5" xfId="0" applyFill="1" applyBorder="1" applyAlignment="1">
      <alignment horizontal="center"/>
    </xf>
    <xf numFmtId="0" fontId="0" fillId="0" borderId="0" xfId="0" applyFill="1" applyAlignment="1">
      <alignment horizontal="center"/>
    </xf>
    <xf numFmtId="0" fontId="0" fillId="10" borderId="5" xfId="0" applyFill="1" applyBorder="1" applyAlignment="1">
      <alignment horizontal="center"/>
    </xf>
    <xf numFmtId="2" fontId="4" fillId="0" borderId="0" xfId="0" applyNumberFormat="1" applyFont="1"/>
    <xf numFmtId="167" fontId="0" fillId="0" borderId="0" xfId="2" applyNumberFormat="1" applyFont="1"/>
    <xf numFmtId="0" fontId="1" fillId="0" borderId="0" xfId="0" applyFont="1" applyAlignment="1">
      <alignment horizontal="center"/>
    </xf>
    <xf numFmtId="0" fontId="1" fillId="4" borderId="0" xfId="0" applyFont="1" applyFill="1"/>
    <xf numFmtId="0" fontId="1" fillId="5" borderId="0" xfId="0" applyFont="1" applyFill="1" applyAlignment="1">
      <alignment horizontal="left" indent="1"/>
    </xf>
    <xf numFmtId="0" fontId="1" fillId="5" borderId="0" xfId="0" applyFont="1" applyFill="1" applyAlignment="1">
      <alignment horizontal="left" indent="3"/>
    </xf>
    <xf numFmtId="0" fontId="0" fillId="5" borderId="0" xfId="0" applyFont="1" applyFill="1"/>
    <xf numFmtId="4" fontId="12" fillId="9" borderId="0" xfId="0" applyNumberFormat="1" applyFont="1" applyFill="1"/>
    <xf numFmtId="0" fontId="1" fillId="0" borderId="0" xfId="0" quotePrefix="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167" fontId="6" fillId="0" borderId="0" xfId="0" applyNumberFormat="1" applyFont="1"/>
    <xf numFmtId="0" fontId="7" fillId="0" borderId="0" xfId="0" applyFont="1"/>
    <xf numFmtId="0" fontId="8" fillId="0" borderId="0" xfId="0" applyFont="1"/>
    <xf numFmtId="165" fontId="0" fillId="0" borderId="0" xfId="0" applyNumberFormat="1"/>
    <xf numFmtId="0" fontId="1" fillId="0" borderId="1" xfId="0" applyFont="1" applyBorder="1"/>
    <xf numFmtId="2" fontId="7" fillId="0" borderId="0" xfId="0" applyNumberFormat="1" applyFont="1"/>
    <xf numFmtId="167" fontId="7" fillId="0" borderId="0" xfId="2" applyNumberFormat="1" applyFont="1"/>
    <xf numFmtId="4" fontId="7" fillId="0" borderId="0" xfId="0" applyNumberFormat="1" applyFont="1"/>
    <xf numFmtId="166" fontId="6" fillId="0" borderId="0" xfId="0" applyNumberFormat="1" applyFont="1"/>
    <xf numFmtId="166" fontId="0" fillId="0" borderId="0" xfId="0" applyNumberFormat="1" applyAlignment="1"/>
    <xf numFmtId="0" fontId="1" fillId="0" borderId="0" xfId="0" applyFont="1" applyAlignment="1"/>
    <xf numFmtId="166" fontId="6" fillId="0" borderId="0" xfId="0" applyNumberFormat="1" applyFont="1" applyBorder="1"/>
    <xf numFmtId="0" fontId="0" fillId="0" borderId="4" xfId="0" applyBorder="1"/>
    <xf numFmtId="0" fontId="0" fillId="0" borderId="3" xfId="0" applyBorder="1"/>
    <xf numFmtId="0" fontId="1" fillId="11" borderId="0" xfId="0" applyFont="1" applyFill="1"/>
    <xf numFmtId="0" fontId="0" fillId="11" borderId="0" xfId="0" applyFill="1"/>
    <xf numFmtId="0" fontId="22" fillId="0" borderId="4" xfId="0" applyFont="1" applyBorder="1"/>
    <xf numFmtId="0" fontId="22" fillId="0" borderId="3" xfId="0" applyFont="1" applyBorder="1"/>
    <xf numFmtId="0" fontId="0" fillId="0" borderId="0" xfId="0" applyFill="1" applyAlignment="1">
      <alignment vertical="top"/>
    </xf>
    <xf numFmtId="14" fontId="1" fillId="0" borderId="0" xfId="0" applyNumberFormat="1" applyFont="1" applyAlignment="1">
      <alignment horizontal="left"/>
    </xf>
    <xf numFmtId="0" fontId="1" fillId="0" borderId="0" xfId="0" quotePrefix="1" applyFont="1"/>
    <xf numFmtId="0" fontId="11" fillId="0" borderId="0" xfId="0" applyFont="1" applyFill="1"/>
    <xf numFmtId="0" fontId="19" fillId="0" borderId="0" xfId="0" applyFont="1" applyFill="1"/>
    <xf numFmtId="0" fontId="21" fillId="0" borderId="0" xfId="0" applyFont="1" applyFill="1"/>
    <xf numFmtId="166" fontId="1" fillId="0" borderId="0" xfId="0" applyNumberFormat="1" applyFont="1"/>
    <xf numFmtId="166" fontId="1" fillId="0" borderId="0" xfId="0" applyNumberFormat="1" applyFont="1" applyAlignment="1">
      <alignment horizontal="left"/>
    </xf>
    <xf numFmtId="4" fontId="0" fillId="7" borderId="0" xfId="0" applyNumberFormat="1" applyFill="1" applyProtection="1">
      <protection locked="0"/>
    </xf>
    <xf numFmtId="2" fontId="0" fillId="7" borderId="0" xfId="0" applyNumberFormat="1" applyFill="1" applyAlignment="1" applyProtection="1">
      <alignment horizontal="center"/>
      <protection locked="0"/>
    </xf>
    <xf numFmtId="1" fontId="0" fillId="7" borderId="0" xfId="0" applyNumberFormat="1" applyFill="1" applyAlignment="1" applyProtection="1">
      <alignment horizontal="center"/>
      <protection locked="0"/>
    </xf>
    <xf numFmtId="4" fontId="4" fillId="4" borderId="0" xfId="0" applyNumberFormat="1" applyFont="1" applyFill="1"/>
    <xf numFmtId="0" fontId="0" fillId="12" borderId="0" xfId="0" applyFill="1"/>
    <xf numFmtId="0" fontId="1" fillId="12" borderId="0" xfId="0" applyFont="1" applyFill="1"/>
    <xf numFmtId="165" fontId="0" fillId="12" borderId="0" xfId="0" applyNumberFormat="1" applyFill="1"/>
    <xf numFmtId="2" fontId="0" fillId="12" borderId="0" xfId="0" applyNumberFormat="1" applyFill="1"/>
    <xf numFmtId="166" fontId="0" fillId="0" borderId="1" xfId="0" applyNumberFormat="1" applyFill="1" applyBorder="1" applyAlignment="1">
      <alignment horizontal="left"/>
    </xf>
    <xf numFmtId="0" fontId="0" fillId="0" borderId="0" xfId="0" applyFill="1" applyAlignment="1">
      <alignment horizontal="left"/>
    </xf>
    <xf numFmtId="0" fontId="6" fillId="0" borderId="1" xfId="0" quotePrefix="1" applyFont="1" applyBorder="1" applyAlignment="1">
      <alignment horizontal="right"/>
    </xf>
    <xf numFmtId="0" fontId="6" fillId="0" borderId="0" xfId="0" quotePrefix="1" applyFont="1" applyAlignment="1">
      <alignment horizontal="right"/>
    </xf>
    <xf numFmtId="0" fontId="6" fillId="0" borderId="0" xfId="0" applyFont="1" applyAlignment="1">
      <alignment horizontal="right"/>
    </xf>
    <xf numFmtId="0" fontId="6" fillId="0" borderId="0" xfId="0" applyFont="1" applyAlignment="1">
      <alignment horizontal="center" vertical="top"/>
    </xf>
    <xf numFmtId="0" fontId="6" fillId="0" borderId="1" xfId="0" applyFont="1" applyFill="1" applyBorder="1" applyAlignment="1">
      <alignment horizontal="center"/>
    </xf>
    <xf numFmtId="0" fontId="6" fillId="0" borderId="0" xfId="0" applyFont="1" applyFill="1" applyAlignment="1">
      <alignment horizontal="center"/>
    </xf>
    <xf numFmtId="0" fontId="0" fillId="4" borderId="0" xfId="0" applyFill="1" applyAlignment="1">
      <alignment horizontal="right"/>
    </xf>
    <xf numFmtId="166" fontId="0" fillId="0" borderId="1" xfId="0" applyNumberFormat="1" applyFill="1" applyBorder="1" applyAlignment="1">
      <alignment horizontal="right"/>
    </xf>
    <xf numFmtId="0" fontId="0" fillId="0" borderId="0" xfId="0" applyFill="1" applyAlignment="1">
      <alignment horizontal="right"/>
    </xf>
    <xf numFmtId="166" fontId="0" fillId="6" borderId="0" xfId="0" applyNumberFormat="1" applyFill="1" applyAlignment="1">
      <alignment horizontal="center"/>
    </xf>
    <xf numFmtId="166" fontId="0" fillId="7" borderId="0" xfId="0" applyNumberFormat="1" applyFill="1" applyAlignment="1" applyProtection="1">
      <alignment horizontal="center"/>
      <protection locked="0"/>
    </xf>
    <xf numFmtId="167" fontId="6" fillId="0" borderId="0" xfId="2" applyNumberFormat="1" applyFont="1" applyAlignment="1">
      <alignment horizontal="right" indent="3"/>
    </xf>
    <xf numFmtId="167" fontId="6" fillId="0" borderId="0" xfId="0" applyNumberFormat="1" applyFont="1" applyAlignment="1">
      <alignment horizontal="right" indent="3"/>
    </xf>
    <xf numFmtId="0" fontId="7" fillId="0" borderId="0" xfId="0" applyFont="1" applyAlignment="1">
      <alignment horizontal="right"/>
    </xf>
    <xf numFmtId="0" fontId="7" fillId="0" borderId="0" xfId="0" applyFont="1" applyProtection="1"/>
    <xf numFmtId="0" fontId="13" fillId="3" borderId="0" xfId="0" applyFont="1" applyFill="1"/>
    <xf numFmtId="14" fontId="0" fillId="7" borderId="0" xfId="0" applyNumberFormat="1" applyFill="1"/>
    <xf numFmtId="0" fontId="0" fillId="7" borderId="0" xfId="0" applyFill="1"/>
    <xf numFmtId="0" fontId="1" fillId="0" borderId="0" xfId="0" quotePrefix="1" applyFont="1" applyAlignment="1">
      <alignment horizontal="left" indent="1"/>
    </xf>
    <xf numFmtId="0" fontId="1" fillId="0" borderId="0" xfId="0" applyFont="1" applyAlignment="1">
      <alignment horizontal="left" indent="1"/>
    </xf>
    <xf numFmtId="0" fontId="1" fillId="0" borderId="0" xfId="0" quotePrefix="1" applyFont="1" applyAlignment="1">
      <alignment horizontal="left" indent="2"/>
    </xf>
    <xf numFmtId="0" fontId="7" fillId="13" borderId="0" xfId="0" applyFont="1" applyFill="1" applyAlignment="1">
      <alignment horizontal="left" indent="2"/>
    </xf>
    <xf numFmtId="0" fontId="7" fillId="13" borderId="0" xfId="0" applyFont="1" applyFill="1"/>
    <xf numFmtId="0" fontId="7" fillId="13" borderId="0" xfId="0" applyFont="1" applyFill="1" applyAlignment="1">
      <alignment horizontal="left" indent="4"/>
    </xf>
    <xf numFmtId="2" fontId="7" fillId="13" borderId="0" xfId="0" applyNumberFormat="1" applyFont="1" applyFill="1"/>
    <xf numFmtId="0" fontId="8" fillId="13" borderId="0" xfId="0" applyFont="1" applyFill="1"/>
    <xf numFmtId="166" fontId="0" fillId="0" borderId="0" xfId="0" applyNumberFormat="1" applyAlignment="1">
      <alignment horizontal="center"/>
    </xf>
    <xf numFmtId="166" fontId="0" fillId="0" borderId="0" xfId="0" applyNumberFormat="1" applyAlignment="1">
      <alignment horizontal="left"/>
    </xf>
    <xf numFmtId="0" fontId="1" fillId="0" borderId="0" xfId="0" applyFont="1" applyAlignment="1">
      <alignment horizontal="right"/>
    </xf>
    <xf numFmtId="168" fontId="6" fillId="0" borderId="0" xfId="0" applyNumberFormat="1" applyFont="1" applyBorder="1" applyAlignment="1">
      <alignment horizontal="center"/>
    </xf>
    <xf numFmtId="0" fontId="0" fillId="0" borderId="0" xfId="0" applyAlignment="1"/>
    <xf numFmtId="0" fontId="1" fillId="15" borderId="0" xfId="0" applyFont="1" applyFill="1"/>
    <xf numFmtId="0" fontId="0" fillId="15" borderId="0" xfId="0" applyFill="1"/>
    <xf numFmtId="0" fontId="7" fillId="15" borderId="0" xfId="0" applyFont="1" applyFill="1"/>
    <xf numFmtId="0" fontId="7" fillId="15" borderId="5" xfId="0" applyFont="1" applyFill="1" applyBorder="1" applyAlignment="1">
      <alignment horizontal="center"/>
    </xf>
    <xf numFmtId="0" fontId="0" fillId="15" borderId="5" xfId="0" applyFill="1" applyBorder="1" applyAlignment="1">
      <alignment horizontal="center"/>
    </xf>
    <xf numFmtId="0" fontId="0" fillId="15" borderId="0" xfId="0" applyFill="1" applyBorder="1" applyAlignment="1">
      <alignment horizontal="center"/>
    </xf>
    <xf numFmtId="0" fontId="1" fillId="16" borderId="0" xfId="0" applyFont="1" applyFill="1"/>
    <xf numFmtId="0" fontId="0" fillId="16" borderId="5" xfId="0" applyFill="1" applyBorder="1" applyAlignment="1">
      <alignment horizontal="center"/>
    </xf>
    <xf numFmtId="0" fontId="0" fillId="16" borderId="0" xfId="0" applyFill="1" applyBorder="1" applyAlignment="1">
      <alignment horizontal="center"/>
    </xf>
    <xf numFmtId="0" fontId="6" fillId="8" borderId="5" xfId="0" applyFont="1" applyFill="1" applyBorder="1"/>
    <xf numFmtId="0" fontId="1" fillId="8" borderId="5" xfId="0" applyFont="1" applyFill="1" applyBorder="1" applyAlignment="1">
      <alignment horizontal="center"/>
    </xf>
    <xf numFmtId="0" fontId="6" fillId="8" borderId="0" xfId="0" applyFont="1" applyFill="1"/>
    <xf numFmtId="0" fontId="1" fillId="8" borderId="0" xfId="0" applyFont="1" applyFill="1" applyAlignment="1">
      <alignment horizontal="center"/>
    </xf>
    <xf numFmtId="0" fontId="6" fillId="10" borderId="5" xfId="0" applyFont="1" applyFill="1" applyBorder="1"/>
    <xf numFmtId="0" fontId="6" fillId="10" borderId="0" xfId="0" applyFont="1" applyFill="1"/>
    <xf numFmtId="0" fontId="0" fillId="10" borderId="0" xfId="0" applyFill="1" applyAlignment="1">
      <alignment horizontal="center"/>
    </xf>
    <xf numFmtId="0" fontId="1" fillId="17" borderId="0" xfId="0" applyFont="1" applyFill="1"/>
    <xf numFmtId="0" fontId="0" fillId="17" borderId="0" xfId="0" applyFill="1"/>
    <xf numFmtId="0" fontId="0" fillId="17" borderId="5" xfId="0" applyFill="1" applyBorder="1" applyAlignment="1">
      <alignment horizontal="center"/>
    </xf>
    <xf numFmtId="0" fontId="0" fillId="17" borderId="0" xfId="0" applyFill="1" applyAlignment="1">
      <alignment horizontal="center"/>
    </xf>
    <xf numFmtId="0" fontId="1" fillId="18" borderId="0" xfId="0" applyFont="1" applyFill="1"/>
    <xf numFmtId="0" fontId="0" fillId="18" borderId="0" xfId="0" applyFill="1"/>
    <xf numFmtId="0" fontId="1" fillId="19" borderId="0" xfId="0" applyFont="1" applyFill="1"/>
    <xf numFmtId="0" fontId="0" fillId="19" borderId="0" xfId="0" applyFill="1"/>
    <xf numFmtId="0" fontId="0" fillId="18" borderId="5" xfId="0" applyFill="1" applyBorder="1" applyAlignment="1">
      <alignment horizontal="center"/>
    </xf>
    <xf numFmtId="0" fontId="0" fillId="18" borderId="0" xfId="0" applyFill="1" applyAlignment="1">
      <alignment horizontal="center"/>
    </xf>
    <xf numFmtId="0" fontId="0" fillId="19" borderId="5" xfId="0" applyFill="1" applyBorder="1" applyAlignment="1">
      <alignment horizontal="center"/>
    </xf>
    <xf numFmtId="0" fontId="0" fillId="19" borderId="0" xfId="0" applyFill="1" applyBorder="1" applyAlignment="1">
      <alignment horizontal="center"/>
    </xf>
    <xf numFmtId="0" fontId="6" fillId="0" borderId="0" xfId="0" applyFont="1" applyBorder="1"/>
    <xf numFmtId="0" fontId="6" fillId="0" borderId="0" xfId="0" applyFont="1" applyFill="1"/>
    <xf numFmtId="0" fontId="6" fillId="0" borderId="1" xfId="0" applyFont="1" applyBorder="1"/>
    <xf numFmtId="0" fontId="6" fillId="0" borderId="1" xfId="0" applyFont="1" applyBorder="1" applyAlignment="1">
      <alignment horizontal="right" indent="1"/>
    </xf>
    <xf numFmtId="0" fontId="6" fillId="0" borderId="0" xfId="0" applyFont="1" applyAlignment="1">
      <alignment horizontal="right" indent="1"/>
    </xf>
    <xf numFmtId="0" fontId="0" fillId="0" borderId="0" xfId="0" applyBorder="1"/>
    <xf numFmtId="0" fontId="0" fillId="0" borderId="0" xfId="0" applyFill="1" applyBorder="1"/>
    <xf numFmtId="0" fontId="1" fillId="0" borderId="0" xfId="0" applyFont="1" applyFill="1" applyAlignment="1">
      <alignment wrapText="1"/>
    </xf>
    <xf numFmtId="0" fontId="15" fillId="0" borderId="0" xfId="0" applyFont="1" applyAlignment="1" applyProtection="1"/>
    <xf numFmtId="0" fontId="4" fillId="0" borderId="0" xfId="0" applyFont="1" applyFill="1"/>
    <xf numFmtId="0" fontId="6" fillId="0" borderId="0" xfId="0" applyFont="1" applyFill="1" applyAlignment="1">
      <alignment horizontal="left" indent="1"/>
    </xf>
    <xf numFmtId="0" fontId="1" fillId="0" borderId="1" xfId="0" applyFont="1" applyBorder="1" applyAlignment="1">
      <alignment horizontal="right" indent="1"/>
    </xf>
    <xf numFmtId="0" fontId="1" fillId="0" borderId="0" xfId="0" applyFont="1" applyAlignment="1">
      <alignment horizontal="right" vertical="top" indent="1"/>
    </xf>
    <xf numFmtId="166" fontId="0" fillId="0" borderId="0" xfId="0" applyNumberFormat="1" applyFill="1" applyBorder="1" applyAlignment="1">
      <alignment horizontal="left"/>
    </xf>
    <xf numFmtId="0" fontId="6" fillId="0" borderId="0" xfId="0" applyFont="1" applyFill="1" applyBorder="1" applyAlignment="1">
      <alignment horizontal="center"/>
    </xf>
    <xf numFmtId="166" fontId="0" fillId="0" borderId="0" xfId="0" applyNumberFormat="1" applyFill="1" applyBorder="1" applyAlignment="1">
      <alignment horizontal="right"/>
    </xf>
    <xf numFmtId="2" fontId="0" fillId="0" borderId="0" xfId="0" applyNumberFormat="1" applyFill="1" applyAlignment="1" applyProtection="1">
      <alignment horizontal="center"/>
      <protection locked="0"/>
    </xf>
    <xf numFmtId="0" fontId="1" fillId="0" borderId="0" xfId="0" quotePrefix="1" applyFont="1" applyFill="1" applyAlignment="1">
      <alignment horizontal="center"/>
    </xf>
    <xf numFmtId="1" fontId="0" fillId="0" borderId="0" xfId="0" applyNumberFormat="1" applyFill="1" applyAlignment="1" applyProtection="1">
      <alignment horizontal="center"/>
      <protection locked="0"/>
    </xf>
    <xf numFmtId="167" fontId="6" fillId="0" borderId="0" xfId="2" applyNumberFormat="1" applyFont="1" applyFill="1" applyAlignment="1">
      <alignment horizontal="right" indent="3"/>
    </xf>
    <xf numFmtId="166" fontId="0" fillId="7" borderId="0" xfId="0" applyNumberFormat="1" applyFill="1" applyProtection="1">
      <protection locked="0"/>
    </xf>
    <xf numFmtId="0" fontId="0" fillId="20" borderId="0" xfId="0" applyFill="1"/>
    <xf numFmtId="0" fontId="6" fillId="20" borderId="0" xfId="0" applyFont="1" applyFill="1"/>
    <xf numFmtId="0" fontId="1" fillId="20" borderId="0" xfId="0" applyFont="1" applyFill="1"/>
    <xf numFmtId="166" fontId="0" fillId="20" borderId="0" xfId="0" applyNumberFormat="1" applyFill="1"/>
    <xf numFmtId="166" fontId="0" fillId="21" borderId="5" xfId="0" applyNumberFormat="1" applyFill="1" applyBorder="1"/>
    <xf numFmtId="166" fontId="0" fillId="21" borderId="0" xfId="0" applyNumberFormat="1" applyFill="1"/>
    <xf numFmtId="166" fontId="0" fillId="22" borderId="5" xfId="0" applyNumberFormat="1" applyFill="1" applyBorder="1"/>
    <xf numFmtId="166" fontId="0" fillId="22" borderId="0" xfId="0" applyNumberFormat="1" applyFill="1" applyBorder="1"/>
    <xf numFmtId="0" fontId="1" fillId="14" borderId="0" xfId="0" applyFont="1" applyFill="1"/>
    <xf numFmtId="0" fontId="0" fillId="14" borderId="0" xfId="0" applyFill="1"/>
    <xf numFmtId="0" fontId="0" fillId="14" borderId="2" xfId="0" applyFill="1" applyBorder="1"/>
    <xf numFmtId="0" fontId="0" fillId="14" borderId="0" xfId="0" applyFill="1" applyBorder="1" applyAlignment="1">
      <alignment horizontal="center"/>
    </xf>
    <xf numFmtId="14" fontId="0" fillId="14" borderId="0" xfId="0" applyNumberFormat="1" applyFill="1" applyBorder="1"/>
    <xf numFmtId="0" fontId="0" fillId="14" borderId="5" xfId="0" applyFill="1" applyBorder="1" applyAlignment="1">
      <alignment horizontal="center"/>
    </xf>
    <xf numFmtId="14" fontId="0" fillId="14" borderId="5" xfId="0" applyNumberFormat="1" applyFill="1" applyBorder="1"/>
    <xf numFmtId="0" fontId="7" fillId="23" borderId="0" xfId="0" applyFont="1" applyFill="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23" fillId="5" borderId="0" xfId="0" applyFont="1" applyFill="1" applyAlignment="1">
      <alignment horizontal="center"/>
    </xf>
    <xf numFmtId="0" fontId="1" fillId="24" borderId="0" xfId="0" applyFont="1" applyFill="1"/>
    <xf numFmtId="0" fontId="0" fillId="24" borderId="0" xfId="0" applyFill="1"/>
    <xf numFmtId="0" fontId="12" fillId="25" borderId="0" xfId="0" applyFont="1" applyFill="1"/>
    <xf numFmtId="0" fontId="2" fillId="0" borderId="0" xfId="0" applyFont="1" applyAlignment="1" applyProtection="1">
      <alignment vertical="top"/>
    </xf>
    <xf numFmtId="0" fontId="0" fillId="0" borderId="0" xfId="0" applyAlignment="1" applyProtection="1">
      <alignment vertical="top"/>
    </xf>
    <xf numFmtId="49" fontId="12" fillId="2" borderId="0" xfId="0" applyNumberFormat="1" applyFont="1" applyFill="1" applyBorder="1" applyAlignment="1" applyProtection="1">
      <alignment vertical="top"/>
    </xf>
    <xf numFmtId="0" fontId="12" fillId="2" borderId="0" xfId="0" applyFont="1" applyFill="1" applyBorder="1" applyAlignment="1" applyProtection="1">
      <alignment vertical="top"/>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xf numFmtId="0" fontId="10" fillId="0" borderId="0" xfId="0" applyFont="1" applyAlignment="1">
      <alignment vertical="top" wrapText="1"/>
    </xf>
    <xf numFmtId="166" fontId="1" fillId="7" borderId="0" xfId="0" applyNumberFormat="1" applyFont="1" applyFill="1" applyAlignment="1" applyProtection="1">
      <alignment horizontal="center"/>
      <protection locked="0"/>
    </xf>
    <xf numFmtId="0" fontId="0" fillId="0" borderId="0" xfId="0" applyFill="1" applyAlignment="1" applyProtection="1"/>
    <xf numFmtId="0" fontId="0" fillId="0" borderId="0" xfId="0" applyFill="1" applyProtection="1"/>
    <xf numFmtId="0" fontId="0" fillId="0" borderId="0" xfId="0" applyFill="1" applyAlignment="1" applyProtection="1">
      <alignment horizontal="left"/>
    </xf>
    <xf numFmtId="0" fontId="0" fillId="0" borderId="0" xfId="0" applyProtection="1"/>
    <xf numFmtId="0" fontId="7" fillId="0" borderId="0" xfId="0" applyFont="1" applyAlignment="1" applyProtection="1">
      <alignment horizontal="center"/>
    </xf>
    <xf numFmtId="0" fontId="1" fillId="5" borderId="0" xfId="0" applyFont="1" applyFill="1" applyAlignment="1">
      <alignment horizontal="right" indent="1"/>
    </xf>
    <xf numFmtId="0" fontId="1" fillId="5" borderId="0" xfId="0" applyFont="1" applyFill="1" applyAlignment="1">
      <alignment horizontal="left"/>
    </xf>
    <xf numFmtId="0" fontId="8" fillId="5" borderId="6" xfId="0" applyFont="1" applyFill="1" applyBorder="1" applyAlignment="1">
      <alignment horizontal="left"/>
    </xf>
    <xf numFmtId="0" fontId="8" fillId="5" borderId="6" xfId="0" applyFont="1" applyFill="1" applyBorder="1"/>
    <xf numFmtId="0" fontId="8" fillId="12" borderId="6" xfId="0" applyFont="1" applyFill="1" applyBorder="1"/>
    <xf numFmtId="0" fontId="1" fillId="5" borderId="0" xfId="0" applyFont="1" applyFill="1" applyBorder="1" applyAlignment="1">
      <alignment horizontal="right" indent="1"/>
    </xf>
    <xf numFmtId="9" fontId="8" fillId="0" borderId="6" xfId="2" applyFont="1" applyBorder="1"/>
    <xf numFmtId="0" fontId="0" fillId="0" borderId="6" xfId="0" applyBorder="1"/>
    <xf numFmtId="4" fontId="0" fillId="0" borderId="6" xfId="0" applyNumberFormat="1" applyBorder="1"/>
    <xf numFmtId="0" fontId="7" fillId="15" borderId="0" xfId="0" applyFont="1" applyFill="1" applyBorder="1" applyAlignment="1">
      <alignment horizontal="center"/>
    </xf>
    <xf numFmtId="0" fontId="4" fillId="0" borderId="0" xfId="0" applyFont="1" applyProtection="1"/>
    <xf numFmtId="0" fontId="19" fillId="0" borderId="0" xfId="0" applyFont="1" applyProtection="1"/>
    <xf numFmtId="0" fontId="7" fillId="0" borderId="0" xfId="0" applyFont="1" applyBorder="1" applyAlignment="1"/>
    <xf numFmtId="0" fontId="0" fillId="20" borderId="0" xfId="0" applyFill="1" applyProtection="1">
      <protection locked="0"/>
    </xf>
    <xf numFmtId="14" fontId="1" fillId="7" borderId="0" xfId="0" applyNumberFormat="1" applyFont="1" applyFill="1"/>
    <xf numFmtId="0" fontId="24" fillId="0" borderId="0" xfId="0" applyFont="1"/>
    <xf numFmtId="0" fontId="1" fillId="0" borderId="0" xfId="0" applyFont="1" applyFill="1" applyBorder="1"/>
    <xf numFmtId="0" fontId="0" fillId="0" borderId="0" xfId="0" applyFill="1" applyBorder="1" applyProtection="1"/>
    <xf numFmtId="0" fontId="1" fillId="7" borderId="0" xfId="0" applyFont="1" applyFill="1" applyAlignment="1" applyProtection="1">
      <alignment horizontal="left"/>
      <protection locked="0"/>
    </xf>
    <xf numFmtId="0" fontId="0" fillId="7" borderId="0" xfId="0" applyFill="1" applyAlignment="1" applyProtection="1">
      <alignment horizontal="left"/>
      <protection locked="0"/>
    </xf>
    <xf numFmtId="0" fontId="0" fillId="7" borderId="0" xfId="0" applyFill="1" applyAlignment="1" applyProtection="1">
      <alignment horizontal="left" vertical="top"/>
      <protection locked="0"/>
    </xf>
    <xf numFmtId="166" fontId="0" fillId="7" borderId="0" xfId="0" applyNumberFormat="1" applyFill="1" applyAlignment="1" applyProtection="1">
      <alignment horizontal="center" vertical="top"/>
      <protection locked="0"/>
    </xf>
    <xf numFmtId="0" fontId="0" fillId="7" borderId="0" xfId="0" applyFill="1" applyAlignment="1" applyProtection="1">
      <alignment horizontal="left" vertical="top" wrapText="1"/>
      <protection locked="0"/>
    </xf>
    <xf numFmtId="167" fontId="6" fillId="0" borderId="0" xfId="2" applyNumberFormat="1" applyFont="1" applyBorder="1" applyAlignment="1">
      <alignment horizontal="left" indent="1"/>
    </xf>
    <xf numFmtId="0" fontId="6" fillId="0" borderId="0" xfId="0" applyFont="1" applyAlignment="1">
      <alignment horizontal="center"/>
    </xf>
    <xf numFmtId="0" fontId="0" fillId="0" borderId="0" xfId="0" applyFill="1" applyBorder="1" applyAlignment="1" applyProtection="1">
      <alignment horizontal="center"/>
    </xf>
    <xf numFmtId="166" fontId="0" fillId="0" borderId="0" xfId="0" applyNumberFormat="1" applyAlignment="1">
      <alignment horizontal="center"/>
    </xf>
    <xf numFmtId="166" fontId="0" fillId="15" borderId="0" xfId="0" applyNumberFormat="1" applyFill="1" applyAlignment="1">
      <alignment horizontal="center"/>
    </xf>
    <xf numFmtId="14" fontId="0" fillId="0" borderId="0" xfId="0" applyNumberFormat="1" applyAlignment="1">
      <alignment horizontal="left"/>
    </xf>
  </cellXfs>
  <cellStyles count="3">
    <cellStyle name="Prozent" xfId="2" builtinId="5"/>
    <cellStyle name="Standard" xfId="0" builtinId="0"/>
    <cellStyle name="Standard 2" xfId="1"/>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fill>
        <patternFill patternType="none">
          <bgColor auto="1"/>
        </patternFill>
      </fill>
    </dxf>
    <dxf>
      <font>
        <b val="0"/>
        <i/>
        <color theme="0" tint="-0.24994659260841701"/>
      </font>
      <fill>
        <patternFill patternType="none">
          <bgColor auto="1"/>
        </patternFill>
      </fill>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dxf>
    <dxf>
      <font>
        <b val="0"/>
        <i/>
        <color theme="0" tint="-0.24994659260841701"/>
      </font>
      <fill>
        <patternFill patternType="none">
          <bgColor auto="1"/>
        </patternFill>
      </fill>
    </dxf>
    <dxf>
      <font>
        <b val="0"/>
        <i/>
        <color theme="0" tint="-0.24994659260841701"/>
      </font>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val="0"/>
        <i/>
        <color theme="0" tint="-0.24994659260841701"/>
      </font>
    </dxf>
    <dxf>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bgColor theme="0"/>
        </patternFill>
      </fill>
    </dxf>
    <dxf>
      <font>
        <b val="0"/>
        <i/>
        <color theme="0" tint="-0.24994659260841701"/>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EAEAEA"/>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F75AB"/>
      <color rgb="FF8163A1"/>
      <color rgb="FF765995"/>
      <color rgb="FFFFFF99"/>
      <color rgb="FFEAEAEA"/>
      <color rgb="FFDDDDDD"/>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R$78" lockText="1" noThreeD="1"/>
</file>

<file path=xl/ctrlProps/ctrlProp2.xml><?xml version="1.0" encoding="utf-8"?>
<formControlPr xmlns="http://schemas.microsoft.com/office/spreadsheetml/2009/9/main" objectType="Radio"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628650</xdr:colOff>
          <xdr:row>77</xdr:row>
          <xdr:rowOff>0</xdr:rowOff>
        </xdr:from>
        <xdr:to>
          <xdr:col>14</xdr:col>
          <xdr:colOff>0</xdr:colOff>
          <xdr:row>78</xdr:row>
          <xdr:rowOff>19050</xdr:rowOff>
        </xdr:to>
        <xdr:sp macro="" textlink="">
          <xdr:nvSpPr>
            <xdr:cNvPr id="21509" name="Option Button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Wochenlohnberechnung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76</xdr:row>
          <xdr:rowOff>57150</xdr:rowOff>
        </xdr:from>
        <xdr:to>
          <xdr:col>10</xdr:col>
          <xdr:colOff>638175</xdr:colOff>
          <xdr:row>78</xdr:row>
          <xdr:rowOff>47625</xdr:rowOff>
        </xdr:to>
        <xdr:sp macro="" textlink="">
          <xdr:nvSpPr>
            <xdr:cNvPr id="21511" name="Option Button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Berechnung per Monatslohn</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2A0000" mc:Ignorable="a14" a14:legacySpreadsheetColorIndex="42"/>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2A0000" mc:Ignorable="a14" a14:legacySpreadsheetColorIndex="42"/>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E31"/>
  <sheetViews>
    <sheetView showGridLines="0" tabSelected="1" zoomScaleNormal="100" workbookViewId="0">
      <selection activeCell="A2" sqref="A2"/>
    </sheetView>
  </sheetViews>
  <sheetFormatPr baseColWidth="10" defaultRowHeight="12.75" x14ac:dyDescent="0.2"/>
  <cols>
    <col min="1" max="1" width="2.85546875" style="220" customWidth="1"/>
    <col min="2" max="2" width="96.7109375" style="220" customWidth="1"/>
    <col min="3" max="3" width="5" style="220" customWidth="1"/>
    <col min="4" max="16384" width="11.42578125" style="220"/>
  </cols>
  <sheetData>
    <row r="1" spans="1:5" s="217" customFormat="1" ht="19.5" x14ac:dyDescent="0.2">
      <c r="A1" s="216" t="s">
        <v>20</v>
      </c>
    </row>
    <row r="2" spans="1:5" s="217" customFormat="1" x14ac:dyDescent="0.2"/>
    <row r="3" spans="1:5" s="217" customFormat="1" x14ac:dyDescent="0.2">
      <c r="A3" s="241" t="s">
        <v>179</v>
      </c>
    </row>
    <row r="4" spans="1:5" s="217" customFormat="1" x14ac:dyDescent="0.2">
      <c r="A4" s="241" t="s">
        <v>178</v>
      </c>
    </row>
    <row r="5" spans="1:5" s="217" customFormat="1" x14ac:dyDescent="0.2">
      <c r="A5" s="242" t="s">
        <v>180</v>
      </c>
    </row>
    <row r="6" spans="1:5" s="217" customFormat="1" x14ac:dyDescent="0.2"/>
    <row r="7" spans="1:5" s="217" customFormat="1" x14ac:dyDescent="0.2">
      <c r="A7" s="218" t="s">
        <v>19</v>
      </c>
      <c r="B7" s="219"/>
    </row>
    <row r="8" spans="1:5" ht="6" customHeight="1" x14ac:dyDescent="0.2"/>
    <row r="9" spans="1:5" ht="25.5" x14ac:dyDescent="0.2">
      <c r="B9" s="221" t="s">
        <v>168</v>
      </c>
      <c r="E9" s="18"/>
    </row>
    <row r="10" spans="1:5" ht="25.5" x14ac:dyDescent="0.2">
      <c r="B10" s="221" t="s">
        <v>128</v>
      </c>
      <c r="E10" s="18"/>
    </row>
    <row r="11" spans="1:5" x14ac:dyDescent="0.2">
      <c r="B11" s="222"/>
      <c r="E11" s="18"/>
    </row>
    <row r="12" spans="1:5" ht="25.5" x14ac:dyDescent="0.2">
      <c r="B12" s="221" t="s">
        <v>169</v>
      </c>
      <c r="E12" s="18"/>
    </row>
    <row r="13" spans="1:5" x14ac:dyDescent="0.2">
      <c r="B13" s="19"/>
    </row>
    <row r="14" spans="1:5" ht="6" customHeight="1" x14ac:dyDescent="0.2">
      <c r="B14" s="223"/>
    </row>
    <row r="15" spans="1:5" x14ac:dyDescent="0.2">
      <c r="A15" s="218" t="s">
        <v>24</v>
      </c>
      <c r="B15" s="219"/>
    </row>
    <row r="16" spans="1:5" ht="6" customHeight="1" x14ac:dyDescent="0.2"/>
    <row r="17" spans="1:2" ht="25.5" x14ac:dyDescent="0.2">
      <c r="B17" s="222" t="s">
        <v>28</v>
      </c>
    </row>
    <row r="18" spans="1:2" x14ac:dyDescent="0.2">
      <c r="B18" s="224"/>
    </row>
    <row r="19" spans="1:2" ht="51" x14ac:dyDescent="0.2">
      <c r="B19" s="221" t="s">
        <v>170</v>
      </c>
    </row>
    <row r="21" spans="1:2" ht="6" customHeight="1" x14ac:dyDescent="0.2">
      <c r="B21" s="223"/>
    </row>
    <row r="22" spans="1:2" x14ac:dyDescent="0.2">
      <c r="A22" s="218" t="s">
        <v>31</v>
      </c>
      <c r="B22" s="219"/>
    </row>
    <row r="23" spans="1:2" ht="6" customHeight="1" x14ac:dyDescent="0.2"/>
    <row r="24" spans="1:2" ht="25.5" x14ac:dyDescent="0.2">
      <c r="B24" s="222" t="s">
        <v>30</v>
      </c>
    </row>
    <row r="26" spans="1:2" x14ac:dyDescent="0.2">
      <c r="B26" s="222" t="s">
        <v>29</v>
      </c>
    </row>
    <row r="27" spans="1:2" x14ac:dyDescent="0.2">
      <c r="B27" s="222"/>
    </row>
    <row r="28" spans="1:2" ht="6" customHeight="1" x14ac:dyDescent="0.2"/>
    <row r="29" spans="1:2" x14ac:dyDescent="0.2">
      <c r="A29" s="218" t="s">
        <v>162</v>
      </c>
      <c r="B29" s="219"/>
    </row>
    <row r="30" spans="1:2" ht="6" customHeight="1" x14ac:dyDescent="0.2"/>
    <row r="31" spans="1:2" ht="51" x14ac:dyDescent="0.2">
      <c r="B31" s="221" t="s">
        <v>163</v>
      </c>
    </row>
  </sheetData>
  <sheetProtection algorithmName="SHA-512" hashValue="abivxRsxu0NMJ0EMdi40c5O+k0WASAyYPg1a8T0a/bb4frbPtMRGKaTKH9DwYi4McfwWv+vWM/gUVmJ1SGPatg==" saltValue="W22YwCncPigowCGb0BewhA==" spinCount="100000" sheet="1" objects="1" scenarios="1"/>
  <phoneticPr fontId="0" type="noConversion"/>
  <printOptions horizontalCentered="1"/>
  <pageMargins left="0.59055118110236227" right="0.39370078740157483" top="1.3779527559055118" bottom="0.59055118110236227" header="0.31496062992125984" footer="0.31496062992125984"/>
  <pageSetup paperSize="9" scale="95" fitToHeight="0" orientation="portrait" r:id="rId1"/>
  <headerFooter scaleWithDoc="0">
    <oddHeader>&amp;L&amp;"Arial,Fett"Amt für Volksschule&amp;"Arial,Standard"
Finanzen&amp;R
&amp;G</oddHeader>
    <oddFooter>&amp;L&amp;8&amp;F/AVFIN/avtro
&amp;R&amp;8&amp;A/Druck: &amp;D
&amp;P/&amp;N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98"/>
  <sheetViews>
    <sheetView showGridLines="0" topLeftCell="A22" zoomScale="110" zoomScaleNormal="110" workbookViewId="0">
      <selection activeCell="G27" sqref="G27:M27"/>
    </sheetView>
  </sheetViews>
  <sheetFormatPr baseColWidth="10" defaultRowHeight="12.75" outlineLevelRow="1" outlineLevelCol="1" x14ac:dyDescent="0.2"/>
  <cols>
    <col min="1" max="1" width="3.7109375" customWidth="1"/>
    <col min="2" max="2" width="1.7109375" customWidth="1"/>
    <col min="3" max="3" width="4.7109375" customWidth="1"/>
    <col min="5" max="5" width="3.7109375" customWidth="1"/>
    <col min="6" max="6" width="11.42578125" customWidth="1"/>
    <col min="7" max="7" width="7.7109375" customWidth="1"/>
    <col min="8" max="8" width="3.7109375" customWidth="1"/>
    <col min="10" max="10" width="3.7109375" customWidth="1"/>
    <col min="11" max="11" width="11.42578125" customWidth="1"/>
    <col min="12" max="12" width="3.7109375" customWidth="1"/>
    <col min="14" max="14" width="3.7109375" customWidth="1"/>
    <col min="15" max="15" width="11.42578125" customWidth="1"/>
    <col min="16" max="16" width="2.7109375" customWidth="1"/>
    <col min="17" max="17" width="3.7109375" customWidth="1"/>
    <col min="18" max="20" width="6.28515625" hidden="1" customWidth="1" outlineLevel="1"/>
    <col min="21" max="22" width="2" style="210" hidden="1" customWidth="1" outlineLevel="1"/>
    <col min="23" max="23" width="63.140625" customWidth="1" collapsed="1"/>
    <col min="24" max="25" width="6.140625" customWidth="1"/>
  </cols>
  <sheetData>
    <row r="1" spans="4:22" hidden="1" outlineLevel="1" x14ac:dyDescent="0.2">
      <c r="D1" s="39" t="s">
        <v>61</v>
      </c>
      <c r="E1" s="39"/>
      <c r="F1" s="39"/>
      <c r="G1" s="39"/>
      <c r="H1" s="62"/>
      <c r="I1" s="39" t="s">
        <v>12</v>
      </c>
      <c r="J1" s="39"/>
      <c r="K1" s="39"/>
      <c r="L1" s="39"/>
      <c r="M1" s="39"/>
      <c r="O1" s="39" t="s">
        <v>123</v>
      </c>
      <c r="P1" s="39"/>
      <c r="R1" s="62"/>
      <c r="S1" s="62"/>
      <c r="T1" s="62"/>
    </row>
    <row r="2" spans="4:22" hidden="1" outlineLevel="1" x14ac:dyDescent="0.2">
      <c r="D2" s="51" t="s">
        <v>21</v>
      </c>
      <c r="E2" s="48"/>
      <c r="F2" s="51" t="s">
        <v>23</v>
      </c>
      <c r="G2" s="48"/>
      <c r="H2" s="63"/>
      <c r="I2" s="48"/>
      <c r="J2" s="50" t="s">
        <v>62</v>
      </c>
      <c r="K2" s="49"/>
      <c r="L2" s="49"/>
      <c r="M2" s="49"/>
      <c r="O2" s="70" t="s">
        <v>121</v>
      </c>
      <c r="P2" s="70">
        <v>1</v>
      </c>
      <c r="R2" s="63"/>
      <c r="S2" s="63"/>
      <c r="T2" s="63"/>
    </row>
    <row r="3" spans="4:22" s="17" customFormat="1" ht="38.25" hidden="1" outlineLevel="1" x14ac:dyDescent="0.2">
      <c r="D3" s="53"/>
      <c r="E3" s="54"/>
      <c r="F3" s="53"/>
      <c r="G3" s="54"/>
      <c r="H3" s="180"/>
      <c r="I3" s="53" t="s">
        <v>72</v>
      </c>
      <c r="J3" s="52"/>
      <c r="K3" s="52" t="s">
        <v>73</v>
      </c>
      <c r="L3" s="52"/>
      <c r="M3" s="52" t="s">
        <v>74</v>
      </c>
      <c r="O3" s="70" t="s">
        <v>122</v>
      </c>
      <c r="P3" s="70">
        <v>3</v>
      </c>
      <c r="R3" s="63"/>
      <c r="S3" s="63"/>
      <c r="T3" s="63"/>
      <c r="U3" s="211"/>
      <c r="V3" s="211"/>
    </row>
    <row r="4" spans="4:22" hidden="1" outlineLevel="1" x14ac:dyDescent="0.2">
      <c r="D4" s="194" t="str">
        <f>"Eintritt vor "&amp;G25</f>
        <v>Eintritt vor 2025</v>
      </c>
      <c r="E4">
        <v>1</v>
      </c>
      <c r="F4" s="194" t="str">
        <f>"kein Austritt im "&amp;G25</f>
        <v>kein Austritt im 2025</v>
      </c>
      <c r="G4">
        <v>1</v>
      </c>
      <c r="H4" s="63"/>
      <c r="I4" s="197">
        <f>I25</f>
        <v>45658</v>
      </c>
      <c r="K4" s="197">
        <f t="shared" ref="K4:K9" si="0">IF(OR(I4&lt;$I$43,I4&gt;$K$43),"",I4)</f>
        <v>45658</v>
      </c>
      <c r="L4">
        <v>1</v>
      </c>
      <c r="M4" s="197">
        <f>IF(ISERROR(VLOOKUP(L4,Hilfstabelle!$AL$71:$AM$436,2,FALSE)),"",VLOOKUP(L4,Hilfstabelle!$AL$71:$AM$436,2,FALSE))</f>
        <v>45658</v>
      </c>
      <c r="O4" s="70"/>
      <c r="P4" s="70"/>
      <c r="R4" s="63"/>
      <c r="S4" s="63"/>
      <c r="T4" s="63"/>
    </row>
    <row r="5" spans="4:22" hidden="1" outlineLevel="1" x14ac:dyDescent="0.2">
      <c r="D5" s="194" t="str">
        <f>"per Anfang Semester "&amp;(TEXT(I6,"TT.MM.JJJJ"))</f>
        <v>per Anfang Semester 01.02.2025</v>
      </c>
      <c r="E5">
        <v>2</v>
      </c>
      <c r="F5" s="194" t="str">
        <f>"per Ende Semester "&amp;(TEXT(I5,"TT.MM.JJJJ"))</f>
        <v>per Ende Semester 31.01.2025</v>
      </c>
      <c r="G5">
        <v>2</v>
      </c>
      <c r="H5" s="63"/>
      <c r="I5" s="197">
        <f>VALUE(CONCATENATE("31.01.",G25))</f>
        <v>45688</v>
      </c>
      <c r="K5" s="197">
        <f t="shared" si="0"/>
        <v>45688</v>
      </c>
      <c r="L5">
        <v>2</v>
      </c>
      <c r="M5" s="197">
        <f>IF(ISERROR(VLOOKUP(L5,Hilfstabelle!$AL$71:$AM$436,2,FALSE)),"",VLOOKUP(L5,Hilfstabelle!$AL$71:$AM$436,2,FALSE))</f>
        <v>45688</v>
      </c>
      <c r="R5" s="29"/>
    </row>
    <row r="6" spans="4:22" hidden="1" outlineLevel="1" x14ac:dyDescent="0.2">
      <c r="D6" s="194" t="str">
        <f>"per Anfang Schuljahr "&amp;(TEXT(I8,"TT.MM.JJJJ"))</f>
        <v>per Anfang Schuljahr 01.08.2025</v>
      </c>
      <c r="E6">
        <v>3</v>
      </c>
      <c r="F6" s="194" t="str">
        <f>"per Ende Schuljahr "&amp;(TEXT(I7,"TT.MM.JJJJ"))</f>
        <v>per Ende Schuljahr 31.07.2025</v>
      </c>
      <c r="G6">
        <v>3</v>
      </c>
      <c r="I6" s="197">
        <f>VALUE(CONCATENATE("01.02.",G25))</f>
        <v>45689</v>
      </c>
      <c r="K6" s="197">
        <f>IF(OR(I6&lt;$I$43,I6&gt;$K$43),"",I6)</f>
        <v>45689</v>
      </c>
      <c r="L6">
        <v>3</v>
      </c>
      <c r="M6" s="197">
        <f>IF(ISERROR(VLOOKUP(L6,Hilfstabelle!$AL$71:$AM$436,2,FALSE)),"",VLOOKUP(L6,Hilfstabelle!$AL$71:$AM$436,2,FALSE))</f>
        <v>45689</v>
      </c>
    </row>
    <row r="7" spans="4:22" hidden="1" outlineLevel="1" x14ac:dyDescent="0.2">
      <c r="D7" s="196" t="s">
        <v>22</v>
      </c>
      <c r="E7">
        <v>4</v>
      </c>
      <c r="F7" s="196" t="s">
        <v>22</v>
      </c>
      <c r="G7">
        <v>4</v>
      </c>
      <c r="I7" s="197">
        <f>VALUE(CONCATENATE("31.07.",G25))</f>
        <v>45869</v>
      </c>
      <c r="K7" s="197">
        <f t="shared" si="0"/>
        <v>45869</v>
      </c>
      <c r="L7">
        <v>4</v>
      </c>
      <c r="M7" s="197">
        <f>IF(ISERROR(VLOOKUP(L7,Hilfstabelle!$AL$71:$AM$436,2,FALSE)),"",VLOOKUP(L7,Hilfstabelle!$AL$71:$AM$436,2,FALSE))</f>
        <v>45869</v>
      </c>
    </row>
    <row r="8" spans="4:22" hidden="1" outlineLevel="1" x14ac:dyDescent="0.2">
      <c r="I8" s="197">
        <f>VALUE(CONCATENATE("01.08.",G25))</f>
        <v>45870</v>
      </c>
      <c r="K8" s="197">
        <f t="shared" si="0"/>
        <v>45870</v>
      </c>
      <c r="L8">
        <v>5</v>
      </c>
      <c r="M8" s="197">
        <f>IF(ISERROR(VLOOKUP(L8,Hilfstabelle!$AL$71:$AM$436,2,FALSE)),"",VLOOKUP(L8,Hilfstabelle!$AL$71:$AM$436,2,FALSE))</f>
        <v>45870</v>
      </c>
    </row>
    <row r="9" spans="4:22" hidden="1" outlineLevel="1" x14ac:dyDescent="0.2">
      <c r="I9" s="197">
        <f>K25</f>
        <v>46022</v>
      </c>
      <c r="K9" s="197">
        <f t="shared" si="0"/>
        <v>46022</v>
      </c>
      <c r="L9">
        <v>6</v>
      </c>
      <c r="M9" s="197">
        <f>IF(ISERROR(VLOOKUP(L9,Hilfstabelle!$AL$71:$AM$436,2,FALSE)),"",VLOOKUP(L9,Hilfstabelle!$AL$71:$AM$436,2,FALSE))</f>
        <v>46022</v>
      </c>
    </row>
    <row r="10" spans="4:22" hidden="1" outlineLevel="1" x14ac:dyDescent="0.2">
      <c r="I10" s="142" t="s">
        <v>151</v>
      </c>
      <c r="K10" s="198" t="str">
        <f>IF(I47="","",IF(I47&gt;K43,"",I47-1))</f>
        <v/>
      </c>
      <c r="L10">
        <v>7</v>
      </c>
      <c r="M10" s="197" t="str">
        <f>IF(ISERROR(VLOOKUP(L10,Hilfstabelle!$AL$71:$AM$436,2,FALSE)),"",VLOOKUP(L10,Hilfstabelle!$AL$71:$AM$436,2,FALSE))</f>
        <v/>
      </c>
    </row>
    <row r="11" spans="4:22" hidden="1" outlineLevel="1" x14ac:dyDescent="0.2">
      <c r="I11" s="80">
        <v>1</v>
      </c>
      <c r="K11" s="199" t="str">
        <f>IF(I47="","",IF(I47&gt;K43,"",I47))</f>
        <v/>
      </c>
      <c r="L11">
        <v>8</v>
      </c>
      <c r="M11" s="197" t="str">
        <f>IF(ISERROR(VLOOKUP(L11,Hilfstabelle!$AL$71:$AM$436,2,FALSE)),"",VLOOKUP(L11,Hilfstabelle!$AL$71:$AM$436,2,FALSE))</f>
        <v/>
      </c>
    </row>
    <row r="12" spans="4:22" hidden="1" outlineLevel="1" x14ac:dyDescent="0.2">
      <c r="I12" s="80">
        <v>2</v>
      </c>
      <c r="K12" s="199" t="str">
        <f>IF(K47="","",IF(K47&gt;K43,"",K47-1))</f>
        <v/>
      </c>
      <c r="L12">
        <v>9</v>
      </c>
      <c r="M12" s="197" t="str">
        <f>IF(ISERROR(VLOOKUP(L12,Hilfstabelle!$AL$71:$AM$436,2,FALSE)),"",VLOOKUP(L12,Hilfstabelle!$AL$71:$AM$436,2,FALSE))</f>
        <v/>
      </c>
    </row>
    <row r="13" spans="4:22" hidden="1" outlineLevel="1" x14ac:dyDescent="0.2">
      <c r="I13" s="80">
        <v>2</v>
      </c>
      <c r="K13" s="199" t="str">
        <f>IF(K47="","",IF(K47&gt;K43,"",K47))</f>
        <v/>
      </c>
      <c r="L13">
        <v>10</v>
      </c>
      <c r="M13" s="197" t="str">
        <f>IF(ISERROR(VLOOKUP(L13,Hilfstabelle!$AL$71:$AM$436,2,FALSE)),"",VLOOKUP(L13,Hilfstabelle!$AL$71:$AM$436,2,FALSE))</f>
        <v/>
      </c>
    </row>
    <row r="14" spans="4:22" hidden="1" outlineLevel="1" x14ac:dyDescent="0.2">
      <c r="I14" s="80">
        <v>3</v>
      </c>
      <c r="K14" s="199" t="str">
        <f>IF(M47="","",IF(M47&gt;K43,"",M47-1))</f>
        <v/>
      </c>
      <c r="L14">
        <v>11</v>
      </c>
      <c r="M14" s="197" t="str">
        <f>IF(ISERROR(VLOOKUP(L14,Hilfstabelle!$AL$71:$AM$436,2,FALSE)),"",VLOOKUP(L14,Hilfstabelle!$AL$71:$AM$436,2,FALSE))</f>
        <v/>
      </c>
    </row>
    <row r="15" spans="4:22" hidden="1" outlineLevel="1" x14ac:dyDescent="0.2">
      <c r="I15" s="80">
        <v>3</v>
      </c>
      <c r="K15" s="199" t="str">
        <f>IF(M47="","",IF(M47&gt;K43,"",M47))</f>
        <v/>
      </c>
      <c r="L15">
        <v>12</v>
      </c>
      <c r="M15" s="197" t="str">
        <f>IF(ISERROR(VLOOKUP(L15,Hilfstabelle!$AL$71:$AM$436,2,FALSE)),"",VLOOKUP(L15,Hilfstabelle!$AL$71:$AM$436,2,FALSE))</f>
        <v/>
      </c>
    </row>
    <row r="16" spans="4:22" hidden="1" outlineLevel="1" x14ac:dyDescent="0.2">
      <c r="K16" s="16"/>
    </row>
    <row r="17" spans="1:23" hidden="1" outlineLevel="1" x14ac:dyDescent="0.2"/>
    <row r="18" spans="1:23" hidden="1" outlineLevel="1" x14ac:dyDescent="0.2">
      <c r="I18" s="142" t="s">
        <v>149</v>
      </c>
      <c r="K18" s="200">
        <f>I43</f>
        <v>45658</v>
      </c>
      <c r="L18">
        <v>13</v>
      </c>
      <c r="M18" s="197" t="str">
        <f>IF(ISERROR(VLOOKUP(L18,Hilfstabelle!$AL$71:$AM$436,2,FALSE)),"",VLOOKUP(L18,Hilfstabelle!$AL$71:$AM$436,2,FALSE))</f>
        <v/>
      </c>
    </row>
    <row r="19" spans="1:23" hidden="1" outlineLevel="1" x14ac:dyDescent="0.2">
      <c r="I19" s="142" t="s">
        <v>146</v>
      </c>
      <c r="K19" s="201">
        <f>K43</f>
        <v>46022</v>
      </c>
      <c r="L19">
        <v>14</v>
      </c>
      <c r="M19" s="197" t="str">
        <f>IF(ISERROR(VLOOKUP(L19,Hilfstabelle!$AL$71:$AM$436,2,FALSE)),"",VLOOKUP(L19,Hilfstabelle!$AL$71:$AM$436,2,FALSE))</f>
        <v/>
      </c>
    </row>
    <row r="20" spans="1:23" hidden="1" outlineLevel="1" x14ac:dyDescent="0.2"/>
    <row r="21" spans="1:23" hidden="1" outlineLevel="1" x14ac:dyDescent="0.2"/>
    <row r="22" spans="1:23" ht="20.25" collapsed="1" x14ac:dyDescent="0.3">
      <c r="A22" s="36" t="s">
        <v>145</v>
      </c>
      <c r="B22" s="1"/>
      <c r="C22" s="1"/>
      <c r="D22" s="2"/>
      <c r="E22" s="3"/>
      <c r="F22" s="3"/>
      <c r="G22" s="3"/>
      <c r="H22" s="2"/>
      <c r="I22" s="2"/>
      <c r="J22" s="2"/>
      <c r="K22" s="2"/>
      <c r="L22" s="2"/>
      <c r="O22" s="181">
        <f>G25</f>
        <v>2025</v>
      </c>
      <c r="P22" s="181"/>
    </row>
    <row r="23" spans="1:23" x14ac:dyDescent="0.2">
      <c r="A23" s="128" t="s">
        <v>175</v>
      </c>
    </row>
    <row r="25" spans="1:23" x14ac:dyDescent="0.2">
      <c r="A25" s="29" t="s">
        <v>130</v>
      </c>
      <c r="G25" s="29">
        <v>2025</v>
      </c>
      <c r="H25" s="29"/>
      <c r="I25" s="102">
        <f>VALUE(CONCATENATE("01.01.",G25))</f>
        <v>45658</v>
      </c>
      <c r="J25" s="69" t="s">
        <v>0</v>
      </c>
      <c r="K25" s="103">
        <f>VALUE(CONCATENATE("31.12.",G25))</f>
        <v>46022</v>
      </c>
    </row>
    <row r="26" spans="1:23" x14ac:dyDescent="0.2">
      <c r="A26" s="9"/>
    </row>
    <row r="27" spans="1:23" x14ac:dyDescent="0.2">
      <c r="A27" s="9" t="s">
        <v>1</v>
      </c>
      <c r="G27" s="249"/>
      <c r="H27" s="250"/>
      <c r="I27" s="250"/>
      <c r="J27" s="250"/>
      <c r="K27" s="250"/>
      <c r="L27" s="250"/>
      <c r="M27" s="250"/>
      <c r="N27" s="226"/>
      <c r="O27" s="226"/>
      <c r="P27" s="228"/>
      <c r="Q27" s="229"/>
      <c r="R27" s="229"/>
      <c r="S27" s="229"/>
      <c r="T27" s="229"/>
      <c r="U27" s="230"/>
      <c r="V27" s="230"/>
      <c r="W27" s="229"/>
    </row>
    <row r="28" spans="1:23" x14ac:dyDescent="0.2">
      <c r="A28" s="9"/>
      <c r="N28" s="227"/>
      <c r="O28" s="227"/>
      <c r="P28" s="227"/>
      <c r="Q28" s="229"/>
      <c r="R28" s="229"/>
      <c r="S28" s="229"/>
      <c r="T28" s="229"/>
      <c r="U28" s="230"/>
      <c r="V28" s="230"/>
      <c r="W28" s="229"/>
    </row>
    <row r="29" spans="1:23" x14ac:dyDescent="0.2">
      <c r="A29" s="9" t="s">
        <v>18</v>
      </c>
      <c r="G29" s="249"/>
      <c r="H29" s="250"/>
      <c r="I29" s="250"/>
      <c r="J29" s="250"/>
      <c r="K29" s="250"/>
      <c r="L29" s="250"/>
      <c r="M29" s="250"/>
      <c r="N29" s="226"/>
      <c r="O29" s="226"/>
      <c r="P29" s="228"/>
      <c r="Q29" s="229"/>
      <c r="R29" s="229"/>
      <c r="S29" s="229"/>
      <c r="T29" s="229"/>
      <c r="U29" s="230"/>
      <c r="V29" s="230"/>
      <c r="W29" s="229"/>
    </row>
    <row r="30" spans="1:23" x14ac:dyDescent="0.2">
      <c r="O30" s="229"/>
      <c r="P30" s="227"/>
      <c r="Q30" s="229"/>
      <c r="R30" s="229"/>
      <c r="S30" s="229"/>
      <c r="T30" s="229"/>
      <c r="U30" s="230"/>
      <c r="V30" s="230"/>
      <c r="W30" s="229"/>
    </row>
    <row r="31" spans="1:23" ht="15.75" x14ac:dyDescent="0.25">
      <c r="A31" s="37" t="s">
        <v>59</v>
      </c>
      <c r="B31" s="35"/>
      <c r="C31" s="35"/>
      <c r="D31" s="35"/>
      <c r="E31" s="35"/>
      <c r="F31" s="35"/>
      <c r="G31" s="35"/>
      <c r="H31" s="35"/>
      <c r="I31" s="35"/>
      <c r="J31" s="35"/>
      <c r="K31" s="35"/>
      <c r="L31" s="35"/>
      <c r="M31" s="35"/>
      <c r="N31" s="35"/>
      <c r="O31" s="35"/>
      <c r="P31" s="182"/>
      <c r="R31" s="37" t="s">
        <v>108</v>
      </c>
      <c r="S31" s="37"/>
      <c r="T31" s="37"/>
      <c r="U31" s="212"/>
      <c r="V31" s="212"/>
      <c r="W31" s="37" t="s">
        <v>104</v>
      </c>
    </row>
    <row r="32" spans="1:23" ht="6" customHeight="1" x14ac:dyDescent="0.2">
      <c r="P32" s="10"/>
      <c r="R32" s="194"/>
      <c r="S32" s="194"/>
      <c r="T32" s="194"/>
      <c r="U32" s="209"/>
      <c r="V32" s="209"/>
    </row>
    <row r="33" spans="2:24" x14ac:dyDescent="0.2">
      <c r="B33" s="39" t="str">
        <f>"Besoldung "&amp;G25</f>
        <v>Besoldung 2025</v>
      </c>
      <c r="C33" s="39"/>
      <c r="D33" s="38"/>
      <c r="E33" s="38"/>
      <c r="F33" s="38"/>
      <c r="G33" s="38"/>
      <c r="H33" s="38"/>
      <c r="I33" s="38"/>
      <c r="J33" s="38"/>
      <c r="K33" s="38"/>
      <c r="L33" s="38"/>
      <c r="M33" s="38"/>
      <c r="N33" s="38"/>
      <c r="O33" s="38"/>
      <c r="P33" s="99"/>
      <c r="R33" s="194"/>
      <c r="S33" s="194"/>
      <c r="T33" s="194"/>
      <c r="U33" s="209"/>
      <c r="V33" s="209"/>
      <c r="W33" s="99"/>
    </row>
    <row r="34" spans="2:24" ht="6" customHeight="1" x14ac:dyDescent="0.2">
      <c r="P34" s="10"/>
      <c r="R34" s="194"/>
      <c r="S34" s="194"/>
      <c r="T34" s="194"/>
      <c r="U34" s="209"/>
      <c r="V34" s="209"/>
      <c r="W34" s="10"/>
    </row>
    <row r="35" spans="2:24" x14ac:dyDescent="0.2">
      <c r="B35" s="82" t="s">
        <v>134</v>
      </c>
      <c r="C35" s="82"/>
      <c r="D35" s="7"/>
      <c r="E35" s="7"/>
      <c r="F35" s="7"/>
      <c r="G35" s="7"/>
      <c r="H35" s="7"/>
      <c r="I35" s="104"/>
      <c r="J35" s="15" t="s">
        <v>5</v>
      </c>
      <c r="P35" s="10"/>
      <c r="R35" s="194"/>
      <c r="S35" s="194"/>
      <c r="T35" s="194"/>
      <c r="U35" s="209"/>
      <c r="V35" s="209"/>
      <c r="W35" s="174"/>
    </row>
    <row r="36" spans="2:24" x14ac:dyDescent="0.2">
      <c r="P36" s="10"/>
      <c r="R36" s="194"/>
      <c r="S36" s="194"/>
      <c r="T36" s="194"/>
      <c r="U36" s="209"/>
      <c r="V36" s="209"/>
      <c r="W36" s="10"/>
    </row>
    <row r="37" spans="2:24" x14ac:dyDescent="0.2">
      <c r="B37" s="39" t="str">
        <f>"Anstellung "&amp;G25</f>
        <v>Anstellung 2025</v>
      </c>
      <c r="C37" s="39"/>
      <c r="D37" s="38"/>
      <c r="E37" s="38"/>
      <c r="F37" s="38"/>
      <c r="G37" s="38"/>
      <c r="H37" s="38"/>
      <c r="I37" s="38"/>
      <c r="J37" s="38"/>
      <c r="K37" s="38"/>
      <c r="L37" s="38"/>
      <c r="M37" s="38"/>
      <c r="N37" s="38"/>
      <c r="O37" s="38"/>
      <c r="P37" s="99"/>
      <c r="R37" s="194"/>
      <c r="S37" s="194"/>
      <c r="T37" s="194"/>
      <c r="U37" s="209"/>
      <c r="V37" s="209"/>
      <c r="W37" s="99"/>
    </row>
    <row r="38" spans="2:24" ht="6" customHeight="1" x14ac:dyDescent="0.2">
      <c r="P38" s="10"/>
      <c r="R38" s="194"/>
      <c r="S38" s="194"/>
      <c r="T38" s="194"/>
      <c r="U38" s="209"/>
      <c r="V38" s="209"/>
      <c r="W38" s="10"/>
    </row>
    <row r="39" spans="2:24" x14ac:dyDescent="0.2">
      <c r="B39" s="7" t="str">
        <f>"Eintritt "&amp;G25</f>
        <v>Eintritt 2025</v>
      </c>
      <c r="C39" s="7"/>
      <c r="D39" s="7"/>
      <c r="E39" s="7"/>
      <c r="F39" s="7"/>
      <c r="G39" s="7"/>
      <c r="H39" s="7"/>
      <c r="I39" s="250" t="s">
        <v>199</v>
      </c>
      <c r="J39" s="250"/>
      <c r="K39" s="250"/>
      <c r="L39" s="250"/>
      <c r="M39" s="250"/>
      <c r="O39" s="193"/>
      <c r="P39" s="10"/>
      <c r="R39" s="194">
        <f>VLOOKUP(I39,D4:E7,2,FALSE)</f>
        <v>1</v>
      </c>
      <c r="S39" s="194"/>
      <c r="T39" s="194"/>
      <c r="U39" s="209" t="s">
        <v>153</v>
      </c>
      <c r="V39" s="209">
        <f>IF(W39&lt;&gt;"",1,0)</f>
        <v>0</v>
      </c>
      <c r="W39" s="100" t="str">
        <f>IF(AND(R39=4,O39=""),"Datum erfassen","")</f>
        <v/>
      </c>
      <c r="X39" s="29"/>
    </row>
    <row r="40" spans="2:24" ht="6" customHeight="1" x14ac:dyDescent="0.2">
      <c r="P40" s="10"/>
      <c r="R40" s="194"/>
      <c r="S40" s="194"/>
      <c r="T40" s="194"/>
      <c r="U40" s="209"/>
      <c r="V40" s="209"/>
      <c r="W40" s="10"/>
    </row>
    <row r="41" spans="2:24" x14ac:dyDescent="0.2">
      <c r="B41" s="7" t="str">
        <f>"Austritt "&amp;G25</f>
        <v>Austritt 2025</v>
      </c>
      <c r="C41" s="7"/>
      <c r="D41" s="7"/>
      <c r="E41" s="7"/>
      <c r="F41" s="7"/>
      <c r="G41" s="7"/>
      <c r="H41" s="7"/>
      <c r="I41" s="250" t="s">
        <v>200</v>
      </c>
      <c r="J41" s="250"/>
      <c r="K41" s="250"/>
      <c r="L41" s="250"/>
      <c r="M41" s="250"/>
      <c r="O41" s="193"/>
      <c r="P41" s="10"/>
      <c r="R41" s="194">
        <f>VLOOKUP(I41,F4:G7,2,FALSE)</f>
        <v>1</v>
      </c>
      <c r="S41" s="194"/>
      <c r="T41" s="194"/>
      <c r="U41" s="209" t="s">
        <v>153</v>
      </c>
      <c r="V41" s="209">
        <f>IF(W41&lt;&gt;"",1,0)</f>
        <v>0</v>
      </c>
      <c r="W41" s="100" t="str">
        <f>IF(AND(R41=4,O41=""),"Datum erfassen","")</f>
        <v/>
      </c>
    </row>
    <row r="42" spans="2:24" ht="6" customHeight="1" x14ac:dyDescent="0.2">
      <c r="P42" s="10"/>
      <c r="R42" s="194"/>
      <c r="S42" s="194"/>
      <c r="T42" s="194"/>
      <c r="U42" s="209"/>
      <c r="V42" s="209"/>
      <c r="W42" s="10"/>
    </row>
    <row r="43" spans="2:24" x14ac:dyDescent="0.2">
      <c r="B43" s="7" t="str">
        <f>"Anstellungsdauer "&amp;G25</f>
        <v>Anstellungsdauer 2025</v>
      </c>
      <c r="C43" s="7"/>
      <c r="D43" s="7"/>
      <c r="E43" s="7"/>
      <c r="F43" s="7"/>
      <c r="G43" s="7"/>
      <c r="H43" s="7"/>
      <c r="I43" s="123">
        <f>IF(R39=1,I25,IF(R39=2,I6,IF(R39=3,I8,IF(R39=4,O39,"?"))))</f>
        <v>45658</v>
      </c>
      <c r="J43" s="8" t="s">
        <v>7</v>
      </c>
      <c r="K43" s="123">
        <f>IF(R41=1,K25,IF(R41=2,I5,IF(R41=3,I7,IF(R41=4,O41,"?"))))</f>
        <v>46022</v>
      </c>
      <c r="P43" s="10"/>
      <c r="R43" s="194"/>
      <c r="S43" s="194"/>
      <c r="T43" s="194"/>
      <c r="U43" s="209"/>
      <c r="V43" s="209"/>
      <c r="W43" s="10"/>
    </row>
    <row r="44" spans="2:24" x14ac:dyDescent="0.2">
      <c r="P44" s="10"/>
      <c r="R44" s="194"/>
      <c r="S44" s="194"/>
      <c r="T44" s="194"/>
      <c r="U44" s="209"/>
      <c r="V44" s="209"/>
      <c r="W44" s="10"/>
    </row>
    <row r="45" spans="2:24" x14ac:dyDescent="0.2">
      <c r="B45" s="39" t="str">
        <f>"Pensum "&amp;G25</f>
        <v>Pensum 2025</v>
      </c>
      <c r="C45" s="39"/>
      <c r="D45" s="38"/>
      <c r="E45" s="38"/>
      <c r="F45" s="38"/>
      <c r="G45" s="38"/>
      <c r="H45" s="38"/>
      <c r="I45" s="38"/>
      <c r="J45" s="38"/>
      <c r="K45" s="38"/>
      <c r="L45" s="38"/>
      <c r="M45" s="38"/>
      <c r="N45" s="38"/>
      <c r="O45" s="38"/>
      <c r="P45" s="99"/>
      <c r="R45" s="194"/>
      <c r="S45" s="194"/>
      <c r="T45" s="194"/>
      <c r="U45" s="209"/>
      <c r="V45" s="209"/>
      <c r="W45" s="99"/>
    </row>
    <row r="46" spans="2:24" ht="6" customHeight="1" x14ac:dyDescent="0.2">
      <c r="P46" s="10"/>
      <c r="R46" s="194"/>
      <c r="S46" s="194"/>
      <c r="T46" s="194"/>
      <c r="U46" s="209"/>
      <c r="V46" s="209"/>
      <c r="W46" s="10"/>
    </row>
    <row r="47" spans="2:24" x14ac:dyDescent="0.2">
      <c r="B47" s="82" t="s">
        <v>34</v>
      </c>
      <c r="C47" s="82"/>
      <c r="D47" s="7"/>
      <c r="E47" s="7"/>
      <c r="F47" s="7"/>
      <c r="G47" s="7"/>
      <c r="H47" s="114" t="s">
        <v>76</v>
      </c>
      <c r="I47" s="124"/>
      <c r="J47" s="115" t="s">
        <v>77</v>
      </c>
      <c r="K47" s="124"/>
      <c r="L47" s="115" t="s">
        <v>78</v>
      </c>
      <c r="M47" s="124"/>
      <c r="P47" s="10"/>
      <c r="R47" s="194"/>
      <c r="S47" s="194"/>
      <c r="T47" s="194"/>
      <c r="U47" s="209"/>
      <c r="V47" s="209"/>
      <c r="W47" s="173" t="s">
        <v>148</v>
      </c>
    </row>
    <row r="48" spans="2:24" x14ac:dyDescent="0.2">
      <c r="P48" s="10"/>
      <c r="R48" s="194"/>
      <c r="S48" s="194"/>
      <c r="T48" s="194"/>
      <c r="U48" s="209" t="s">
        <v>153</v>
      </c>
      <c r="V48" s="209">
        <f>IF(W48&lt;&gt;"",1,0)</f>
        <v>0</v>
      </c>
      <c r="W48" s="100" t="str">
        <f>IF(OR(I47&gt;K43,K47&gt;K43,M47&gt;K43),"Datum Pensenwechsel ist nach dem Anstellungsende","")</f>
        <v/>
      </c>
    </row>
    <row r="49" spans="2:23" x14ac:dyDescent="0.2">
      <c r="B49" s="29" t="s">
        <v>133</v>
      </c>
      <c r="I49" s="116" t="s">
        <v>33</v>
      </c>
      <c r="K49" s="4" t="s">
        <v>25</v>
      </c>
      <c r="L49" s="255" t="s">
        <v>109</v>
      </c>
      <c r="M49" s="255"/>
      <c r="N49" s="255"/>
      <c r="O49" s="79" t="str">
        <f>IF(Hilfstabelle!$R$21=1,"Unterrichtstage","")</f>
        <v/>
      </c>
      <c r="P49" s="10"/>
      <c r="R49" s="194"/>
      <c r="S49" s="194"/>
      <c r="T49" s="194"/>
      <c r="U49" s="209"/>
      <c r="V49" s="209"/>
      <c r="W49" s="10"/>
    </row>
    <row r="50" spans="2:23" x14ac:dyDescent="0.2">
      <c r="D50" s="112">
        <f>M4</f>
        <v>45658</v>
      </c>
      <c r="E50" s="118" t="s">
        <v>7</v>
      </c>
      <c r="F50" s="121">
        <f>M5</f>
        <v>45688</v>
      </c>
      <c r="G50" s="7"/>
      <c r="H50" s="7"/>
      <c r="I50" s="105"/>
      <c r="J50" s="75" t="s">
        <v>103</v>
      </c>
      <c r="K50" s="106"/>
      <c r="M50" s="125" t="str">
        <f>IF(I50="","",I50/K50)</f>
        <v/>
      </c>
      <c r="N50" s="125"/>
      <c r="O50" s="79" t="str">
        <f>IF(D50="","",IF(Hilfstabelle!$R$21=1,Hilfstabelle!F22,""))</f>
        <v/>
      </c>
      <c r="P50" s="10"/>
      <c r="R50" s="194"/>
      <c r="S50" s="194"/>
      <c r="T50" s="194"/>
      <c r="U50" s="209" t="s">
        <v>153</v>
      </c>
      <c r="V50" s="209">
        <f>IF(W50&lt;&gt;"",1,0)</f>
        <v>1</v>
      </c>
      <c r="W50" s="100" t="str">
        <f>IF(AND(D50&lt;&gt;"",I50=""),"Unterrichtspensum erfassen",IF(AND(D50&lt;&gt;"",K50=""),"Pflichtpensum erfassen",IF(AND(D50&lt;&gt;"",F50=""),"keine Berechnung möglich, Daten überprüfen","")))</f>
        <v>Unterrichtspensum erfassen</v>
      </c>
    </row>
    <row r="51" spans="2:23" ht="6" customHeight="1" x14ac:dyDescent="0.2">
      <c r="D51" s="113"/>
      <c r="E51" s="119"/>
      <c r="F51" s="122"/>
      <c r="I51" s="76"/>
      <c r="J51" s="12"/>
      <c r="K51" s="77"/>
      <c r="M51" s="126"/>
      <c r="N51" s="126"/>
      <c r="O51" s="79"/>
      <c r="P51" s="10"/>
      <c r="R51" s="194"/>
      <c r="S51" s="194"/>
      <c r="T51" s="194"/>
      <c r="U51" s="209"/>
      <c r="V51" s="209"/>
      <c r="W51" s="10"/>
    </row>
    <row r="52" spans="2:23" x14ac:dyDescent="0.2">
      <c r="D52" s="112">
        <f>M6</f>
        <v>45689</v>
      </c>
      <c r="E52" s="118" t="s">
        <v>7</v>
      </c>
      <c r="F52" s="121">
        <f>M7</f>
        <v>45869</v>
      </c>
      <c r="G52" s="7"/>
      <c r="H52" s="7"/>
      <c r="I52" s="105"/>
      <c r="J52" s="75" t="str">
        <f>IF(D52="","","/")</f>
        <v>/</v>
      </c>
      <c r="K52" s="106" t="str">
        <f>IF(I52="","",K50)</f>
        <v/>
      </c>
      <c r="M52" s="125" t="str">
        <f>IF(I52="","",I52/K52)</f>
        <v/>
      </c>
      <c r="N52" s="125"/>
      <c r="O52" s="79" t="str">
        <f>IF(D52="","",IF(Hilfstabelle!R21=1,Hilfstabelle!F23,""))</f>
        <v/>
      </c>
      <c r="P52" s="10"/>
      <c r="R52" s="194"/>
      <c r="S52" s="194"/>
      <c r="T52" s="194"/>
      <c r="U52" s="209" t="s">
        <v>153</v>
      </c>
      <c r="V52" s="209">
        <f>IF(W52&lt;&gt;"",1,0)</f>
        <v>1</v>
      </c>
      <c r="W52" s="100" t="str">
        <f>IF(AND(D52&lt;&gt;"",I52=""),"Unterrichtspensum erfassen",IF(AND(D52&lt;&gt;"",K52=""),"Pflichtpensum erfassen",IF(AND(D52&lt;&gt;"",F52=""),"keine Berechnung möglich, Daten überprüfen","")))</f>
        <v>Unterrichtspensum erfassen</v>
      </c>
    </row>
    <row r="53" spans="2:23" ht="6" customHeight="1" x14ac:dyDescent="0.2">
      <c r="D53" s="113"/>
      <c r="E53" s="119"/>
      <c r="F53" s="122"/>
      <c r="I53" s="76"/>
      <c r="J53" s="12"/>
      <c r="K53" s="77"/>
      <c r="M53" s="126"/>
      <c r="N53" s="126"/>
      <c r="O53" s="79"/>
      <c r="P53" s="10"/>
      <c r="R53" s="194"/>
      <c r="S53" s="194"/>
      <c r="T53" s="194"/>
      <c r="U53" s="209"/>
      <c r="V53" s="209"/>
      <c r="W53" s="10"/>
    </row>
    <row r="54" spans="2:23" x14ac:dyDescent="0.2">
      <c r="D54" s="112">
        <f>M8</f>
        <v>45870</v>
      </c>
      <c r="E54" s="118" t="s">
        <v>7</v>
      </c>
      <c r="F54" s="121">
        <f>M9</f>
        <v>46022</v>
      </c>
      <c r="G54" s="7"/>
      <c r="H54" s="7"/>
      <c r="I54" s="105"/>
      <c r="J54" s="75" t="str">
        <f>IF(D54="","","/")</f>
        <v>/</v>
      </c>
      <c r="K54" s="106" t="str">
        <f>IF(I54="","",K52)</f>
        <v/>
      </c>
      <c r="M54" s="125" t="str">
        <f>IF(I54="","",I54/K54)</f>
        <v/>
      </c>
      <c r="N54" s="125"/>
      <c r="O54" s="79" t="str">
        <f>IF(D54="","",IF(Hilfstabelle!R21=1,Hilfstabelle!F24,""))</f>
        <v/>
      </c>
      <c r="P54" s="10"/>
      <c r="R54" s="194"/>
      <c r="S54" s="194"/>
      <c r="T54" s="194"/>
      <c r="U54" s="209" t="s">
        <v>153</v>
      </c>
      <c r="V54" s="209">
        <f>IF(W54&lt;&gt;"",1,0)</f>
        <v>1</v>
      </c>
      <c r="W54" s="100" t="str">
        <f>IF(AND(D54&lt;&gt;"",I54=""),"Unterrichtspensum erfassen",IF(AND(D54&lt;&gt;"",K54=""),"Pflichtpensum erfassen",IF(AND(D54&lt;&gt;"",F54=""),"keine Berechnung möglich, Daten überprüfen","")))</f>
        <v>Unterrichtspensum erfassen</v>
      </c>
    </row>
    <row r="55" spans="2:23" ht="6" customHeight="1" x14ac:dyDescent="0.2">
      <c r="D55" s="113"/>
      <c r="E55" s="119"/>
      <c r="F55" s="122"/>
      <c r="I55" s="76"/>
      <c r="J55" s="12"/>
      <c r="K55" s="77"/>
      <c r="M55" s="126"/>
      <c r="N55" s="126"/>
      <c r="O55" s="79"/>
      <c r="P55" s="10"/>
      <c r="R55" s="194"/>
      <c r="S55" s="194"/>
      <c r="T55" s="194"/>
      <c r="U55" s="209"/>
      <c r="V55" s="209"/>
      <c r="W55" s="10"/>
    </row>
    <row r="56" spans="2:23" x14ac:dyDescent="0.2">
      <c r="D56" s="112" t="str">
        <f>M10</f>
        <v/>
      </c>
      <c r="E56" s="118" t="s">
        <v>7</v>
      </c>
      <c r="F56" s="121" t="str">
        <f>M11</f>
        <v/>
      </c>
      <c r="G56" s="7"/>
      <c r="H56" s="7"/>
      <c r="I56" s="105"/>
      <c r="J56" s="75" t="str">
        <f>IF(D56="","","/")</f>
        <v/>
      </c>
      <c r="K56" s="106" t="str">
        <f>IF(I56="","",K54)</f>
        <v/>
      </c>
      <c r="M56" s="125" t="str">
        <f>IF(I56="","",I56/K56)</f>
        <v/>
      </c>
      <c r="N56" s="125"/>
      <c r="O56" s="79" t="str">
        <f>IF(D56="","",IF(Hilfstabelle!R21=1,Hilfstabelle!F25,""))</f>
        <v/>
      </c>
      <c r="P56" s="10"/>
      <c r="R56" s="194"/>
      <c r="S56" s="194"/>
      <c r="T56" s="194"/>
      <c r="U56" s="209" t="s">
        <v>153</v>
      </c>
      <c r="V56" s="209">
        <f>IF(W56&lt;&gt;"",1,0)</f>
        <v>0</v>
      </c>
      <c r="W56" s="100" t="str">
        <f>IF(AND(D56&lt;&gt;"",I56=""),"Unterrichtspensum erfassen",IF(AND(D56&lt;&gt;"",K56=""),"Pflichtpensum erfassen",IF(AND(D56&lt;&gt;"",F56=""),"keine Berechnung möglich, Daten überprüfen","")))</f>
        <v/>
      </c>
    </row>
    <row r="57" spans="2:23" ht="6" customHeight="1" x14ac:dyDescent="0.2">
      <c r="D57" s="113"/>
      <c r="E57" s="119"/>
      <c r="F57" s="122"/>
      <c r="I57" s="76"/>
      <c r="J57" s="12"/>
      <c r="K57" s="77"/>
      <c r="M57" s="78"/>
      <c r="N57" s="78"/>
      <c r="O57" s="79"/>
      <c r="P57" s="10"/>
      <c r="R57" s="194"/>
      <c r="S57" s="194"/>
      <c r="T57" s="194"/>
      <c r="U57" s="209"/>
      <c r="V57" s="209"/>
      <c r="W57" s="10"/>
    </row>
    <row r="58" spans="2:23" x14ac:dyDescent="0.2">
      <c r="D58" s="112" t="str">
        <f>M12</f>
        <v/>
      </c>
      <c r="E58" s="118" t="s">
        <v>7</v>
      </c>
      <c r="F58" s="121" t="str">
        <f>M13</f>
        <v/>
      </c>
      <c r="G58" s="7"/>
      <c r="H58" s="7"/>
      <c r="I58" s="105"/>
      <c r="J58" s="75" t="str">
        <f>IF(D58="","","/")</f>
        <v/>
      </c>
      <c r="K58" s="106" t="str">
        <f>IF(I58="","",K56)</f>
        <v/>
      </c>
      <c r="M58" s="125" t="str">
        <f>IF(I58="","",I58/K58)</f>
        <v/>
      </c>
      <c r="N58" s="125"/>
      <c r="O58" s="79" t="str">
        <f>IF(D58="","",IF(Hilfstabelle!R21=1,Hilfstabelle!F26,""))</f>
        <v/>
      </c>
      <c r="P58" s="10"/>
      <c r="R58" s="194"/>
      <c r="S58" s="194"/>
      <c r="T58" s="194"/>
      <c r="U58" s="209" t="s">
        <v>153</v>
      </c>
      <c r="V58" s="209">
        <f>IF(W58&lt;&gt;"",1,0)</f>
        <v>0</v>
      </c>
      <c r="W58" s="100" t="str">
        <f>IF(AND(D58&lt;&gt;"",I58=""),"Unterrichtspensum erfassen",IF(AND(D58&lt;&gt;"",K58=""),"Pflichtpensum erfassen",IF(AND(D58&lt;&gt;"",F58=""),"keine Berechnung möglich, Daten überprüfen","")))</f>
        <v/>
      </c>
    </row>
    <row r="59" spans="2:23" ht="6" customHeight="1" x14ac:dyDescent="0.2">
      <c r="D59" s="113"/>
      <c r="E59" s="119"/>
      <c r="F59" s="122"/>
      <c r="I59" s="76"/>
      <c r="J59" s="12"/>
      <c r="K59" s="77"/>
      <c r="M59" s="78"/>
      <c r="N59" s="78"/>
      <c r="O59" s="79"/>
      <c r="P59" s="10"/>
      <c r="R59" s="194"/>
      <c r="S59" s="194"/>
      <c r="T59" s="194"/>
      <c r="U59" s="209"/>
      <c r="V59" s="209"/>
      <c r="W59" s="10"/>
    </row>
    <row r="60" spans="2:23" x14ac:dyDescent="0.2">
      <c r="D60" s="112" t="str">
        <f>M14</f>
        <v/>
      </c>
      <c r="E60" s="118" t="s">
        <v>7</v>
      </c>
      <c r="F60" s="121" t="str">
        <f>M15</f>
        <v/>
      </c>
      <c r="G60" s="7"/>
      <c r="H60" s="7"/>
      <c r="I60" s="105"/>
      <c r="J60" s="75" t="str">
        <f>IF(D60="","","/")</f>
        <v/>
      </c>
      <c r="K60" s="106" t="str">
        <f>IF(I60="","",K58)</f>
        <v/>
      </c>
      <c r="M60" s="125" t="str">
        <f>IF(I60="","",I60/K60)</f>
        <v/>
      </c>
      <c r="N60" s="125"/>
      <c r="O60" s="79" t="str">
        <f>IF(D60="","",IF(Hilfstabelle!R21=1,Hilfstabelle!F27,""))</f>
        <v/>
      </c>
      <c r="P60" s="10"/>
      <c r="R60" s="194"/>
      <c r="S60" s="194"/>
      <c r="T60" s="194"/>
      <c r="U60" s="209" t="s">
        <v>153</v>
      </c>
      <c r="V60" s="209">
        <f>IF(W60&lt;&gt;"",1,0)</f>
        <v>0</v>
      </c>
      <c r="W60" s="100" t="str">
        <f>IF(AND(D60&lt;&gt;"",I60=""),"Unterrichtspensum erfassen",IF(AND(D60&lt;&gt;"",K60=""),"Pflichtpensum erfassen",IF(AND(D60&lt;&gt;"",F60=""),"keine Berechnung möglich, Daten überprüfen","")))</f>
        <v/>
      </c>
    </row>
    <row r="61" spans="2:23" s="10" customFormat="1" hidden="1" x14ac:dyDescent="0.2">
      <c r="D61" s="186"/>
      <c r="E61" s="187"/>
      <c r="F61" s="188"/>
      <c r="G61" s="179"/>
      <c r="H61" s="179"/>
      <c r="I61" s="189"/>
      <c r="J61" s="190"/>
      <c r="K61" s="191"/>
      <c r="M61" s="192"/>
      <c r="N61" s="192"/>
      <c r="R61" s="194"/>
      <c r="S61" s="194"/>
      <c r="T61" s="194"/>
      <c r="U61" s="209"/>
      <c r="V61" s="209"/>
      <c r="W61" s="100"/>
    </row>
    <row r="62" spans="2:23" s="10" customFormat="1" hidden="1" x14ac:dyDescent="0.2">
      <c r="D62" s="186"/>
      <c r="E62" s="187"/>
      <c r="F62" s="188"/>
      <c r="G62" s="179"/>
      <c r="H62" s="179"/>
      <c r="I62" s="189"/>
      <c r="J62" s="190"/>
      <c r="K62" s="191"/>
      <c r="M62" s="192"/>
      <c r="N62" s="192"/>
      <c r="R62" s="194"/>
      <c r="S62" s="194"/>
      <c r="T62" s="194"/>
      <c r="U62" s="209"/>
      <c r="V62" s="209"/>
      <c r="W62" s="100"/>
    </row>
    <row r="63" spans="2:23" x14ac:dyDescent="0.2">
      <c r="P63" s="10"/>
      <c r="R63" s="194"/>
      <c r="S63" s="194"/>
      <c r="T63" s="194"/>
      <c r="U63" s="209"/>
      <c r="V63" s="209"/>
      <c r="W63" s="10"/>
    </row>
    <row r="64" spans="2:23" x14ac:dyDescent="0.2">
      <c r="B64" s="39" t="s">
        <v>129</v>
      </c>
      <c r="C64" s="39"/>
      <c r="D64" s="38"/>
      <c r="E64" s="38"/>
      <c r="F64" s="38"/>
      <c r="G64" s="38"/>
      <c r="H64" s="38"/>
      <c r="I64" s="38"/>
      <c r="J64" s="38"/>
      <c r="K64" s="38"/>
      <c r="L64" s="38"/>
      <c r="M64" s="38"/>
      <c r="N64" s="38"/>
      <c r="O64" s="38"/>
      <c r="P64" s="99"/>
      <c r="R64" s="194"/>
      <c r="S64" s="194"/>
      <c r="T64" s="194"/>
      <c r="U64" s="209"/>
      <c r="V64" s="209"/>
      <c r="W64" s="99"/>
    </row>
    <row r="65" spans="1:23" ht="6" customHeight="1" x14ac:dyDescent="0.2">
      <c r="P65" s="10"/>
      <c r="R65" s="194"/>
      <c r="S65" s="194"/>
      <c r="T65" s="194"/>
      <c r="U65" s="209"/>
      <c r="V65" s="209"/>
      <c r="W65" s="10"/>
    </row>
    <row r="66" spans="1:23" x14ac:dyDescent="0.2">
      <c r="B66" s="82" t="s">
        <v>147</v>
      </c>
      <c r="C66" s="82"/>
      <c r="D66" s="7"/>
      <c r="E66" s="7"/>
      <c r="F66" s="7"/>
      <c r="G66" s="7"/>
      <c r="H66" s="114" t="s">
        <v>76</v>
      </c>
      <c r="I66" s="124"/>
      <c r="J66" s="117" t="s">
        <v>7</v>
      </c>
      <c r="K66" s="124"/>
      <c r="M66" s="247"/>
      <c r="N66" s="256"/>
      <c r="O66" s="256"/>
      <c r="P66" s="10"/>
      <c r="R66" s="194" t="str">
        <f>DAY(I66)&amp;"."&amp;MONTH(I66)&amp;"."</f>
        <v>0.1.</v>
      </c>
      <c r="S66" s="194" t="str">
        <f>DAY(K66)&amp;"."&amp;MONTH(K66)&amp;"."</f>
        <v>0.1.</v>
      </c>
      <c r="T66" s="244"/>
      <c r="U66" s="209" t="s">
        <v>153</v>
      </c>
      <c r="V66" s="209">
        <f>IF(W66&lt;&gt;"",1,0)</f>
        <v>0</v>
      </c>
      <c r="W66" s="100" t="str">
        <f>IF(AND(R66="1.2.",S66="31.7."),"keine Berechnung von UU von ganzen Semestern möglich",IF(AND(R66="1.8.",S66="31.1."),"keine Berechnung von UU von ganzen Semestern möglich",IF(AND(R66="1.8.",S66="31.7."),"keine Berechnung von UU von ganzen Semestern möglich",IF(AND(R66="1.2.",S66="31.1."),"keine Berechnung von UU von ganzen Semestern möglich",""))))</f>
        <v/>
      </c>
    </row>
    <row r="67" spans="1:23" ht="6" customHeight="1" x14ac:dyDescent="0.2">
      <c r="H67" s="4"/>
      <c r="J67" s="117"/>
      <c r="M67" s="179"/>
      <c r="N67" s="248"/>
      <c r="O67" s="248"/>
      <c r="P67" s="10"/>
      <c r="R67" s="194"/>
      <c r="S67" s="194"/>
      <c r="T67" s="194"/>
      <c r="U67" s="209"/>
      <c r="V67" s="209"/>
      <c r="W67" s="10"/>
    </row>
    <row r="68" spans="1:23" x14ac:dyDescent="0.2">
      <c r="C68" s="243"/>
      <c r="D68" s="243"/>
      <c r="E68" s="243"/>
      <c r="F68" s="243"/>
      <c r="G68" s="243"/>
      <c r="H68" s="116" t="s">
        <v>77</v>
      </c>
      <c r="I68" s="124"/>
      <c r="J68" s="117" t="s">
        <v>7</v>
      </c>
      <c r="K68" s="124"/>
      <c r="M68" s="247"/>
      <c r="N68" s="256"/>
      <c r="O68" s="256"/>
      <c r="P68" s="10"/>
      <c r="R68" s="194" t="str">
        <f>DAY(I68)&amp;"."&amp;MONTH(I68)&amp;"."</f>
        <v>0.1.</v>
      </c>
      <c r="S68" s="194" t="str">
        <f>DAY(K68)&amp;"."&amp;MONTH(K68)&amp;"."</f>
        <v>0.1.</v>
      </c>
      <c r="T68" s="244"/>
      <c r="U68" s="209" t="s">
        <v>153</v>
      </c>
      <c r="V68" s="209">
        <f>IF(W68&lt;&gt;"",1,0)</f>
        <v>0</v>
      </c>
      <c r="W68" s="100" t="str">
        <f>IF(AND(R68="1.2.",S68="31.7."),"keine Berechnung von UU von ganzen Semestern möglich",IF(AND(R68="1.8.",S68="31.1."),"keine Berechnung von UU von ganzen Semestern möglich",IF(AND(R68="1.8.",S68="31.7."),"keine Berechnung von UU von ganzen Semestern möglich",IF(AND(R68="1.2.",S68="31.1."),"keine Berechnung von UU von ganzen Semestern möglich",""))))</f>
        <v/>
      </c>
    </row>
    <row r="69" spans="1:23" ht="6" customHeight="1" x14ac:dyDescent="0.2">
      <c r="B69" s="243"/>
      <c r="C69" s="243"/>
      <c r="D69" s="243"/>
      <c r="E69" s="243"/>
      <c r="F69" s="243"/>
      <c r="G69" s="243"/>
      <c r="H69" s="4"/>
      <c r="J69" s="117"/>
      <c r="M69" s="179"/>
      <c r="N69" s="248"/>
      <c r="O69" s="248"/>
      <c r="P69" s="10"/>
      <c r="R69" s="194"/>
      <c r="S69" s="194"/>
      <c r="T69" s="194"/>
      <c r="U69" s="209"/>
      <c r="V69" s="209"/>
    </row>
    <row r="70" spans="1:23" x14ac:dyDescent="0.2">
      <c r="C70" s="79"/>
      <c r="H70" s="116" t="s">
        <v>78</v>
      </c>
      <c r="I70" s="124"/>
      <c r="J70" s="117" t="s">
        <v>7</v>
      </c>
      <c r="K70" s="225"/>
      <c r="M70" s="247"/>
      <c r="N70" s="256"/>
      <c r="O70" s="256"/>
      <c r="P70" s="10"/>
      <c r="R70" s="194" t="str">
        <f>DAY(I70)&amp;"."&amp;MONTH(I70)&amp;"."</f>
        <v>0.1.</v>
      </c>
      <c r="S70" s="194" t="str">
        <f>DAY(K70)&amp;"."&amp;MONTH(K70)&amp;"."</f>
        <v>0.1.</v>
      </c>
      <c r="T70" s="244"/>
      <c r="U70" s="209" t="s">
        <v>153</v>
      </c>
      <c r="V70" s="209">
        <f>IF(W70&lt;&gt;"",1,0)</f>
        <v>0</v>
      </c>
      <c r="W70" s="100" t="str">
        <f>IF(AND(R70="1.2.",S70="31.7."),"keine Berechnung von UU von ganzen Semestern möglich",IF(AND(R70="1.8.",S70="31.1."),"keine Berechnung von UU von ganzen Semestern möglich",IF(AND(R70="1.8.",S70="31.7."),"keine Berechnung von UU von ganzen Semestern möglich",IF(AND(R70="1.2.",S70="31.1."),"keine Berechnung von UU von ganzen Semestern möglich",""))))</f>
        <v/>
      </c>
    </row>
    <row r="71" spans="1:23" x14ac:dyDescent="0.2">
      <c r="C71" s="79"/>
      <c r="P71" s="10"/>
      <c r="R71" s="194"/>
      <c r="S71" s="194"/>
      <c r="T71" s="194"/>
      <c r="U71" s="209"/>
      <c r="V71" s="209"/>
      <c r="W71" s="100"/>
    </row>
    <row r="72" spans="1:23" x14ac:dyDescent="0.2">
      <c r="B72" s="39" t="s">
        <v>60</v>
      </c>
      <c r="C72" s="39"/>
      <c r="D72" s="38"/>
      <c r="E72" s="38"/>
      <c r="F72" s="38"/>
      <c r="G72" s="38"/>
      <c r="H72" s="38"/>
      <c r="I72" s="38"/>
      <c r="J72" s="38"/>
      <c r="K72" s="38"/>
      <c r="L72" s="38"/>
      <c r="M72" s="38"/>
      <c r="N72" s="38"/>
      <c r="O72" s="38"/>
      <c r="P72" s="99"/>
      <c r="R72" s="194"/>
      <c r="S72" s="194"/>
      <c r="T72" s="194"/>
      <c r="U72" s="209"/>
      <c r="V72" s="209"/>
      <c r="W72" s="99"/>
    </row>
    <row r="73" spans="1:23" ht="6" customHeight="1" x14ac:dyDescent="0.2">
      <c r="P73" s="10"/>
      <c r="R73" s="194"/>
      <c r="S73" s="194"/>
      <c r="T73" s="194"/>
      <c r="U73" s="209"/>
      <c r="V73" s="209"/>
      <c r="W73" s="10"/>
    </row>
    <row r="74" spans="1:23" x14ac:dyDescent="0.2">
      <c r="B74" s="82" t="s">
        <v>120</v>
      </c>
      <c r="C74" s="82"/>
      <c r="D74" s="7"/>
      <c r="E74" s="7"/>
      <c r="F74" s="7"/>
      <c r="G74" s="7"/>
      <c r="H74" s="7"/>
      <c r="I74" s="250" t="s">
        <v>121</v>
      </c>
      <c r="J74" s="250"/>
      <c r="K74" s="250"/>
      <c r="P74" s="10"/>
      <c r="R74" s="194">
        <f>VLOOKUP(I74,O1:P4,2,FALSE)</f>
        <v>1</v>
      </c>
      <c r="S74" s="194"/>
      <c r="T74" s="194"/>
      <c r="U74" s="209"/>
      <c r="V74" s="209"/>
      <c r="W74" s="10"/>
    </row>
    <row r="75" spans="1:23" x14ac:dyDescent="0.2">
      <c r="P75" s="10"/>
      <c r="R75" s="194"/>
      <c r="S75" s="194"/>
      <c r="T75" s="194"/>
      <c r="U75" s="209"/>
      <c r="V75" s="209"/>
      <c r="W75" s="10"/>
    </row>
    <row r="76" spans="1:23" ht="15.75" x14ac:dyDescent="0.25">
      <c r="A76" s="37" t="str">
        <f>"Besoldungsberechnung "&amp;G25</f>
        <v>Besoldungsberechnung 2025</v>
      </c>
      <c r="B76" s="35"/>
      <c r="C76" s="35"/>
      <c r="D76" s="35"/>
      <c r="E76" s="35"/>
      <c r="F76" s="35"/>
      <c r="G76" s="35"/>
      <c r="H76" s="35"/>
      <c r="I76" s="35"/>
      <c r="J76" s="35"/>
      <c r="K76" s="35"/>
      <c r="L76" s="35"/>
      <c r="M76" s="35"/>
      <c r="N76" s="35"/>
      <c r="O76" s="35"/>
      <c r="P76" s="182"/>
      <c r="R76" s="194"/>
      <c r="S76" s="194"/>
      <c r="T76" s="194"/>
      <c r="U76" s="209"/>
      <c r="V76" s="209"/>
      <c r="W76" s="20"/>
    </row>
    <row r="77" spans="1:23" ht="6" customHeight="1" x14ac:dyDescent="0.2">
      <c r="P77" s="10"/>
      <c r="R77" s="194"/>
      <c r="S77" s="194"/>
      <c r="T77" s="194"/>
      <c r="U77" s="209"/>
      <c r="V77" s="209"/>
      <c r="W77" s="10"/>
    </row>
    <row r="78" spans="1:23" x14ac:dyDescent="0.2">
      <c r="B78" s="82" t="s">
        <v>75</v>
      </c>
      <c r="C78" s="82"/>
      <c r="D78" s="7"/>
      <c r="E78" s="7"/>
      <c r="F78" s="7"/>
      <c r="G78" s="7"/>
      <c r="H78" s="7"/>
      <c r="I78" s="40"/>
      <c r="J78" s="40"/>
      <c r="K78" s="40"/>
      <c r="L78" s="40"/>
      <c r="M78" s="40"/>
      <c r="N78" s="40"/>
      <c r="O78" s="10"/>
      <c r="P78" s="10"/>
      <c r="R78" s="194">
        <f>Hilfstabelle!R21</f>
        <v>2</v>
      </c>
      <c r="S78" s="194"/>
      <c r="T78" s="194"/>
      <c r="U78" s="209"/>
      <c r="V78" s="209"/>
      <c r="W78" s="174" t="str">
        <f>IF(R78=1,"Berechnung anhand geleisteten Unterrichtswochen",IF(R78=2,"Berechnung anhand ganzer geleisteten Monaten",""))</f>
        <v>Berechnung anhand ganzer geleisteten Monaten</v>
      </c>
    </row>
    <row r="79" spans="1:23" s="4" customFormat="1" ht="11.25" x14ac:dyDescent="0.2">
      <c r="I79" s="79" t="str">
        <f>IF(R78=1,"Berechnung anhand angestellter Unterrichtstagen ("&amp;Hilfstabelle!A25&amp;"stel)",IF(R78=2,"Berechnung anhand angestellter Monaten (1/12)","?"))</f>
        <v>Berechnung anhand angestellter Monaten (1/12)</v>
      </c>
      <c r="P79" s="174"/>
      <c r="R79" s="195"/>
      <c r="S79" s="195"/>
      <c r="T79" s="195"/>
      <c r="U79" s="209"/>
      <c r="V79" s="209"/>
    </row>
    <row r="80" spans="1:23" x14ac:dyDescent="0.2">
      <c r="P80" s="10"/>
      <c r="R80" s="194"/>
      <c r="S80" s="194"/>
      <c r="T80" s="194"/>
      <c r="U80" s="209"/>
      <c r="V80" s="209"/>
      <c r="W80" s="10"/>
    </row>
    <row r="81" spans="2:23" x14ac:dyDescent="0.2">
      <c r="B81" s="7" t="str">
        <f>IF(R78=1,"angestellte Unterrichtstage",IF(R78=2,"angestellte Monate","?"))</f>
        <v>angestellte Monate</v>
      </c>
      <c r="C81" s="7"/>
      <c r="D81" s="7"/>
      <c r="E81" s="7"/>
      <c r="F81" s="7"/>
      <c r="G81" s="7"/>
      <c r="H81" s="7"/>
      <c r="I81" s="40">
        <f>Hilfstabelle!S37</f>
        <v>12</v>
      </c>
      <c r="P81" s="10"/>
      <c r="R81" s="194"/>
      <c r="S81" s="194"/>
      <c r="T81" s="194"/>
      <c r="U81" s="209"/>
      <c r="V81" s="209"/>
      <c r="W81" s="10"/>
    </row>
    <row r="82" spans="2:23" ht="6" customHeight="1" x14ac:dyDescent="0.2">
      <c r="P82" s="10"/>
      <c r="R82" s="194"/>
      <c r="S82" s="194"/>
      <c r="T82" s="194"/>
      <c r="U82" s="209"/>
      <c r="V82" s="209"/>
      <c r="W82" s="10"/>
    </row>
    <row r="83" spans="2:23" x14ac:dyDescent="0.2">
      <c r="B83" s="82" t="s">
        <v>110</v>
      </c>
      <c r="C83" s="82"/>
      <c r="D83" s="7"/>
      <c r="E83" s="7"/>
      <c r="F83" s="7"/>
      <c r="G83" s="7"/>
      <c r="H83" s="7"/>
      <c r="I83" s="120" t="e">
        <f>ROUND(Hilfstabelle!P38,1)&amp;" / "&amp;ROUND(Hilfstabelle!Q38,1)</f>
        <v>#DIV/0!</v>
      </c>
      <c r="J83" s="254">
        <f>Hilfstabelle!R38</f>
        <v>0</v>
      </c>
      <c r="K83" s="254"/>
      <c r="L83" s="178"/>
      <c r="M83" s="7"/>
      <c r="N83" s="184" t="s">
        <v>135</v>
      </c>
      <c r="O83" s="55" t="e">
        <f>Hilfstabelle!T39</f>
        <v>#DIV/0!</v>
      </c>
      <c r="P83" s="10"/>
      <c r="R83" s="194"/>
      <c r="S83" s="194"/>
      <c r="T83" s="194"/>
      <c r="U83" s="209" t="s">
        <v>153</v>
      </c>
      <c r="V83" s="209">
        <f>IF(W83&lt;&gt;"",1,0)</f>
        <v>0</v>
      </c>
      <c r="W83" s="100" t="str">
        <f>IF(J83&gt;100%,"Berechnung von Überpensen (Zusatzlektionen) nicht möglich","")</f>
        <v/>
      </c>
    </row>
    <row r="84" spans="2:23" x14ac:dyDescent="0.2">
      <c r="P84" s="10"/>
      <c r="R84" s="194"/>
      <c r="S84" s="194"/>
      <c r="T84" s="194"/>
      <c r="U84" s="209"/>
      <c r="V84" s="209"/>
      <c r="W84" s="10"/>
    </row>
    <row r="85" spans="2:23" x14ac:dyDescent="0.2">
      <c r="B85" s="82" t="s">
        <v>111</v>
      </c>
      <c r="C85" s="82"/>
      <c r="D85" s="7"/>
      <c r="E85" s="7"/>
      <c r="F85" s="7"/>
      <c r="G85" s="175"/>
      <c r="H85" s="176" t="s">
        <v>66</v>
      </c>
      <c r="I85" s="40">
        <f>Hilfstabelle!S52</f>
        <v>0</v>
      </c>
      <c r="J85" s="15" t="str">
        <f>"Unterrichtstage zu "&amp;ROUND(Hilfstabelle!P52,1)&amp;" / "&amp;Hilfstabelle!Q52</f>
        <v>Unterrichtstage zu 0 / 0</v>
      </c>
      <c r="P85" s="10"/>
      <c r="R85" s="194"/>
      <c r="S85" s="194"/>
      <c r="T85" s="194"/>
      <c r="U85" s="209"/>
      <c r="V85" s="209"/>
      <c r="W85" s="101"/>
    </row>
    <row r="86" spans="2:23" ht="6" customHeight="1" x14ac:dyDescent="0.2">
      <c r="G86" s="4"/>
      <c r="H86" s="177"/>
      <c r="P86" s="10"/>
      <c r="R86" s="194"/>
      <c r="S86" s="194"/>
      <c r="T86" s="194"/>
      <c r="U86" s="209"/>
      <c r="V86" s="209"/>
      <c r="W86" s="10"/>
    </row>
    <row r="87" spans="2:23" x14ac:dyDescent="0.2">
      <c r="G87" s="175"/>
      <c r="H87" s="176" t="s">
        <v>112</v>
      </c>
      <c r="I87" s="55">
        <f>Hilfstabelle!T52</f>
        <v>0</v>
      </c>
      <c r="J87" s="15"/>
      <c r="P87" s="10"/>
      <c r="R87" s="194"/>
      <c r="S87" s="194"/>
      <c r="T87" s="194"/>
      <c r="U87" s="209"/>
      <c r="V87" s="209"/>
      <c r="W87" s="10"/>
    </row>
    <row r="88" spans="2:23" x14ac:dyDescent="0.2">
      <c r="J88" s="15"/>
      <c r="P88" s="10"/>
      <c r="R88" s="194"/>
      <c r="S88" s="194"/>
      <c r="T88" s="194"/>
      <c r="U88" s="209"/>
      <c r="V88" s="209"/>
      <c r="W88" s="10"/>
    </row>
    <row r="89" spans="2:23" x14ac:dyDescent="0.2">
      <c r="B89" s="13" t="str">
        <f>"Total Besoldung "&amp;G25</f>
        <v>Total Besoldung 2025</v>
      </c>
      <c r="C89" s="13"/>
      <c r="D89" s="13"/>
      <c r="E89" s="13"/>
      <c r="F89" s="13"/>
      <c r="G89" s="13"/>
      <c r="H89" s="13"/>
      <c r="I89" s="107" t="str">
        <f>IF(Hilfstabelle!B51="X","-",Hilfstabelle!T59)</f>
        <v>-</v>
      </c>
      <c r="J89" s="15" t="s">
        <v>26</v>
      </c>
      <c r="M89" s="107" t="str">
        <f>IF(I89="-","-",I89/13*12)</f>
        <v>-</v>
      </c>
      <c r="N89" s="15" t="s">
        <v>27</v>
      </c>
      <c r="P89" s="183"/>
      <c r="R89" s="194"/>
      <c r="S89" s="194"/>
      <c r="T89" s="194"/>
      <c r="U89" s="209" t="s">
        <v>153</v>
      </c>
      <c r="V89" s="209"/>
      <c r="W89" s="100" t="str">
        <f>IF(Hilfstabelle!B51="X","Keine Besoldungsberechnung möglich. Erfassung überprüfen.","")</f>
        <v>Keine Besoldungsberechnung möglich. Erfassung überprüfen.</v>
      </c>
    </row>
    <row r="90" spans="2:23" x14ac:dyDescent="0.2">
      <c r="P90" s="10"/>
      <c r="R90" s="194"/>
      <c r="S90" s="194"/>
      <c r="T90" s="194"/>
      <c r="U90" s="209"/>
      <c r="V90" s="209"/>
    </row>
    <row r="91" spans="2:23" ht="6" customHeight="1" x14ac:dyDescent="0.2">
      <c r="P91" s="10"/>
      <c r="R91" s="194"/>
      <c r="S91" s="194"/>
      <c r="T91" s="194"/>
      <c r="U91" s="209"/>
      <c r="V91" s="209"/>
    </row>
    <row r="92" spans="2:23" x14ac:dyDescent="0.2">
      <c r="B92" s="29" t="s">
        <v>32</v>
      </c>
      <c r="C92" s="29"/>
      <c r="E92" s="253"/>
      <c r="F92" s="253"/>
      <c r="G92" s="253"/>
      <c r="H92" s="253"/>
      <c r="I92" s="253"/>
      <c r="J92" s="253"/>
      <c r="K92" s="253"/>
      <c r="L92" s="253"/>
      <c r="M92" s="253"/>
      <c r="N92" s="253"/>
      <c r="O92" s="253"/>
      <c r="P92" s="10"/>
      <c r="R92" s="194"/>
      <c r="S92" s="194"/>
      <c r="T92" s="194"/>
      <c r="U92" s="209"/>
      <c r="V92" s="209"/>
    </row>
    <row r="93" spans="2:23" x14ac:dyDescent="0.2">
      <c r="B93" s="96"/>
      <c r="C93" s="96"/>
      <c r="D93" s="96"/>
      <c r="E93" s="253"/>
      <c r="F93" s="253"/>
      <c r="G93" s="253"/>
      <c r="H93" s="253"/>
      <c r="I93" s="253"/>
      <c r="J93" s="253"/>
      <c r="K93" s="253"/>
      <c r="L93" s="253"/>
      <c r="M93" s="253"/>
      <c r="N93" s="253"/>
      <c r="O93" s="253"/>
      <c r="R93" s="194"/>
      <c r="S93" s="194"/>
      <c r="T93" s="194"/>
      <c r="U93" s="209"/>
      <c r="V93" s="209"/>
    </row>
    <row r="94" spans="2:23" x14ac:dyDescent="0.2">
      <c r="B94" s="96"/>
      <c r="C94" s="96"/>
      <c r="D94" s="96"/>
      <c r="E94" s="253"/>
      <c r="F94" s="253"/>
      <c r="G94" s="253"/>
      <c r="H94" s="253"/>
      <c r="I94" s="253"/>
      <c r="J94" s="253"/>
      <c r="K94" s="253"/>
      <c r="L94" s="253"/>
      <c r="M94" s="253"/>
      <c r="N94" s="253"/>
      <c r="O94" s="253"/>
      <c r="R94" s="194"/>
      <c r="S94" s="194"/>
      <c r="T94" s="194"/>
      <c r="U94" s="209"/>
      <c r="V94" s="209"/>
    </row>
    <row r="95" spans="2:23" x14ac:dyDescent="0.2">
      <c r="B95" s="96"/>
      <c r="C95" s="96"/>
      <c r="D95" s="96"/>
      <c r="E95" s="96"/>
      <c r="F95" s="96"/>
      <c r="G95" s="96"/>
      <c r="H95" s="96"/>
      <c r="I95" s="96"/>
      <c r="J95" s="96"/>
      <c r="K95" s="96"/>
      <c r="L95" s="96"/>
      <c r="M95" s="96"/>
      <c r="N95" s="96"/>
      <c r="O95" s="96"/>
      <c r="R95" s="194"/>
      <c r="S95" s="194"/>
      <c r="T95" s="194"/>
      <c r="U95" s="209"/>
      <c r="V95" s="209"/>
    </row>
    <row r="96" spans="2:23" x14ac:dyDescent="0.2">
      <c r="B96" s="29" t="s">
        <v>125</v>
      </c>
      <c r="C96" s="29"/>
      <c r="E96" s="251"/>
      <c r="F96" s="251"/>
      <c r="G96" s="251"/>
      <c r="H96" s="251"/>
      <c r="I96" s="251"/>
      <c r="L96" s="185" t="s">
        <v>124</v>
      </c>
      <c r="M96" s="252"/>
      <c r="N96" s="252"/>
      <c r="O96" s="252"/>
      <c r="R96" s="194"/>
      <c r="S96" s="194"/>
      <c r="T96" s="194"/>
      <c r="U96" s="209"/>
      <c r="V96" s="209"/>
    </row>
    <row r="97" spans="1:22" x14ac:dyDescent="0.2">
      <c r="R97" s="194"/>
      <c r="S97" s="194"/>
      <c r="T97" s="194"/>
      <c r="U97" s="209"/>
      <c r="V97" s="209"/>
    </row>
    <row r="98" spans="1:22" s="4" customFormat="1" ht="11.25" x14ac:dyDescent="0.2">
      <c r="A98" s="79" t="s">
        <v>136</v>
      </c>
      <c r="O98" s="127"/>
      <c r="P98" s="127"/>
      <c r="R98" s="195"/>
      <c r="S98" s="195"/>
      <c r="T98" s="195"/>
      <c r="U98" s="209"/>
      <c r="V98" s="209"/>
    </row>
  </sheetData>
  <sheetProtection algorithmName="SHA-512" hashValue="lnqg8nHZK/EVxQoSGrZltXIMRZniTHm9sF1sVW9uFHuvnVeTDbjbhgkC4vJwSwwKFkiH3x8iBSw4Wlx4SgR0NQ==" saltValue="Ld65aTF87bjM4VuMyL7DQQ==" spinCount="100000" sheet="1" objects="1" scenarios="1"/>
  <mergeCells count="13">
    <mergeCell ref="G27:M27"/>
    <mergeCell ref="E96:I96"/>
    <mergeCell ref="M96:O96"/>
    <mergeCell ref="I74:K74"/>
    <mergeCell ref="E92:O94"/>
    <mergeCell ref="J83:K83"/>
    <mergeCell ref="I41:M41"/>
    <mergeCell ref="I39:M39"/>
    <mergeCell ref="G29:M29"/>
    <mergeCell ref="L49:N49"/>
    <mergeCell ref="N66:O66"/>
    <mergeCell ref="N68:O68"/>
    <mergeCell ref="N70:O70"/>
  </mergeCells>
  <conditionalFormatting sqref="D54:F54">
    <cfRule type="expression" dxfId="53" priority="78">
      <formula>$D54=""</formula>
    </cfRule>
  </conditionalFormatting>
  <conditionalFormatting sqref="E56">
    <cfRule type="expression" dxfId="52" priority="77">
      <formula>$D56=""</formula>
    </cfRule>
  </conditionalFormatting>
  <conditionalFormatting sqref="E58">
    <cfRule type="expression" dxfId="51" priority="76">
      <formula>$D58=""</formula>
    </cfRule>
  </conditionalFormatting>
  <conditionalFormatting sqref="E60">
    <cfRule type="expression" dxfId="50" priority="75">
      <formula>$D60=""</formula>
    </cfRule>
  </conditionalFormatting>
  <conditionalFormatting sqref="D52:F52">
    <cfRule type="expression" dxfId="49" priority="74">
      <formula>$D52=""</formula>
    </cfRule>
  </conditionalFormatting>
  <conditionalFormatting sqref="I52 K52">
    <cfRule type="expression" dxfId="48" priority="73">
      <formula>$D52=""</formula>
    </cfRule>
  </conditionalFormatting>
  <conditionalFormatting sqref="O39 O41">
    <cfRule type="expression" dxfId="47" priority="68">
      <formula>$R39&lt;&gt;4</formula>
    </cfRule>
  </conditionalFormatting>
  <conditionalFormatting sqref="K47">
    <cfRule type="expression" dxfId="46" priority="66">
      <formula>AND(I47="",K47="")</formula>
    </cfRule>
  </conditionalFormatting>
  <conditionalFormatting sqref="J47">
    <cfRule type="expression" dxfId="45" priority="64">
      <formula>AND(I47="",K47="")</formula>
    </cfRule>
  </conditionalFormatting>
  <conditionalFormatting sqref="I68">
    <cfRule type="expression" dxfId="44" priority="62">
      <formula>AND(I66="",I68="")</formula>
    </cfRule>
  </conditionalFormatting>
  <conditionalFormatting sqref="L47">
    <cfRule type="expression" dxfId="43" priority="58">
      <formula>AND(K47="",M47="")</formula>
    </cfRule>
  </conditionalFormatting>
  <conditionalFormatting sqref="J68">
    <cfRule type="expression" dxfId="42" priority="53">
      <formula>AND($I$66="",$I$68="")</formula>
    </cfRule>
  </conditionalFormatting>
  <conditionalFormatting sqref="J70">
    <cfRule type="expression" dxfId="41" priority="52">
      <formula>AND($I$68="",$I$70="")</formula>
    </cfRule>
  </conditionalFormatting>
  <conditionalFormatting sqref="M47">
    <cfRule type="expression" dxfId="40" priority="50">
      <formula>AND(K47="",M47="")</formula>
    </cfRule>
  </conditionalFormatting>
  <conditionalFormatting sqref="I54">
    <cfRule type="expression" dxfId="39" priority="49">
      <formula>$D54=""</formula>
    </cfRule>
  </conditionalFormatting>
  <conditionalFormatting sqref="I56">
    <cfRule type="expression" dxfId="38" priority="48">
      <formula>$D56=""</formula>
    </cfRule>
  </conditionalFormatting>
  <conditionalFormatting sqref="I58">
    <cfRule type="expression" dxfId="37" priority="47">
      <formula>$D58=""</formula>
    </cfRule>
  </conditionalFormatting>
  <conditionalFormatting sqref="I60">
    <cfRule type="expression" dxfId="36" priority="46">
      <formula>$D60=""</formula>
    </cfRule>
  </conditionalFormatting>
  <conditionalFormatting sqref="K54">
    <cfRule type="expression" dxfId="35" priority="45">
      <formula>$D54=""</formula>
    </cfRule>
  </conditionalFormatting>
  <conditionalFormatting sqref="K56">
    <cfRule type="expression" dxfId="34" priority="44">
      <formula>$D56=""</formula>
    </cfRule>
  </conditionalFormatting>
  <conditionalFormatting sqref="K58">
    <cfRule type="expression" dxfId="33" priority="43">
      <formula>$D58=""</formula>
    </cfRule>
  </conditionalFormatting>
  <conditionalFormatting sqref="K60">
    <cfRule type="expression" dxfId="32" priority="42">
      <formula>$D60=""</formula>
    </cfRule>
  </conditionalFormatting>
  <conditionalFormatting sqref="I70">
    <cfRule type="expression" dxfId="31" priority="41">
      <formula>AND(I68="",I70="")</formula>
    </cfRule>
  </conditionalFormatting>
  <conditionalFormatting sqref="B85:P87">
    <cfRule type="expression" dxfId="30" priority="103">
      <formula>AND($I$85=0,$I$87=0)</formula>
    </cfRule>
  </conditionalFormatting>
  <conditionalFormatting sqref="M52:N52">
    <cfRule type="expression" dxfId="29" priority="37">
      <formula>$D52=""</formula>
    </cfRule>
  </conditionalFormatting>
  <conditionalFormatting sqref="M54:N54">
    <cfRule type="expression" dxfId="28" priority="36">
      <formula>$D54=""</formula>
    </cfRule>
  </conditionalFormatting>
  <conditionalFormatting sqref="M56:N56">
    <cfRule type="expression" dxfId="27" priority="35">
      <formula>$D56=""</formula>
    </cfRule>
  </conditionalFormatting>
  <conditionalFormatting sqref="M58:N58">
    <cfRule type="expression" dxfId="26" priority="34">
      <formula>$D58=""</formula>
    </cfRule>
  </conditionalFormatting>
  <conditionalFormatting sqref="M60:N60">
    <cfRule type="expression" dxfId="25" priority="33">
      <formula>$D60=""</formula>
    </cfRule>
  </conditionalFormatting>
  <conditionalFormatting sqref="H68">
    <cfRule type="expression" dxfId="24" priority="31">
      <formula>AND($I$66="",$I$68="")</formula>
    </cfRule>
  </conditionalFormatting>
  <conditionalFormatting sqref="H70">
    <cfRule type="expression" dxfId="23" priority="30">
      <formula>AND($I$68="",$I$70="")</formula>
    </cfRule>
  </conditionalFormatting>
  <conditionalFormatting sqref="K68 K70">
    <cfRule type="expression" dxfId="22" priority="29">
      <formula>AND(I66="",I68="")</formula>
    </cfRule>
  </conditionalFormatting>
  <dataValidations count="3">
    <dataValidation type="list" allowBlank="1" showInputMessage="1" showErrorMessage="1" sqref="I39">
      <formula1>$D$4:$D$7</formula1>
    </dataValidation>
    <dataValidation type="list" allowBlank="1" showInputMessage="1" showErrorMessage="1" sqref="I41">
      <formula1>$F$4:$F$7</formula1>
    </dataValidation>
    <dataValidation type="list" allowBlank="1" showInputMessage="1" showErrorMessage="1" sqref="I74:K74">
      <formula1>$O$2:$O$4</formula1>
    </dataValidation>
  </dataValidations>
  <pageMargins left="0.59055118110236227" right="0.39370078740157483" top="1.0629921259842521" bottom="0.6692913385826772" header="0.19685039370078741" footer="0.19685039370078741"/>
  <pageSetup paperSize="9" scale="87" orientation="portrait" r:id="rId1"/>
  <headerFooter scaleWithDoc="0">
    <oddHeader>&amp;L&amp;"Arial,Fett"Amt für Volksschule&amp;"Arial,Standard"
Finanzen&amp;R
&amp;G</oddHeader>
    <oddFooter>&amp;L&amp;8&amp;F/AVFIN/avtro
&amp;R&amp;8&amp;A/Druck: &amp;D
&amp;P/&amp;N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1509" r:id="rId5" name="Option Button 5">
              <controlPr defaultSize="0" autoFill="0" autoLine="0" autoPict="0">
                <anchor moveWithCells="1">
                  <from>
                    <xdr:col>10</xdr:col>
                    <xdr:colOff>628650</xdr:colOff>
                    <xdr:row>77</xdr:row>
                    <xdr:rowOff>0</xdr:rowOff>
                  </from>
                  <to>
                    <xdr:col>14</xdr:col>
                    <xdr:colOff>0</xdr:colOff>
                    <xdr:row>78</xdr:row>
                    <xdr:rowOff>19050</xdr:rowOff>
                  </to>
                </anchor>
              </controlPr>
            </control>
          </mc:Choice>
        </mc:AlternateContent>
        <mc:AlternateContent xmlns:mc="http://schemas.openxmlformats.org/markup-compatibility/2006">
          <mc:Choice Requires="x14">
            <control shapeId="21511" r:id="rId6" name="Option Button 7">
              <controlPr defaultSize="0" autoFill="0" autoLine="0" autoPict="0">
                <anchor moveWithCells="1">
                  <from>
                    <xdr:col>8</xdr:col>
                    <xdr:colOff>19050</xdr:colOff>
                    <xdr:row>76</xdr:row>
                    <xdr:rowOff>57150</xdr:rowOff>
                  </from>
                  <to>
                    <xdr:col>10</xdr:col>
                    <xdr:colOff>638175</xdr:colOff>
                    <xdr:row>78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showGridLines="0" zoomScale="110" zoomScaleNormal="110" workbookViewId="0">
      <selection activeCell="A3" sqref="A3"/>
    </sheetView>
  </sheetViews>
  <sheetFormatPr baseColWidth="10" defaultRowHeight="12.75" x14ac:dyDescent="0.2"/>
  <cols>
    <col min="3" max="3" width="22.85546875" bestFit="1" customWidth="1"/>
    <col min="4" max="4" width="1.7109375" customWidth="1"/>
    <col min="7" max="7" width="15.28515625" customWidth="1"/>
    <col min="8" max="8" width="1.7109375" customWidth="1"/>
    <col min="11" max="11" width="15.28515625" customWidth="1"/>
  </cols>
  <sheetData>
    <row r="1" spans="1:11" ht="20.25" x14ac:dyDescent="0.3">
      <c r="A1" s="31" t="s">
        <v>53</v>
      </c>
    </row>
    <row r="2" spans="1:11" ht="15.75" x14ac:dyDescent="0.25">
      <c r="A2" s="33" t="s">
        <v>59</v>
      </c>
      <c r="C2" s="33">
        <f>Erfassung_Berechnung!G25</f>
        <v>2025</v>
      </c>
    </row>
    <row r="6" spans="1:11" x14ac:dyDescent="0.2">
      <c r="A6" s="39" t="s">
        <v>132</v>
      </c>
      <c r="B6" s="39"/>
      <c r="C6" s="39" t="str">
        <f>Erfassung_Berechnung!I74</f>
        <v>Standardferienmodell</v>
      </c>
      <c r="E6" s="39" t="s">
        <v>121</v>
      </c>
      <c r="F6" s="39"/>
      <c r="G6" s="39"/>
      <c r="I6" s="39" t="s">
        <v>122</v>
      </c>
      <c r="J6" s="39"/>
      <c r="K6" s="39"/>
    </row>
    <row r="7" spans="1:11" x14ac:dyDescent="0.2">
      <c r="A7" s="39" t="s">
        <v>69</v>
      </c>
      <c r="B7" s="39"/>
      <c r="C7" s="39"/>
      <c r="E7" s="39" t="s">
        <v>69</v>
      </c>
      <c r="F7" s="39"/>
      <c r="G7" s="39"/>
      <c r="I7" s="39" t="s">
        <v>69</v>
      </c>
      <c r="J7" s="39"/>
      <c r="K7" s="39"/>
    </row>
    <row r="8" spans="1:11" x14ac:dyDescent="0.2">
      <c r="A8" s="51" t="s">
        <v>4</v>
      </c>
      <c r="B8" s="51"/>
      <c r="C8" s="51" t="s">
        <v>2</v>
      </c>
      <c r="E8" s="51" t="s">
        <v>4</v>
      </c>
      <c r="F8" s="51"/>
      <c r="G8" s="51" t="s">
        <v>2</v>
      </c>
      <c r="I8" s="51" t="s">
        <v>4</v>
      </c>
      <c r="J8" s="51"/>
      <c r="K8" s="51" t="s">
        <v>2</v>
      </c>
    </row>
    <row r="9" spans="1:11" x14ac:dyDescent="0.2">
      <c r="A9" s="41">
        <f>IF(Erfassung_Berechnung!$R$74=1,Schulferien!E9,IF(Erfassung_Berechnung!$R$74=3,Schulferien!I9,"?"))</f>
        <v>45649</v>
      </c>
      <c r="B9" s="41">
        <f>IF(Erfassung_Berechnung!$R$74=1,Schulferien!F9,IF(Erfassung_Berechnung!$R$74=3,Schulferien!J9,"?"))</f>
        <v>45662</v>
      </c>
      <c r="C9" s="41" t="str">
        <f>IF(Erfassung_Berechnung!$R$74=1,Schulferien!G9,IF(Erfassung_Berechnung!$R$74=2,Schulferien!#REF!,IF(Erfassung_Berechnung!$R$74=3,Schulferien!K9,"?")))</f>
        <v>Weihnachtsferien</v>
      </c>
      <c r="E9" s="130">
        <v>45649</v>
      </c>
      <c r="F9" s="130">
        <v>45662</v>
      </c>
      <c r="G9" s="29" t="s">
        <v>39</v>
      </c>
      <c r="I9" s="130">
        <v>45649</v>
      </c>
      <c r="J9" s="130">
        <v>45662</v>
      </c>
      <c r="K9" s="29" t="s">
        <v>39</v>
      </c>
    </row>
    <row r="10" spans="1:11" x14ac:dyDescent="0.2">
      <c r="A10" s="41">
        <f>IF(Erfassung_Berechnung!$R$74=1,Schulferien!E10,IF(Erfassung_Berechnung!$R$74=3,Schulferien!I10,"?"))</f>
        <v>45684</v>
      </c>
      <c r="B10" s="41">
        <f>IF(Erfassung_Berechnung!$R$74=1,Schulferien!F10,IF(Erfassung_Berechnung!$R$74=3,Schulferien!J10,"?"))</f>
        <v>45690</v>
      </c>
      <c r="C10" s="29" t="s">
        <v>40</v>
      </c>
      <c r="E10" s="130">
        <v>45684</v>
      </c>
      <c r="F10" s="245">
        <v>45690</v>
      </c>
      <c r="G10" s="29" t="s">
        <v>40</v>
      </c>
      <c r="I10" s="130">
        <v>45712</v>
      </c>
      <c r="J10" s="245">
        <v>45725</v>
      </c>
      <c r="K10" s="29" t="s">
        <v>40</v>
      </c>
    </row>
    <row r="11" spans="1:11" x14ac:dyDescent="0.2">
      <c r="A11" s="41">
        <f>IF(Erfassung_Berechnung!$R$74=1,Schulferien!E11,IF(Erfassung_Berechnung!$R$74=3,Schulferien!I11,"?"))</f>
        <v>45754</v>
      </c>
      <c r="B11" s="41">
        <f>IF(Erfassung_Berechnung!$R$74=1,Schulferien!F11,IF(Erfassung_Berechnung!$R$74=3,Schulferien!J11,"?"))</f>
        <v>45767</v>
      </c>
      <c r="C11" s="29" t="s">
        <v>41</v>
      </c>
      <c r="E11" s="130">
        <v>45754</v>
      </c>
      <c r="F11" s="130">
        <v>45767</v>
      </c>
      <c r="G11" s="29" t="s">
        <v>41</v>
      </c>
      <c r="I11" s="130"/>
      <c r="J11" s="130"/>
      <c r="K11" s="29"/>
    </row>
    <row r="12" spans="1:11" x14ac:dyDescent="0.2">
      <c r="A12" s="41">
        <f>IF(Erfassung_Berechnung!$R$74=1,Schulferien!E12,IF(Erfassung_Berechnung!$R$74=3,Schulferien!I12,"?"))</f>
        <v>45810</v>
      </c>
      <c r="B12" s="41">
        <f>IF(Erfassung_Berechnung!$R$74=1,Schulferien!F12,IF(Erfassung_Berechnung!$R$74=3,Schulferien!J12,"?"))</f>
        <v>45816</v>
      </c>
      <c r="C12" s="29" t="s">
        <v>42</v>
      </c>
      <c r="E12" s="130">
        <v>45810</v>
      </c>
      <c r="F12" s="130">
        <v>45816</v>
      </c>
      <c r="G12" s="29" t="s">
        <v>42</v>
      </c>
      <c r="I12" s="130">
        <v>45796</v>
      </c>
      <c r="J12" s="130">
        <v>45809</v>
      </c>
      <c r="K12" s="29" t="s">
        <v>42</v>
      </c>
    </row>
    <row r="13" spans="1:11" x14ac:dyDescent="0.2">
      <c r="A13" s="41">
        <f>IF(Erfassung_Berechnung!$R$74=1,Schulferien!E13,IF(Erfassung_Berechnung!$R$74=3,Schulferien!I13,"?"))</f>
        <v>45845</v>
      </c>
      <c r="B13" s="41">
        <f>IF(Erfassung_Berechnung!$R$74=1,Schulferien!F13,IF(Erfassung_Berechnung!$R$74=3,Schulferien!J13,"?"))</f>
        <v>45879</v>
      </c>
      <c r="C13" s="29" t="s">
        <v>43</v>
      </c>
      <c r="E13" s="130">
        <v>45845</v>
      </c>
      <c r="F13" s="130">
        <v>45879</v>
      </c>
      <c r="G13" s="29" t="s">
        <v>43</v>
      </c>
      <c r="I13" s="130">
        <v>45845</v>
      </c>
      <c r="J13" s="130">
        <v>45879</v>
      </c>
      <c r="K13" s="29" t="s">
        <v>43</v>
      </c>
    </row>
    <row r="14" spans="1:11" x14ac:dyDescent="0.2">
      <c r="A14" s="41">
        <f>IF(Erfassung_Berechnung!$R$74=1,Schulferien!E14,IF(Erfassung_Berechnung!$R$74=3,Schulferien!I14,"?"))</f>
        <v>45936</v>
      </c>
      <c r="B14" s="41">
        <f>IF(Erfassung_Berechnung!$R$74=1,Schulferien!F14,IF(Erfassung_Berechnung!$R$74=3,Schulferien!J14,"?"))</f>
        <v>45949</v>
      </c>
      <c r="C14" s="29" t="s">
        <v>44</v>
      </c>
      <c r="E14" s="130">
        <v>45936</v>
      </c>
      <c r="F14" s="130">
        <v>45949</v>
      </c>
      <c r="G14" s="29" t="s">
        <v>44</v>
      </c>
      <c r="I14" s="130">
        <v>45936</v>
      </c>
      <c r="J14" s="130">
        <v>45949</v>
      </c>
      <c r="K14" s="29" t="s">
        <v>44</v>
      </c>
    </row>
    <row r="15" spans="1:11" x14ac:dyDescent="0.2">
      <c r="A15" s="41">
        <f>IF(Erfassung_Berechnung!$R$74=1,Schulferien!E15,IF(Erfassung_Berechnung!$R$74=3,Schulferien!I15,"?"))</f>
        <v>46013</v>
      </c>
      <c r="B15" s="41">
        <f>IF(Erfassung_Berechnung!$R$74=1,Schulferien!F15,IF(Erfassung_Berechnung!$R$74=3,Schulferien!J15,"?"))</f>
        <v>46026</v>
      </c>
      <c r="C15" s="29" t="s">
        <v>39</v>
      </c>
      <c r="E15" s="130">
        <v>46013</v>
      </c>
      <c r="F15" s="130">
        <v>46026</v>
      </c>
      <c r="G15" s="29" t="s">
        <v>39</v>
      </c>
      <c r="I15" s="130">
        <v>46013</v>
      </c>
      <c r="J15" s="130">
        <v>46026</v>
      </c>
      <c r="K15" s="29" t="s">
        <v>39</v>
      </c>
    </row>
    <row r="16" spans="1:11" x14ac:dyDescent="0.2">
      <c r="A16" s="41">
        <f>IF(Erfassung_Berechnung!$R$74=1,Schulferien!E16,IF(Erfassung_Berechnung!$R$74=3,Schulferien!I16,"?"))</f>
        <v>0</v>
      </c>
      <c r="B16" s="41">
        <f>IF(Erfassung_Berechnung!$R$74=1,Schulferien!F16,IF(Erfassung_Berechnung!$R$74=3,Schulferien!J16,"?"))</f>
        <v>0</v>
      </c>
      <c r="C16" s="29" t="s">
        <v>56</v>
      </c>
      <c r="E16" s="130"/>
      <c r="F16" s="130"/>
      <c r="G16" s="29" t="s">
        <v>56</v>
      </c>
      <c r="I16" s="130"/>
      <c r="J16" s="130"/>
      <c r="K16" s="29" t="s">
        <v>56</v>
      </c>
    </row>
    <row r="18" spans="1:3" x14ac:dyDescent="0.2">
      <c r="A18" s="131">
        <v>39.200000000000003</v>
      </c>
      <c r="C18" s="29" t="s">
        <v>88</v>
      </c>
    </row>
    <row r="19" spans="1:3" x14ac:dyDescent="0.2">
      <c r="A19">
        <f>A18*5</f>
        <v>196</v>
      </c>
      <c r="C19" s="29" t="s">
        <v>156</v>
      </c>
    </row>
    <row r="22" spans="1:3" x14ac:dyDescent="0.2">
      <c r="A22" s="39" t="s">
        <v>45</v>
      </c>
      <c r="B22" s="39"/>
      <c r="C22" s="39"/>
    </row>
    <row r="23" spans="1:3" x14ac:dyDescent="0.2">
      <c r="A23" s="51" t="s">
        <v>4</v>
      </c>
      <c r="B23" s="51"/>
      <c r="C23" s="51" t="s">
        <v>49</v>
      </c>
    </row>
    <row r="24" spans="1:3" x14ac:dyDescent="0.2">
      <c r="A24" s="130">
        <v>45765</v>
      </c>
      <c r="C24" s="29" t="s">
        <v>48</v>
      </c>
    </row>
    <row r="25" spans="1:3" x14ac:dyDescent="0.2">
      <c r="A25" s="130">
        <v>45768</v>
      </c>
      <c r="C25" s="29" t="s">
        <v>51</v>
      </c>
    </row>
    <row r="26" spans="1:3" x14ac:dyDescent="0.2">
      <c r="A26" s="130">
        <v>45778</v>
      </c>
      <c r="C26" s="30" t="s">
        <v>46</v>
      </c>
    </row>
    <row r="27" spans="1:3" x14ac:dyDescent="0.2">
      <c r="A27" s="130">
        <v>45806</v>
      </c>
      <c r="C27" s="29" t="s">
        <v>47</v>
      </c>
    </row>
    <row r="28" spans="1:3" x14ac:dyDescent="0.2">
      <c r="A28" s="130">
        <v>45807</v>
      </c>
      <c r="C28" s="29" t="s">
        <v>52</v>
      </c>
    </row>
    <row r="29" spans="1:3" x14ac:dyDescent="0.2">
      <c r="A29" s="130">
        <v>45817</v>
      </c>
      <c r="C29" s="29" t="s">
        <v>50</v>
      </c>
    </row>
    <row r="30" spans="1:3" x14ac:dyDescent="0.2">
      <c r="A30" s="131"/>
      <c r="C30" s="29" t="s">
        <v>56</v>
      </c>
    </row>
    <row r="31" spans="1:3" x14ac:dyDescent="0.2">
      <c r="A31" s="131"/>
      <c r="C31" s="29" t="s">
        <v>56</v>
      </c>
    </row>
  </sheetData>
  <sheetProtection algorithmName="SHA-512" hashValue="Wpdzyw6nwJcxkZa2quWhR6aobJBrAx0OhyvZtFTo6H58Oq72eKzjrvhrv/RyYjBTTcwo38wTxw9H9Cl07/RYnA==" saltValue="5MvYi5mMa1BacmjVRwtOjg==" spinCount="100000" sheet="1" objects="1" scenarios="1"/>
  <pageMargins left="0.59055118110236227" right="0.39370078740157483" top="1.1811023622047245" bottom="0.70866141732283472" header="0.19685039370078741" footer="0.19685039370078741"/>
  <pageSetup paperSize="9" scale="84" orientation="landscape" r:id="rId1"/>
  <headerFooter scaleWithDoc="0">
    <oddHeader>&amp;L&amp;"Arial,Fett"Amt für Volksschule&amp;"Arial,Standard"
Finanzen&amp;R
&amp;G</oddHeader>
    <oddFooter>&amp;L&amp;8&amp;F/AVFIN/avtro
&amp;R&amp;8&amp;A/Druck: &amp;D
&amp;P/&amp;N</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37"/>
  <sheetViews>
    <sheetView workbookViewId="0">
      <selection activeCell="A2" sqref="A2"/>
    </sheetView>
  </sheetViews>
  <sheetFormatPr baseColWidth="10" defaultRowHeight="12.75" x14ac:dyDescent="0.2"/>
  <cols>
    <col min="1" max="1" width="10.140625" bestFit="1" customWidth="1"/>
    <col min="2" max="2" width="9.85546875" customWidth="1"/>
    <col min="3" max="3" width="10.42578125" customWidth="1"/>
    <col min="4" max="4" width="11.28515625" customWidth="1"/>
    <col min="5" max="5" width="13.140625" bestFit="1" customWidth="1"/>
    <col min="6" max="6" width="12.7109375" style="69" bestFit="1" customWidth="1"/>
    <col min="7" max="7" width="12.140625" bestFit="1" customWidth="1"/>
    <col min="8" max="8" width="8.7109375" customWidth="1"/>
    <col min="9" max="9" width="13" bestFit="1" customWidth="1"/>
    <col min="10" max="10" width="13.28515625" bestFit="1" customWidth="1"/>
    <col min="11" max="11" width="1.7109375" style="10" customWidth="1"/>
    <col min="12" max="23" width="10.28515625" customWidth="1"/>
    <col min="24" max="24" width="11.140625" customWidth="1"/>
    <col min="25" max="25" width="8.42578125" customWidth="1"/>
    <col min="29" max="37" width="0.85546875" customWidth="1"/>
    <col min="38" max="38" width="6.7109375" customWidth="1"/>
    <col min="39" max="39" width="11.140625" customWidth="1"/>
  </cols>
  <sheetData>
    <row r="1" spans="1:30" ht="20.25" x14ac:dyDescent="0.3">
      <c r="A1" s="31" t="s">
        <v>119</v>
      </c>
      <c r="AD1" s="29"/>
    </row>
    <row r="2" spans="1:30" x14ac:dyDescent="0.2">
      <c r="F2" s="29"/>
      <c r="K2"/>
    </row>
    <row r="3" spans="1:30" ht="15.75" x14ac:dyDescent="0.25">
      <c r="A3" s="129" t="s">
        <v>141</v>
      </c>
      <c r="B3" s="32"/>
      <c r="C3" s="32"/>
      <c r="D3" s="32"/>
      <c r="E3" s="32"/>
      <c r="F3" s="32"/>
      <c r="G3" s="32"/>
      <c r="H3" s="32"/>
      <c r="I3" s="32"/>
      <c r="J3" s="32"/>
      <c r="K3" s="32"/>
      <c r="L3" s="32"/>
      <c r="M3" s="32"/>
      <c r="N3" s="32"/>
      <c r="O3" s="32"/>
      <c r="P3" s="32"/>
      <c r="Q3" s="32"/>
      <c r="R3" s="32"/>
      <c r="S3" s="32"/>
      <c r="T3" s="32"/>
      <c r="U3" s="32"/>
      <c r="V3" s="32"/>
      <c r="W3" s="32"/>
      <c r="X3" s="32"/>
      <c r="Y3" s="32"/>
      <c r="Z3" s="32"/>
      <c r="AA3" s="32"/>
      <c r="AB3" s="32"/>
    </row>
    <row r="4" spans="1:30" x14ac:dyDescent="0.2">
      <c r="A4" s="29" t="s">
        <v>137</v>
      </c>
      <c r="F4" s="29"/>
      <c r="K4"/>
    </row>
    <row r="5" spans="1:30" x14ac:dyDescent="0.2">
      <c r="A5" s="132" t="s">
        <v>138</v>
      </c>
      <c r="F5" s="29"/>
      <c r="K5"/>
    </row>
    <row r="6" spans="1:30" x14ac:dyDescent="0.2">
      <c r="A6" s="132" t="s">
        <v>187</v>
      </c>
      <c r="F6" s="29"/>
      <c r="J6" s="11"/>
      <c r="K6"/>
      <c r="L6" s="11"/>
    </row>
    <row r="7" spans="1:30" x14ac:dyDescent="0.2">
      <c r="A7" s="132" t="s">
        <v>139</v>
      </c>
      <c r="F7" s="29"/>
      <c r="K7"/>
    </row>
    <row r="8" spans="1:30" x14ac:dyDescent="0.2">
      <c r="A8" s="132" t="s">
        <v>188</v>
      </c>
      <c r="F8" s="29"/>
      <c r="K8"/>
    </row>
    <row r="9" spans="1:30" ht="6" customHeight="1" x14ac:dyDescent="0.2">
      <c r="F9" s="29"/>
      <c r="K9"/>
    </row>
    <row r="10" spans="1:30" x14ac:dyDescent="0.2">
      <c r="A10" s="133" t="s">
        <v>189</v>
      </c>
      <c r="F10" s="29"/>
      <c r="K10"/>
    </row>
    <row r="11" spans="1:30" x14ac:dyDescent="0.2">
      <c r="A11" s="134" t="s">
        <v>142</v>
      </c>
      <c r="F11" s="29"/>
      <c r="K11"/>
    </row>
    <row r="12" spans="1:30" ht="6" customHeight="1" x14ac:dyDescent="0.2">
      <c r="A12" s="98"/>
      <c r="F12" s="29"/>
      <c r="K12"/>
    </row>
    <row r="13" spans="1:30" x14ac:dyDescent="0.2">
      <c r="A13" s="133" t="s">
        <v>143</v>
      </c>
      <c r="F13" s="29"/>
      <c r="K13"/>
    </row>
    <row r="14" spans="1:30" x14ac:dyDescent="0.2">
      <c r="A14" s="134" t="s">
        <v>144</v>
      </c>
      <c r="F14" s="29"/>
      <c r="K14"/>
    </row>
    <row r="15" spans="1:30" x14ac:dyDescent="0.2">
      <c r="A15" s="134" t="s">
        <v>190</v>
      </c>
      <c r="F15" s="29"/>
      <c r="K15"/>
    </row>
    <row r="16" spans="1:30" x14ac:dyDescent="0.2">
      <c r="A16" s="134" t="s">
        <v>191</v>
      </c>
      <c r="F16" s="29"/>
      <c r="K16"/>
    </row>
    <row r="17" spans="1:28" x14ac:dyDescent="0.2">
      <c r="F17" s="29"/>
      <c r="K17"/>
    </row>
    <row r="18" spans="1:28" ht="15.75" x14ac:dyDescent="0.25">
      <c r="A18" s="129" t="s">
        <v>140</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row>
    <row r="19" spans="1:28" x14ac:dyDescent="0.2">
      <c r="F19" s="29"/>
      <c r="K19"/>
    </row>
    <row r="20" spans="1:28" x14ac:dyDescent="0.2">
      <c r="A20" s="39" t="s">
        <v>10</v>
      </c>
      <c r="B20" s="39"/>
      <c r="D20" s="39" t="s">
        <v>81</v>
      </c>
      <c r="E20" s="39"/>
      <c r="F20" s="39"/>
      <c r="G20" s="39"/>
      <c r="H20" s="39"/>
      <c r="I20" s="39"/>
      <c r="K20"/>
      <c r="L20" s="39" t="s">
        <v>79</v>
      </c>
      <c r="M20" s="39"/>
      <c r="N20" s="39"/>
      <c r="O20" s="39"/>
      <c r="P20" s="39"/>
      <c r="Q20" s="39"/>
      <c r="R20" s="39"/>
      <c r="S20" s="39"/>
      <c r="T20" s="39"/>
    </row>
    <row r="21" spans="1:28" x14ac:dyDescent="0.2">
      <c r="A21" s="49">
        <f>Erfassung_Berechnung!G25</f>
        <v>2025</v>
      </c>
      <c r="B21" s="42">
        <f>Erfassung_Berechnung!I25</f>
        <v>45658</v>
      </c>
      <c r="D21" s="51" t="s">
        <v>6</v>
      </c>
      <c r="E21" s="51" t="s">
        <v>7</v>
      </c>
      <c r="F21" s="51" t="s">
        <v>161</v>
      </c>
      <c r="G21" s="51"/>
      <c r="H21" s="51" t="s">
        <v>63</v>
      </c>
      <c r="I21" s="51" t="s">
        <v>64</v>
      </c>
      <c r="K21"/>
      <c r="L21" s="51" t="s">
        <v>75</v>
      </c>
      <c r="M21" s="48"/>
      <c r="N21" s="48"/>
      <c r="O21" s="108"/>
      <c r="R21" s="80">
        <f>IF(S21="Wo",1,IF(S21="Mt",2,"?"))</f>
        <v>2</v>
      </c>
      <c r="S21" s="56" t="str">
        <f>IF(Hilfstabelle!I45="Ja","Wo","Mt")</f>
        <v>Mt</v>
      </c>
    </row>
    <row r="22" spans="1:28" x14ac:dyDescent="0.2">
      <c r="A22" s="29"/>
      <c r="B22" s="10"/>
      <c r="D22" s="42">
        <f>Erfassung_Berechnung!D50</f>
        <v>45658</v>
      </c>
      <c r="E22" s="42">
        <f>Erfassung_Berechnung!F50</f>
        <v>45688</v>
      </c>
      <c r="F22">
        <f t="array" ref="F22">SUM(IF($I$71:$I$435&lt;&gt;"",IF($A$71:$A$435&gt;=D22,IF($A$71:$A$435&lt;=E22,1,0))))</f>
        <v>15</v>
      </c>
      <c r="H22">
        <f>Erfassung_Berechnung!I50</f>
        <v>0</v>
      </c>
      <c r="I22">
        <f>Erfassung_Berechnung!K50</f>
        <v>0</v>
      </c>
      <c r="K22"/>
      <c r="L22" s="48"/>
      <c r="M22" s="48"/>
      <c r="N22" s="48"/>
      <c r="O22" s="108"/>
    </row>
    <row r="23" spans="1:28" x14ac:dyDescent="0.2">
      <c r="D23" s="42">
        <f>Erfassung_Berechnung!D52</f>
        <v>45689</v>
      </c>
      <c r="E23" s="42">
        <f>Erfassung_Berechnung!F52</f>
        <v>45869</v>
      </c>
      <c r="F23">
        <f t="array" ref="F23">SUM(IF($I$71:$I$435&lt;&gt;"",IF($A$71:$A$435&gt;=D23,IF($A$71:$A$435&lt;=E23,1,0))))</f>
        <v>95</v>
      </c>
      <c r="H23">
        <f>Erfassung_Berechnung!I52</f>
        <v>0</v>
      </c>
      <c r="I23" t="str">
        <f>Erfassung_Berechnung!K52</f>
        <v/>
      </c>
      <c r="K23"/>
      <c r="L23" s="51" t="s">
        <v>82</v>
      </c>
      <c r="M23" s="48"/>
      <c r="N23" s="48"/>
      <c r="O23" s="108"/>
      <c r="T23" s="57">
        <f>Erfassung_Berechnung!I35</f>
        <v>0</v>
      </c>
    </row>
    <row r="24" spans="1:28" x14ac:dyDescent="0.2">
      <c r="A24" s="39" t="s">
        <v>89</v>
      </c>
      <c r="B24" s="39"/>
      <c r="D24" s="42">
        <f>Erfassung_Berechnung!D54</f>
        <v>45870</v>
      </c>
      <c r="E24" s="42">
        <f>Erfassung_Berechnung!F54</f>
        <v>46022</v>
      </c>
      <c r="F24">
        <f t="array" ref="F24">SUM(IF($I$71:$I$435&lt;&gt;"",IF($A$71:$A$435&gt;=D24,IF($A$71:$A$435&lt;=E24,1,0))))</f>
        <v>85</v>
      </c>
      <c r="H24">
        <f>Erfassung_Berechnung!I54</f>
        <v>0</v>
      </c>
      <c r="I24" t="str">
        <f>Erfassung_Berechnung!K54</f>
        <v/>
      </c>
      <c r="K24"/>
      <c r="L24" s="48"/>
      <c r="M24" s="48"/>
      <c r="N24" s="48"/>
      <c r="O24" s="108"/>
    </row>
    <row r="25" spans="1:28" x14ac:dyDescent="0.2">
      <c r="A25" s="49">
        <f>Schulferien!A18</f>
        <v>39.200000000000003</v>
      </c>
      <c r="B25" s="49"/>
      <c r="D25" s="42" t="str">
        <f>Erfassung_Berechnung!D56</f>
        <v/>
      </c>
      <c r="E25" s="42" t="str">
        <f>Erfassung_Berechnung!F56</f>
        <v/>
      </c>
      <c r="F25">
        <f t="array" ref="F25">SUM(IF($I$71:$I$435&lt;&gt;"",IF($A$71:$A$435&gt;=D25,IF($A$71:$A$435&lt;=E25,1,0))))</f>
        <v>0</v>
      </c>
      <c r="H25">
        <f>Erfassung_Berechnung!I56</f>
        <v>0</v>
      </c>
      <c r="I25" t="str">
        <f>Erfassung_Berechnung!K56</f>
        <v/>
      </c>
      <c r="K25"/>
      <c r="L25" s="51" t="s">
        <v>113</v>
      </c>
      <c r="M25" s="51"/>
      <c r="N25" s="51"/>
      <c r="O25" s="109"/>
      <c r="P25" s="51"/>
      <c r="Q25" s="51"/>
      <c r="R25" s="51"/>
      <c r="S25" s="51"/>
      <c r="T25" s="51"/>
    </row>
    <row r="26" spans="1:28" x14ac:dyDescent="0.2">
      <c r="A26" s="49">
        <f>A25*5</f>
        <v>196</v>
      </c>
      <c r="B26" s="49" t="s">
        <v>66</v>
      </c>
      <c r="D26" s="42" t="str">
        <f>Erfassung_Berechnung!D58</f>
        <v/>
      </c>
      <c r="E26" s="42" t="str">
        <f>Erfassung_Berechnung!F58</f>
        <v/>
      </c>
      <c r="F26">
        <f t="array" ref="F26">SUM(IF($I$71:$I$435&lt;&gt;"",IF($A$71:$A$435&gt;=D26,IF($A$71:$A$435&lt;=E26,1,0))))</f>
        <v>0</v>
      </c>
      <c r="H26">
        <f>Erfassung_Berechnung!I58</f>
        <v>0</v>
      </c>
      <c r="I26" t="str">
        <f>Erfassung_Berechnung!K58</f>
        <v/>
      </c>
      <c r="K26"/>
      <c r="L26" s="135" t="s">
        <v>94</v>
      </c>
      <c r="M26" s="136"/>
      <c r="N26" s="136"/>
      <c r="O26" s="136"/>
      <c r="P26" s="136" t="s">
        <v>63</v>
      </c>
      <c r="Q26" s="136" t="s">
        <v>64</v>
      </c>
      <c r="R26" s="136" t="s">
        <v>105</v>
      </c>
      <c r="S26" s="136" t="s">
        <v>106</v>
      </c>
      <c r="T26" s="136"/>
    </row>
    <row r="27" spans="1:28" x14ac:dyDescent="0.2">
      <c r="D27" s="42" t="str">
        <f>Erfassung_Berechnung!D60</f>
        <v/>
      </c>
      <c r="E27" s="42" t="str">
        <f>Erfassung_Berechnung!F60</f>
        <v/>
      </c>
      <c r="F27">
        <f t="array" ref="F27">SUM(IF($I$71:$I$435&lt;&gt;"",IF($A$71:$A$435&gt;=D27,IF($A$71:$A$435&lt;=E27,1,0))))</f>
        <v>0</v>
      </c>
      <c r="H27">
        <f>Erfassung_Berechnung!I60</f>
        <v>0</v>
      </c>
      <c r="I27" t="str">
        <f>Erfassung_Berechnung!K60</f>
        <v/>
      </c>
      <c r="K27"/>
      <c r="L27" s="137" t="s">
        <v>98</v>
      </c>
      <c r="M27" s="136"/>
      <c r="N27" s="136"/>
      <c r="O27" s="136"/>
      <c r="P27" s="79"/>
      <c r="Q27" s="79"/>
      <c r="R27" s="79"/>
      <c r="S27" s="79">
        <f>Z63</f>
        <v>195</v>
      </c>
      <c r="T27" s="79"/>
    </row>
    <row r="28" spans="1:28" x14ac:dyDescent="0.2">
      <c r="A28" s="39" t="s">
        <v>11</v>
      </c>
      <c r="B28" s="39"/>
      <c r="D28" s="41"/>
      <c r="F28"/>
      <c r="K28"/>
      <c r="L28" s="137" t="s">
        <v>95</v>
      </c>
      <c r="M28" s="136"/>
      <c r="N28" s="136"/>
      <c r="O28" s="138"/>
      <c r="P28" s="83">
        <f>AA64</f>
        <v>0</v>
      </c>
      <c r="Q28" s="83">
        <f>AB64</f>
        <v>0</v>
      </c>
      <c r="R28" s="84">
        <f>IF(P28=0,0,P28/Q28)</f>
        <v>0</v>
      </c>
      <c r="S28" s="84"/>
      <c r="T28" s="79"/>
    </row>
    <row r="29" spans="1:28" x14ac:dyDescent="0.2">
      <c r="A29" s="51" t="s">
        <v>6</v>
      </c>
      <c r="B29" s="51" t="s">
        <v>7</v>
      </c>
      <c r="K29"/>
      <c r="L29" s="137" t="s">
        <v>93</v>
      </c>
      <c r="M29" s="136"/>
      <c r="N29" s="136"/>
      <c r="O29" s="136"/>
      <c r="P29" s="79"/>
      <c r="Q29" s="79"/>
      <c r="R29" s="79"/>
      <c r="S29" s="79"/>
      <c r="T29" s="85"/>
    </row>
    <row r="30" spans="1:28" x14ac:dyDescent="0.2">
      <c r="A30" s="42">
        <f>Erfassung_Berechnung!I43</f>
        <v>45658</v>
      </c>
      <c r="B30" s="42">
        <f>Erfassung_Berechnung!K43</f>
        <v>46022</v>
      </c>
      <c r="K30"/>
      <c r="L30" s="136"/>
      <c r="M30" s="136"/>
      <c r="N30" s="136"/>
      <c r="O30" s="136"/>
      <c r="P30" s="79"/>
      <c r="Q30" s="79"/>
      <c r="R30" s="79"/>
      <c r="S30" s="79"/>
      <c r="T30" s="79"/>
    </row>
    <row r="31" spans="1:28" x14ac:dyDescent="0.2">
      <c r="K31"/>
      <c r="L31" s="135" t="s">
        <v>96</v>
      </c>
      <c r="M31" s="136"/>
      <c r="N31" s="136"/>
      <c r="O31" s="136"/>
      <c r="P31" s="136" t="s">
        <v>63</v>
      </c>
      <c r="Q31" s="136" t="s">
        <v>64</v>
      </c>
      <c r="R31" s="136" t="s">
        <v>105</v>
      </c>
      <c r="S31" s="136" t="s">
        <v>107</v>
      </c>
      <c r="T31" s="136"/>
    </row>
    <row r="32" spans="1:28" x14ac:dyDescent="0.2">
      <c r="A32" s="39" t="s">
        <v>8</v>
      </c>
      <c r="B32" s="39"/>
      <c r="D32" s="39" t="s">
        <v>68</v>
      </c>
      <c r="E32" s="39"/>
      <c r="F32" s="39"/>
      <c r="G32" s="39"/>
      <c r="H32" s="39"/>
      <c r="I32" s="39"/>
      <c r="J32" s="58"/>
      <c r="K32" s="58"/>
      <c r="L32" s="137" t="s">
        <v>97</v>
      </c>
      <c r="M32" s="136"/>
      <c r="N32" s="136"/>
      <c r="O32" s="136"/>
      <c r="P32" s="79"/>
      <c r="Q32" s="79"/>
      <c r="R32" s="79"/>
      <c r="S32" s="79">
        <f>MONTH(B30)-MONTH(A30)+1</f>
        <v>12</v>
      </c>
      <c r="T32" s="79"/>
    </row>
    <row r="33" spans="1:31" x14ac:dyDescent="0.2">
      <c r="A33" s="51" t="s">
        <v>6</v>
      </c>
      <c r="B33" s="51" t="s">
        <v>7</v>
      </c>
      <c r="D33" s="51" t="s">
        <v>12</v>
      </c>
      <c r="E33" s="51"/>
      <c r="F33" s="51" t="s">
        <v>16</v>
      </c>
      <c r="G33" s="51" t="s">
        <v>83</v>
      </c>
      <c r="H33" s="51" t="s">
        <v>70</v>
      </c>
      <c r="I33" s="51"/>
      <c r="J33" s="58"/>
      <c r="K33" s="58"/>
      <c r="L33" s="137" t="s">
        <v>95</v>
      </c>
      <c r="M33" s="136"/>
      <c r="N33" s="136"/>
      <c r="O33" s="138"/>
      <c r="P33" s="83">
        <f>((IF(G35=0,0,H35*F35))+(IF(G36=0,0,H36*F36))+(IF(G37=0,0,H37*F37)))/S32</f>
        <v>0</v>
      </c>
      <c r="Q33" s="83" t="e">
        <f>((IF(G35=0,0,I35*F35))+(IF(G36=0,0,I36*F36))+(IF(G37=0,0,I37*F37)))/S32</f>
        <v>#DIV/0!</v>
      </c>
      <c r="R33" s="84">
        <f>IF(P33=0,0,P33/Q33)</f>
        <v>0</v>
      </c>
      <c r="S33" s="84"/>
      <c r="T33" s="79"/>
    </row>
    <row r="34" spans="1:31" x14ac:dyDescent="0.2">
      <c r="A34" s="42" t="str">
        <f>IF(Erfassung_Berechnung!I66="","",Erfassung_Berechnung!I66)</f>
        <v/>
      </c>
      <c r="B34" s="42" t="str">
        <f>IF(Erfassung_Berechnung!K66="","",Erfassung_Berechnung!K66)</f>
        <v/>
      </c>
      <c r="D34" s="51" t="s">
        <v>6</v>
      </c>
      <c r="E34" s="51" t="s">
        <v>7</v>
      </c>
      <c r="F34" s="51"/>
      <c r="G34" s="51"/>
      <c r="H34" s="51" t="s">
        <v>63</v>
      </c>
      <c r="I34" s="51" t="s">
        <v>64</v>
      </c>
      <c r="J34" s="58"/>
      <c r="K34" s="58"/>
      <c r="L34" s="137" t="s">
        <v>99</v>
      </c>
      <c r="M34" s="136"/>
      <c r="N34" s="136"/>
      <c r="O34" s="136"/>
      <c r="P34" s="79"/>
      <c r="Q34" s="79"/>
      <c r="R34" s="79"/>
      <c r="S34" s="79"/>
      <c r="T34" s="85"/>
    </row>
    <row r="35" spans="1:31" x14ac:dyDescent="0.2">
      <c r="A35" s="42" t="str">
        <f>IF(Erfassung_Berechnung!I68="","",Erfassung_Berechnung!I68)</f>
        <v/>
      </c>
      <c r="B35" s="42" t="str">
        <f>IF(Erfassung_Berechnung!K68="","",Erfassung_Berechnung!K68)</f>
        <v/>
      </c>
      <c r="D35" s="34">
        <f>Erfassung_Berechnung!I4</f>
        <v>45658</v>
      </c>
      <c r="E35" s="34">
        <f>Erfassung_Berechnung!I5</f>
        <v>45688</v>
      </c>
      <c r="F35">
        <v>1</v>
      </c>
      <c r="G35">
        <f t="array" ref="G35">SUM(IF($X$71:$X$435&lt;&gt;"",IF($A$71:$A$435&gt;=D35,IF($A$71:$A$435&lt;=E35,1,0))))</f>
        <v>31</v>
      </c>
      <c r="H35" s="49">
        <f t="array" ref="H35">AVERAGE(IF($A$71:$A$435&gt;=D35,IF($A$71:$A$435&lt;=E35,$X$71:$X$435)))</f>
        <v>0</v>
      </c>
      <c r="I35" s="49">
        <f t="array" ref="I35">AVERAGE(IF($A$71:$A$435&gt;=D35,IF($A$71:$A$435&lt;=E35,$Y$71:$Y$435)))</f>
        <v>0</v>
      </c>
      <c r="J35" s="58"/>
      <c r="K35" s="58"/>
      <c r="L35" s="139"/>
      <c r="M35" s="139"/>
      <c r="N35" s="139"/>
      <c r="O35" s="139"/>
      <c r="P35" s="80"/>
      <c r="Q35" s="80"/>
      <c r="R35" s="80"/>
      <c r="S35" s="80"/>
      <c r="T35" s="80"/>
    </row>
    <row r="36" spans="1:31" x14ac:dyDescent="0.2">
      <c r="A36" s="42" t="str">
        <f>IF(Erfassung_Berechnung!I70="","",Erfassung_Berechnung!I70)</f>
        <v/>
      </c>
      <c r="B36" s="42" t="str">
        <f>IF(Erfassung_Berechnung!K70="","",Erfassung_Berechnung!K70)</f>
        <v/>
      </c>
      <c r="D36" s="34">
        <f>Erfassung_Berechnung!I6</f>
        <v>45689</v>
      </c>
      <c r="E36" s="34">
        <f>Erfassung_Berechnung!I7</f>
        <v>45869</v>
      </c>
      <c r="F36">
        <v>6</v>
      </c>
      <c r="G36">
        <f t="array" ref="G36">SUM(IF($X$71:$X$435&lt;&gt;"",IF($A$71:$A$435&gt;=D36,IF($A$71:$A$435&lt;=E36,1,0))))</f>
        <v>181</v>
      </c>
      <c r="H36" s="49">
        <f t="array" ref="H36">AVERAGE(IF($A$71:$A$435&gt;=D36,IF($A$71:$A$435&lt;=E36,$X$71:$X$435)))</f>
        <v>0</v>
      </c>
      <c r="I36" s="49" t="e">
        <f t="array" ref="I36">AVERAGE(IF($A$71:$A$435&gt;=D36,IF($A$71:$A$435&lt;=E36,$Y$71:$Y$435)))</f>
        <v>#DIV/0!</v>
      </c>
      <c r="K36"/>
      <c r="L36" s="71" t="s">
        <v>114</v>
      </c>
      <c r="M36" s="48"/>
      <c r="N36" s="48"/>
      <c r="O36" s="109"/>
      <c r="P36" s="51" t="s">
        <v>63</v>
      </c>
      <c r="Q36" s="51" t="s">
        <v>64</v>
      </c>
      <c r="R36" s="73" t="s">
        <v>105</v>
      </c>
      <c r="S36" s="51" t="s">
        <v>117</v>
      </c>
      <c r="T36" s="48"/>
    </row>
    <row r="37" spans="1:31" x14ac:dyDescent="0.2">
      <c r="D37" s="34">
        <f>Erfassung_Berechnung!I8</f>
        <v>45870</v>
      </c>
      <c r="E37" s="34">
        <f>Erfassung_Berechnung!I9</f>
        <v>46022</v>
      </c>
      <c r="F37">
        <v>5</v>
      </c>
      <c r="G37">
        <f t="array" ref="G37">SUM(IF($X$71:$X$435&lt;&gt;"",IF($A$71:$A$435&gt;=D37,IF($A$71:$A$435&lt;=E37,1,0))))</f>
        <v>153</v>
      </c>
      <c r="H37" s="49">
        <f t="array" ref="H37">AVERAGE(IF($A$71:$A$435&gt;=D37,IF($A$71:$A$435&lt;=E37,$X$71:$X$435)))</f>
        <v>0</v>
      </c>
      <c r="I37" s="49" t="e">
        <f t="array" ref="I37">AVERAGE(IF($A$71:$A$435&gt;=D37,IF($A$71:$A$435&lt;=E37,$Y$71:$Y$435)))</f>
        <v>#DIV/0!</v>
      </c>
      <c r="K37"/>
      <c r="L37" s="72" t="s">
        <v>115</v>
      </c>
      <c r="M37" s="48"/>
      <c r="N37" s="48"/>
      <c r="O37" s="108"/>
      <c r="S37">
        <f>IF(R21=1,S27,IF(R21=2,S32,"?"))</f>
        <v>12</v>
      </c>
    </row>
    <row r="38" spans="1:31" x14ac:dyDescent="0.2">
      <c r="F38" s="29"/>
      <c r="K38"/>
      <c r="L38" s="72" t="s">
        <v>116</v>
      </c>
      <c r="M38" s="48"/>
      <c r="N38" s="48"/>
      <c r="O38" s="110"/>
      <c r="P38" s="81">
        <f>IF(R21=1,P28,IF(R21=2,P33,"?"))</f>
        <v>0</v>
      </c>
      <c r="Q38" s="81" t="e">
        <f>IF(R21=1,Q28,IF(R21=2,Q33,"?"))</f>
        <v>#DIV/0!</v>
      </c>
      <c r="R38" s="68">
        <f>IF(P38=0,0,P38/Q38)</f>
        <v>0</v>
      </c>
      <c r="AE38" s="29"/>
    </row>
    <row r="39" spans="1:31" x14ac:dyDescent="0.2">
      <c r="D39" s="39" t="s">
        <v>71</v>
      </c>
      <c r="E39" s="39"/>
      <c r="F39" s="39"/>
      <c r="G39" s="39"/>
      <c r="H39" s="39"/>
      <c r="I39" s="39"/>
      <c r="K39"/>
      <c r="L39" s="72" t="s">
        <v>113</v>
      </c>
      <c r="M39" s="48"/>
      <c r="N39" s="48"/>
      <c r="O39" s="108"/>
      <c r="T39" s="57" t="e">
        <f>IF(R21=1,T23/A26*S37,IF(R21=2,T23/12*S37,"?"))/Q38*P38</f>
        <v>#DIV/0!</v>
      </c>
      <c r="AE39" s="29"/>
    </row>
    <row r="40" spans="1:31" x14ac:dyDescent="0.2">
      <c r="D40" s="51" t="s">
        <v>12</v>
      </c>
      <c r="E40" s="51" t="s">
        <v>164</v>
      </c>
      <c r="F40" s="51"/>
      <c r="G40" s="51" t="s">
        <v>118</v>
      </c>
      <c r="H40" s="51"/>
      <c r="I40" s="51"/>
      <c r="K40"/>
      <c r="L40" s="48"/>
      <c r="M40" s="48"/>
      <c r="N40" s="48"/>
      <c r="O40" s="108"/>
    </row>
    <row r="41" spans="1:31" x14ac:dyDescent="0.2">
      <c r="D41" s="51"/>
      <c r="E41" s="51" t="s">
        <v>63</v>
      </c>
      <c r="F41" s="51" t="s">
        <v>64</v>
      </c>
      <c r="G41" s="51" t="s">
        <v>63</v>
      </c>
      <c r="H41" s="51" t="s">
        <v>64</v>
      </c>
      <c r="I41" s="51"/>
      <c r="K41"/>
      <c r="L41" s="51" t="s">
        <v>177</v>
      </c>
      <c r="M41" s="48"/>
      <c r="N41" s="48"/>
      <c r="O41" s="109"/>
      <c r="P41" s="51" t="s">
        <v>63</v>
      </c>
      <c r="Q41" s="51" t="s">
        <v>64</v>
      </c>
      <c r="R41" s="73" t="s">
        <v>105</v>
      </c>
      <c r="S41" s="51" t="s">
        <v>106</v>
      </c>
      <c r="T41" s="48"/>
    </row>
    <row r="42" spans="1:31" x14ac:dyDescent="0.2">
      <c r="D42" s="34">
        <f>Erfassung_Berechnung!I4</f>
        <v>45658</v>
      </c>
      <c r="E42" s="49">
        <f>VLOOKUP(D42,$A$65:$Y$435,24,FALSE)</f>
        <v>0</v>
      </c>
      <c r="F42" s="49">
        <f>VLOOKUP(D42,$A$65:$Y$435,25,FALSE)</f>
        <v>0</v>
      </c>
      <c r="G42" t="b">
        <f t="array" ref="G42">AND(EXACT(E42,X71:X101))</f>
        <v>1</v>
      </c>
      <c r="H42" t="b">
        <f t="array" ref="H42">AND(EXACT(F42,Y71:Y101))</f>
        <v>1</v>
      </c>
      <c r="K42"/>
      <c r="L42" s="231">
        <v>1</v>
      </c>
      <c r="M42" s="232" t="s">
        <v>66</v>
      </c>
      <c r="N42" s="48"/>
      <c r="O42" s="108"/>
      <c r="S42">
        <f>M63</f>
        <v>0</v>
      </c>
    </row>
    <row r="43" spans="1:31" x14ac:dyDescent="0.2">
      <c r="D43" s="34">
        <f>Erfassung_Berechnung!I6</f>
        <v>45689</v>
      </c>
      <c r="E43" s="49">
        <f>VLOOKUP(D43,$A$65:$Y$435,24,FALSE)</f>
        <v>0</v>
      </c>
      <c r="F43" s="49" t="str">
        <f>VLOOKUP(D43,$A$65:$Y$435,25,FALSE)</f>
        <v/>
      </c>
      <c r="G43" t="b">
        <f t="array" ref="G43">AND(EXACT(E43,X102:X282))</f>
        <v>1</v>
      </c>
      <c r="H43" t="b">
        <f t="array" ref="H43">AND(EXACT(F43,Y102:Y282))</f>
        <v>1</v>
      </c>
      <c r="I43" s="246" t="s">
        <v>192</v>
      </c>
      <c r="K43"/>
      <c r="L43" s="231"/>
      <c r="M43" s="232" t="s">
        <v>9</v>
      </c>
      <c r="N43" s="48"/>
      <c r="O43" s="111"/>
      <c r="P43" s="81">
        <f>N64</f>
        <v>0</v>
      </c>
      <c r="Q43" s="81">
        <f>O64</f>
        <v>0</v>
      </c>
      <c r="R43" s="68">
        <f>IF(P43=0,0,P43/Q43)</f>
        <v>0</v>
      </c>
      <c r="S43" s="68"/>
    </row>
    <row r="44" spans="1:31" x14ac:dyDescent="0.2">
      <c r="D44" s="34">
        <f>Erfassung_Berechnung!I8</f>
        <v>45870</v>
      </c>
      <c r="E44" s="49">
        <f>VLOOKUP(D44,$A$65:$Y$435,24,FALSE)</f>
        <v>0</v>
      </c>
      <c r="F44" s="49" t="str">
        <f>VLOOKUP(D44,$A$65:$Y$435,25,FALSE)</f>
        <v/>
      </c>
      <c r="G44" t="b">
        <f t="array" ref="G44">AND(EXACT(E44,X283:X435))</f>
        <v>1</v>
      </c>
      <c r="H44" t="b">
        <f t="array" ref="H44">AND(EXACT(F44,Y283:Y435))</f>
        <v>1</v>
      </c>
      <c r="I44" s="246" t="s">
        <v>192</v>
      </c>
      <c r="K44"/>
      <c r="L44" s="231"/>
      <c r="M44" s="233" t="s">
        <v>91</v>
      </c>
      <c r="N44" s="234"/>
      <c r="O44" s="235"/>
      <c r="P44" s="238"/>
      <c r="Q44" s="238"/>
      <c r="R44" s="238"/>
      <c r="S44" s="237">
        <v>1</v>
      </c>
      <c r="T44" s="239">
        <f>IF(S42=0,0,-(T23/A26*S42/Q43*P43))*S44</f>
        <v>0</v>
      </c>
    </row>
    <row r="45" spans="1:31" x14ac:dyDescent="0.2">
      <c r="D45" s="56" t="s">
        <v>71</v>
      </c>
      <c r="E45" s="56"/>
      <c r="F45" s="56"/>
      <c r="G45" s="56"/>
      <c r="H45" s="56"/>
      <c r="I45" s="56" t="str">
        <f>IF(OR(G42=FALSE,G43=FALSE,G44=FALSE,H42=FALSE,H43=FALSE,H44=FALSE),"Ja","Nein")</f>
        <v>Nein</v>
      </c>
      <c r="K45"/>
      <c r="L45" s="231">
        <v>2</v>
      </c>
      <c r="M45" s="232" t="s">
        <v>66</v>
      </c>
      <c r="N45" s="48"/>
      <c r="O45" s="108"/>
      <c r="S45">
        <f>Q63</f>
        <v>0</v>
      </c>
    </row>
    <row r="46" spans="1:31" x14ac:dyDescent="0.2">
      <c r="F46" s="29"/>
      <c r="K46"/>
      <c r="L46" s="231"/>
      <c r="M46" s="232" t="s">
        <v>9</v>
      </c>
      <c r="N46" s="48"/>
      <c r="O46" s="108"/>
      <c r="P46" s="81">
        <f>R64</f>
        <v>0</v>
      </c>
      <c r="Q46" s="81">
        <f>S64</f>
        <v>0</v>
      </c>
      <c r="R46" s="68">
        <f>IF(P46=0,0,P46/Q46)</f>
        <v>0</v>
      </c>
      <c r="S46" s="68"/>
    </row>
    <row r="47" spans="1:31" x14ac:dyDescent="0.2">
      <c r="A47" s="39" t="s">
        <v>152</v>
      </c>
      <c r="B47" s="39"/>
      <c r="F47"/>
      <c r="K47"/>
      <c r="L47" s="236"/>
      <c r="M47" s="233" t="s">
        <v>91</v>
      </c>
      <c r="N47" s="234"/>
      <c r="O47" s="235"/>
      <c r="P47" s="238"/>
      <c r="Q47" s="238"/>
      <c r="R47" s="238"/>
      <c r="S47" s="237">
        <v>1</v>
      </c>
      <c r="T47" s="239">
        <f>IF(S45=0,0,-(T23/A26*S45/Q46*P46))*S47</f>
        <v>0</v>
      </c>
    </row>
    <row r="48" spans="1:31" x14ac:dyDescent="0.2">
      <c r="A48" s="51" t="s">
        <v>154</v>
      </c>
      <c r="B48" s="51"/>
      <c r="F48"/>
      <c r="K48"/>
      <c r="L48" s="231">
        <v>3</v>
      </c>
      <c r="M48" s="232" t="s">
        <v>66</v>
      </c>
      <c r="N48" s="48"/>
      <c r="O48" s="108"/>
      <c r="S48">
        <f>U63</f>
        <v>0</v>
      </c>
    </row>
    <row r="49" spans="1:28" x14ac:dyDescent="0.2">
      <c r="A49" s="51" t="s">
        <v>155</v>
      </c>
      <c r="B49" s="51"/>
      <c r="F49" s="29"/>
      <c r="K49"/>
      <c r="L49" s="231"/>
      <c r="M49" s="232" t="s">
        <v>9</v>
      </c>
      <c r="N49" s="48"/>
      <c r="O49" s="108"/>
      <c r="P49" s="81">
        <f>V64</f>
        <v>0</v>
      </c>
      <c r="Q49" s="81">
        <f>W64</f>
        <v>0</v>
      </c>
      <c r="R49" s="68">
        <f>IF(P49=0,0,P49/Q49)</f>
        <v>0</v>
      </c>
      <c r="S49" s="68"/>
    </row>
    <row r="50" spans="1:28" x14ac:dyDescent="0.2">
      <c r="A50" s="51" t="s">
        <v>140</v>
      </c>
      <c r="B50" s="51"/>
      <c r="F50" s="29"/>
      <c r="K50"/>
      <c r="L50" s="231"/>
      <c r="M50" s="233" t="s">
        <v>91</v>
      </c>
      <c r="N50" s="234"/>
      <c r="O50" s="235"/>
      <c r="P50" s="238"/>
      <c r="Q50" s="238"/>
      <c r="R50" s="238"/>
      <c r="S50" s="237">
        <v>1</v>
      </c>
      <c r="T50" s="239">
        <f>IF(S48=0,0,-(T23/A26*S48/Q49*P49))*S50</f>
        <v>0</v>
      </c>
    </row>
    <row r="51" spans="1:28" x14ac:dyDescent="0.2">
      <c r="A51" s="215" t="s">
        <v>159</v>
      </c>
      <c r="B51" s="215" t="str">
        <f>IF(SUM(Erfassung_Berechnung!V32:V98)&gt;0,"X","")</f>
        <v>X</v>
      </c>
      <c r="F51" s="29"/>
      <c r="K51"/>
      <c r="L51" s="231"/>
      <c r="M51" s="232"/>
      <c r="N51" s="48"/>
      <c r="O51" s="108"/>
    </row>
    <row r="52" spans="1:28" x14ac:dyDescent="0.2">
      <c r="A52" s="215" t="s">
        <v>160</v>
      </c>
      <c r="B52" s="215"/>
      <c r="F52" s="29"/>
      <c r="K52"/>
      <c r="L52" s="231" t="s">
        <v>67</v>
      </c>
      <c r="M52" s="232" t="s">
        <v>91</v>
      </c>
      <c r="N52" s="48"/>
      <c r="O52" s="108"/>
      <c r="P52" s="81">
        <f>IF(S52=0,0,((P43*S42)+(P46*S45)+(P49*S48))/(S42+S45+S48))</f>
        <v>0</v>
      </c>
      <c r="Q52" s="81">
        <f>IF(S52=0,0,((Q43*S42)+(Q46*S45)+(Q49*S48))/(S42+S45+S48))</f>
        <v>0</v>
      </c>
      <c r="R52" s="68">
        <f>IF(P52=0,0,P52/Q52)</f>
        <v>0</v>
      </c>
      <c r="S52">
        <f>S48+S42+S45</f>
        <v>0</v>
      </c>
      <c r="T52" s="57">
        <f>T44+T47+T50</f>
        <v>0</v>
      </c>
    </row>
    <row r="53" spans="1:28" x14ac:dyDescent="0.2">
      <c r="F53" s="29"/>
      <c r="K53"/>
      <c r="L53" s="48"/>
      <c r="M53" s="48"/>
      <c r="N53" s="48"/>
      <c r="O53" s="108"/>
    </row>
    <row r="54" spans="1:28" x14ac:dyDescent="0.2">
      <c r="A54" s="29"/>
      <c r="D54" s="29"/>
      <c r="F54"/>
      <c r="G54" s="29"/>
      <c r="J54" s="29"/>
      <c r="K54"/>
      <c r="L54" s="48"/>
      <c r="M54" s="48"/>
      <c r="N54" s="48"/>
      <c r="O54" s="108"/>
      <c r="X54" s="29"/>
      <c r="AA54" s="29"/>
    </row>
    <row r="55" spans="1:28" x14ac:dyDescent="0.2">
      <c r="A55" s="29"/>
      <c r="D55" s="29"/>
      <c r="F55"/>
      <c r="G55" s="29"/>
      <c r="J55" s="29"/>
      <c r="K55"/>
      <c r="L55" s="48"/>
      <c r="M55" s="48"/>
      <c r="N55" s="48"/>
      <c r="O55" s="108"/>
      <c r="X55" s="29"/>
      <c r="AA55" s="29"/>
    </row>
    <row r="56" spans="1:28" x14ac:dyDescent="0.2">
      <c r="A56" s="29"/>
      <c r="D56" s="29"/>
      <c r="F56"/>
      <c r="G56" s="29"/>
      <c r="J56" s="29"/>
      <c r="K56"/>
      <c r="L56" s="48"/>
      <c r="M56" s="48"/>
      <c r="N56" s="48"/>
      <c r="O56" s="108"/>
      <c r="X56" s="29"/>
      <c r="AA56" s="29"/>
    </row>
    <row r="57" spans="1:28" x14ac:dyDescent="0.2">
      <c r="A57" s="29"/>
      <c r="D57" s="29"/>
      <c r="F57"/>
      <c r="G57" s="29"/>
      <c r="J57" s="29"/>
      <c r="K57"/>
      <c r="L57" s="48"/>
      <c r="M57" s="48"/>
      <c r="N57" s="48"/>
      <c r="O57" s="108"/>
      <c r="X57" s="29"/>
      <c r="AA57" s="29"/>
    </row>
    <row r="58" spans="1:28" x14ac:dyDescent="0.2">
      <c r="A58" s="29"/>
      <c r="D58" s="29"/>
      <c r="F58"/>
      <c r="G58" s="29"/>
      <c r="J58" s="29"/>
      <c r="K58"/>
      <c r="L58" s="48"/>
      <c r="M58" s="48"/>
      <c r="N58" s="48"/>
      <c r="O58" s="108"/>
      <c r="X58" s="29"/>
      <c r="AA58" s="29"/>
    </row>
    <row r="59" spans="1:28" x14ac:dyDescent="0.2">
      <c r="A59" s="29"/>
      <c r="D59" s="29"/>
      <c r="F59"/>
      <c r="G59" s="29"/>
      <c r="J59" s="29"/>
      <c r="K59"/>
      <c r="L59" s="56" t="s">
        <v>102</v>
      </c>
      <c r="M59" s="56"/>
      <c r="N59" s="56"/>
      <c r="O59" s="56"/>
      <c r="P59" s="56"/>
      <c r="Q59" s="56"/>
      <c r="R59" s="56"/>
      <c r="S59" s="56"/>
      <c r="T59" s="74" t="e">
        <f>T39+T52</f>
        <v>#DIV/0!</v>
      </c>
      <c r="X59" s="29"/>
      <c r="AA59" s="29"/>
    </row>
    <row r="60" spans="1:28" x14ac:dyDescent="0.2">
      <c r="A60" s="79" t="s">
        <v>176</v>
      </c>
      <c r="D60" s="29"/>
      <c r="F60"/>
      <c r="G60" s="29"/>
      <c r="J60" s="29"/>
      <c r="K60"/>
      <c r="M60" s="29"/>
      <c r="X60" s="29"/>
      <c r="AA60" s="29"/>
    </row>
    <row r="61" spans="1:28" s="79" customFormat="1" ht="11.25" x14ac:dyDescent="0.2">
      <c r="A61" s="79">
        <v>1</v>
      </c>
      <c r="B61" s="79">
        <v>2</v>
      </c>
      <c r="C61" s="79">
        <v>3</v>
      </c>
      <c r="D61" s="79">
        <v>4</v>
      </c>
      <c r="E61" s="79">
        <v>5</v>
      </c>
      <c r="F61" s="79">
        <v>6</v>
      </c>
      <c r="G61" s="79">
        <v>7</v>
      </c>
      <c r="H61" s="79">
        <v>8</v>
      </c>
      <c r="I61" s="79">
        <v>9</v>
      </c>
      <c r="J61" s="79">
        <v>10</v>
      </c>
      <c r="K61" s="79">
        <v>11</v>
      </c>
      <c r="L61" s="79">
        <v>12</v>
      </c>
      <c r="M61" s="79">
        <v>13</v>
      </c>
      <c r="N61" s="79">
        <v>14</v>
      </c>
      <c r="O61" s="79">
        <v>15</v>
      </c>
      <c r="P61" s="79">
        <v>16</v>
      </c>
      <c r="Q61" s="79">
        <v>17</v>
      </c>
      <c r="R61" s="79">
        <v>18</v>
      </c>
      <c r="S61" s="79">
        <v>19</v>
      </c>
      <c r="T61" s="79">
        <v>20</v>
      </c>
      <c r="U61" s="79">
        <v>21</v>
      </c>
      <c r="V61" s="79">
        <v>22</v>
      </c>
      <c r="W61" s="79">
        <v>23</v>
      </c>
      <c r="X61" s="79">
        <v>24</v>
      </c>
      <c r="Y61" s="79">
        <v>25</v>
      </c>
      <c r="Z61" s="79">
        <v>26</v>
      </c>
      <c r="AA61" s="79">
        <v>27</v>
      </c>
      <c r="AB61" s="79">
        <v>28</v>
      </c>
    </row>
    <row r="62" spans="1:28" x14ac:dyDescent="0.2">
      <c r="A62" s="29"/>
      <c r="D62" s="29"/>
      <c r="F62"/>
      <c r="G62" s="29"/>
      <c r="J62" s="29"/>
      <c r="K62"/>
      <c r="M62" s="29"/>
      <c r="X62" s="29"/>
      <c r="AA62" s="29"/>
    </row>
    <row r="63" spans="1:28" x14ac:dyDescent="0.2">
      <c r="A63" s="9" t="s">
        <v>86</v>
      </c>
      <c r="B63" s="9"/>
      <c r="C63" s="9">
        <f>D63+F63+H63+J63</f>
        <v>365</v>
      </c>
      <c r="D63" s="9">
        <f>SUBTOTAL(9,D71:D1048576)</f>
        <v>104</v>
      </c>
      <c r="E63" s="9"/>
      <c r="F63" s="9">
        <f>SUBTOTAL(9,F71:F1048576)</f>
        <v>66</v>
      </c>
      <c r="G63" s="9"/>
      <c r="H63" s="9">
        <f>SUBTOTAL(9,H71:H1048576)</f>
        <v>5</v>
      </c>
      <c r="I63" s="9">
        <f>SUBTOTAL(9,I71:I1048576)</f>
        <v>195</v>
      </c>
      <c r="J63" s="9">
        <f>SUBTOTAL(9,J71:J1048576)</f>
        <v>190</v>
      </c>
      <c r="K63" s="9"/>
      <c r="L63" s="9">
        <f>SUBTOTAL(9,L71:L1048576)</f>
        <v>0</v>
      </c>
      <c r="M63" s="9">
        <f>SUBTOTAL(9,M71:M1048576)</f>
        <v>0</v>
      </c>
      <c r="N63" s="9"/>
      <c r="O63" s="9"/>
      <c r="P63" s="9">
        <f>SUBTOTAL(9,P71:P1048576)</f>
        <v>0</v>
      </c>
      <c r="Q63" s="9">
        <f>SUBTOTAL(9,Q71:Q1048576)</f>
        <v>0</v>
      </c>
      <c r="R63" s="9"/>
      <c r="S63" s="9"/>
      <c r="T63" s="9">
        <f>SUBTOTAL(9,T71:T1048576)</f>
        <v>0</v>
      </c>
      <c r="U63" s="9">
        <f>SUBTOTAL(9,U71:U1048576)</f>
        <v>0</v>
      </c>
      <c r="V63" s="9"/>
      <c r="W63" s="9"/>
      <c r="X63" s="9"/>
      <c r="Y63" s="9"/>
      <c r="Z63" s="9">
        <f>SUBTOTAL(9,Z71:Z1048576)</f>
        <v>195</v>
      </c>
      <c r="AA63" s="9"/>
      <c r="AB63" s="9"/>
    </row>
    <row r="64" spans="1:28" x14ac:dyDescent="0.2">
      <c r="A64" s="9" t="s">
        <v>87</v>
      </c>
      <c r="B64" s="9"/>
      <c r="C64" s="9"/>
      <c r="D64" s="9"/>
      <c r="E64" s="9"/>
      <c r="F64" s="9"/>
      <c r="G64" s="9"/>
      <c r="H64" s="9"/>
      <c r="I64" s="9"/>
      <c r="J64" s="9"/>
      <c r="K64" s="9"/>
      <c r="L64" s="9"/>
      <c r="M64" s="9"/>
      <c r="N64" s="67">
        <f>IF(SUM(N71:N1048576)=0,0,AVERAGE(N71:N1048576))</f>
        <v>0</v>
      </c>
      <c r="O64" s="67">
        <f>IF(SUM(O71:O1048576)=0,0,AVERAGE(O71:O1048576))</f>
        <v>0</v>
      </c>
      <c r="P64" s="9"/>
      <c r="Q64" s="9"/>
      <c r="R64" s="67">
        <f>IF(SUM(R71:R1048576)=0,0,AVERAGE(R71:R1048576))</f>
        <v>0</v>
      </c>
      <c r="S64" s="67">
        <f>IF(SUM(S71:S1048576)=0,0,AVERAGE(S71:S1048576))</f>
        <v>0</v>
      </c>
      <c r="T64" s="9"/>
      <c r="U64" s="9"/>
      <c r="V64" s="67">
        <f>IF(SUM(V71:V1048576)=0,0,AVERAGE(V71:V1048576))</f>
        <v>0</v>
      </c>
      <c r="W64" s="67">
        <f>IF(SUM(W71:W1048576)=0,0,AVERAGE(W71:W1048576))</f>
        <v>0</v>
      </c>
      <c r="X64" s="67">
        <f>AVERAGE(X71:X1048576)</f>
        <v>0</v>
      </c>
      <c r="Y64" s="67">
        <f>AVERAGE(Y71:Y1048576)</f>
        <v>0</v>
      </c>
      <c r="Z64" s="67"/>
      <c r="AA64" s="67">
        <f>AVERAGE(AA71:AA1048576)</f>
        <v>0</v>
      </c>
      <c r="AB64" s="67">
        <f>AVERAGE(AB71:AB1048576)</f>
        <v>0</v>
      </c>
    </row>
    <row r="65" spans="1:39" x14ac:dyDescent="0.2">
      <c r="A65" s="39" t="s">
        <v>80</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L65" s="39" t="s">
        <v>158</v>
      </c>
      <c r="AM65" s="39"/>
    </row>
    <row r="66" spans="1:39" x14ac:dyDescent="0.2">
      <c r="A66" s="35" t="s">
        <v>84</v>
      </c>
      <c r="B66" s="61"/>
      <c r="C66" s="61"/>
      <c r="D66" s="61"/>
      <c r="E66" s="61"/>
      <c r="F66" s="61"/>
      <c r="G66" s="61"/>
      <c r="H66" s="61"/>
      <c r="I66" s="61"/>
      <c r="J66" s="61"/>
      <c r="K66" s="62"/>
      <c r="L66" s="35" t="s">
        <v>85</v>
      </c>
      <c r="M66" s="61"/>
      <c r="N66" s="61"/>
      <c r="O66" s="61"/>
      <c r="P66" s="61"/>
      <c r="Q66" s="61"/>
      <c r="R66" s="61"/>
      <c r="S66" s="61"/>
      <c r="T66" s="61"/>
      <c r="U66" s="61"/>
      <c r="V66" s="61"/>
      <c r="W66" s="61"/>
      <c r="X66" s="61"/>
      <c r="Y66" s="61"/>
      <c r="Z66" s="48"/>
      <c r="AA66" s="48"/>
      <c r="AB66" s="48"/>
      <c r="AL66" s="39" t="s">
        <v>157</v>
      </c>
      <c r="AM66" s="39"/>
    </row>
    <row r="67" spans="1:39" x14ac:dyDescent="0.2">
      <c r="A67" s="51" t="s">
        <v>4</v>
      </c>
      <c r="B67" s="51" t="s">
        <v>17</v>
      </c>
      <c r="C67" s="51" t="s">
        <v>54</v>
      </c>
      <c r="D67" s="51" t="s">
        <v>55</v>
      </c>
      <c r="E67" s="43" t="s">
        <v>15</v>
      </c>
      <c r="F67" s="43"/>
      <c r="G67" s="59" t="s">
        <v>49</v>
      </c>
      <c r="H67" s="60"/>
      <c r="I67" s="161" t="s">
        <v>100</v>
      </c>
      <c r="J67" s="162"/>
      <c r="L67" s="145" t="s">
        <v>171</v>
      </c>
      <c r="M67" s="146"/>
      <c r="N67" s="145"/>
      <c r="O67" s="146"/>
      <c r="P67" s="145" t="s">
        <v>172</v>
      </c>
      <c r="Q67" s="146"/>
      <c r="R67" s="145"/>
      <c r="S67" s="146"/>
      <c r="T67" s="145" t="s">
        <v>173</v>
      </c>
      <c r="U67" s="146"/>
      <c r="V67" s="145"/>
      <c r="W67" s="146"/>
      <c r="X67" s="213" t="s">
        <v>9</v>
      </c>
      <c r="Y67" s="214"/>
      <c r="Z67" s="214"/>
      <c r="AA67" s="214"/>
      <c r="AB67" s="214"/>
      <c r="AL67" s="202" t="s">
        <v>150</v>
      </c>
      <c r="AM67" s="202" t="s">
        <v>4</v>
      </c>
    </row>
    <row r="68" spans="1:39" x14ac:dyDescent="0.2">
      <c r="A68" s="51"/>
      <c r="B68" s="51"/>
      <c r="C68" s="51"/>
      <c r="D68" s="51"/>
      <c r="E68" s="43"/>
      <c r="F68" s="43"/>
      <c r="G68" s="59"/>
      <c r="H68" s="59"/>
      <c r="I68" s="161" t="s">
        <v>67</v>
      </c>
      <c r="J68" s="161" t="s">
        <v>58</v>
      </c>
      <c r="K68" s="63"/>
      <c r="L68" s="147" t="s">
        <v>67</v>
      </c>
      <c r="M68" s="145" t="s">
        <v>101</v>
      </c>
      <c r="N68" s="145"/>
      <c r="O68" s="145"/>
      <c r="P68" s="147" t="s">
        <v>67</v>
      </c>
      <c r="Q68" s="145" t="s">
        <v>101</v>
      </c>
      <c r="R68" s="145"/>
      <c r="S68" s="145"/>
      <c r="T68" s="147" t="s">
        <v>67</v>
      </c>
      <c r="U68" s="145" t="s">
        <v>101</v>
      </c>
      <c r="V68" s="145"/>
      <c r="W68" s="145"/>
      <c r="X68" s="165" t="s">
        <v>92</v>
      </c>
      <c r="Y68" s="166"/>
      <c r="Z68" s="167" t="s">
        <v>90</v>
      </c>
      <c r="AA68" s="168"/>
      <c r="AB68" s="168"/>
      <c r="AL68" s="203"/>
      <c r="AM68" s="203"/>
    </row>
    <row r="69" spans="1:39" x14ac:dyDescent="0.2">
      <c r="A69" s="51"/>
      <c r="B69" s="51"/>
      <c r="C69" s="51"/>
      <c r="D69" s="51"/>
      <c r="E69" s="43"/>
      <c r="F69" s="43"/>
      <c r="G69" s="59"/>
      <c r="H69" s="60"/>
      <c r="I69" s="161" t="s">
        <v>57</v>
      </c>
      <c r="J69" s="161"/>
      <c r="K69" s="63"/>
      <c r="L69" s="147"/>
      <c r="M69" s="145"/>
      <c r="N69" s="151" t="s">
        <v>9</v>
      </c>
      <c r="O69" s="151"/>
      <c r="P69" s="147"/>
      <c r="Q69" s="145"/>
      <c r="R69" s="151" t="s">
        <v>9</v>
      </c>
      <c r="S69" s="151"/>
      <c r="T69" s="147"/>
      <c r="U69" s="145"/>
      <c r="V69" s="151" t="s">
        <v>9</v>
      </c>
      <c r="W69" s="151"/>
      <c r="X69" s="165" t="s">
        <v>63</v>
      </c>
      <c r="Y69" s="165" t="s">
        <v>64</v>
      </c>
      <c r="Z69" s="167" t="s">
        <v>66</v>
      </c>
      <c r="AA69" s="167" t="s">
        <v>63</v>
      </c>
      <c r="AB69" s="167" t="s">
        <v>64</v>
      </c>
      <c r="AL69" s="203"/>
      <c r="AM69" s="203"/>
    </row>
    <row r="70" spans="1:39" x14ac:dyDescent="0.2">
      <c r="A70" s="51"/>
      <c r="B70" s="51"/>
      <c r="C70" s="51"/>
      <c r="D70" s="51"/>
      <c r="E70" s="43" t="s">
        <v>65</v>
      </c>
      <c r="F70" s="43" t="s">
        <v>66</v>
      </c>
      <c r="G70" s="59" t="s">
        <v>65</v>
      </c>
      <c r="H70" s="59" t="s">
        <v>66</v>
      </c>
      <c r="I70" s="161" t="s">
        <v>66</v>
      </c>
      <c r="J70" s="161" t="s">
        <v>66</v>
      </c>
      <c r="K70" s="63"/>
      <c r="L70" s="147" t="s">
        <v>66</v>
      </c>
      <c r="M70" s="145" t="s">
        <v>66</v>
      </c>
      <c r="N70" s="151" t="s">
        <v>63</v>
      </c>
      <c r="O70" s="151" t="s">
        <v>64</v>
      </c>
      <c r="P70" s="147" t="s">
        <v>66</v>
      </c>
      <c r="Q70" s="145" t="s">
        <v>66</v>
      </c>
      <c r="R70" s="151" t="s">
        <v>63</v>
      </c>
      <c r="S70" s="151" t="s">
        <v>64</v>
      </c>
      <c r="T70" s="147" t="s">
        <v>66</v>
      </c>
      <c r="U70" s="145" t="s">
        <v>66</v>
      </c>
      <c r="V70" s="151" t="s">
        <v>63</v>
      </c>
      <c r="W70" s="151" t="s">
        <v>64</v>
      </c>
      <c r="X70" s="165"/>
      <c r="Y70" s="165"/>
      <c r="Z70" s="168"/>
      <c r="AA70" s="168"/>
      <c r="AB70" s="168"/>
      <c r="AL70" s="204"/>
      <c r="AM70" s="204"/>
    </row>
    <row r="71" spans="1:39" s="16" customFormat="1" x14ac:dyDescent="0.2">
      <c r="A71" s="44">
        <f>B21</f>
        <v>45658</v>
      </c>
      <c r="B71" s="45">
        <f>MONTH(A71)</f>
        <v>1</v>
      </c>
      <c r="C71" s="46">
        <f>WEEKDAY(A71)</f>
        <v>4</v>
      </c>
      <c r="D71" s="45" t="str">
        <f>IF(OR(C71=7,C71=1),1,"")</f>
        <v/>
      </c>
      <c r="E71" s="154" t="str">
        <f>IF(AND(A71&gt;=Schulferien!$A$9,A71&lt;=Schulferien!$B$9),Schulferien!$C$9,IF(AND(A71&gt;=Schulferien!$A$10,A71&lt;=Schulferien!$B$10),Schulferien!$C$10,IF(AND(A71&gt;=Schulferien!$A$11,A71&lt;=Schulferien!$B$11),Schulferien!$C$11,IF(AND(A71&gt;=Schulferien!$A$12,A71&lt;=Schulferien!$B$12),Schulferien!$C$12,IF(AND(A71&gt;=Schulferien!$A$13,A71&lt;=Schulferien!$B$13),Schulferien!$C$13,IF(AND(A71&gt;=Schulferien!$A$14,A71&lt;=Schulferien!$B$14),Schulferien!$C$14,IF(AND(A71&gt;=Schulferien!$A$15,A71&lt;=Schulferien!$B$15),Schulferien!$C$15,IF(AND(A71&gt;=Schulferien!$A$16,A71&lt;=Schulferien!$B$16),Schulferien!$C$16,""))))))))</f>
        <v>Weihnachtsferien</v>
      </c>
      <c r="F71" s="155">
        <f>IF(AND(E71&lt;&gt;"",D71=1),0,IF(E71&lt;&gt;"",1,""))</f>
        <v>1</v>
      </c>
      <c r="G71" s="158" t="str">
        <f>IF(ISERROR(VLOOKUP(A71,Schulferien!$A$24:$C$31,3,FALSE)),"",VLOOKUP(A71,Schulferien!$A$24:$C$31,3,FALSE))</f>
        <v/>
      </c>
      <c r="H71" s="66" t="str">
        <f>IF(AND(G71&lt;&gt;"",F71&lt;&gt;""),0,IF(G71&lt;&gt;"",1,""))</f>
        <v/>
      </c>
      <c r="I71" s="163" t="str">
        <f>IF(OR(D71=1,F71=1),"",1)</f>
        <v/>
      </c>
      <c r="J71" s="163" t="str">
        <f>IF(OR(D71=1,F71=1,H71=1),"",1)</f>
        <v/>
      </c>
      <c r="K71" s="64"/>
      <c r="L71" s="148" t="str">
        <f>IF(AND(A71&gt;=$A$34,A71&lt;=$B$34),1,"")</f>
        <v/>
      </c>
      <c r="M71" s="149" t="str">
        <f>IF(AND(L71=1,J71&lt;&gt;1),0,IF(L71=1,1,""))</f>
        <v/>
      </c>
      <c r="N71" s="152" t="str">
        <f>IF(M71=1,X71,"")</f>
        <v/>
      </c>
      <c r="O71" s="152" t="str">
        <f>IF(M71=1,Y71,"")</f>
        <v/>
      </c>
      <c r="P71" s="148" t="str">
        <f>IF(AND(A71&gt;=$A$35,A71&lt;=$B$35),1,"")</f>
        <v/>
      </c>
      <c r="Q71" s="149" t="str">
        <f>IF(AND(P71=1,J71&lt;&gt;1),0,IF(P71=1,1,""))</f>
        <v/>
      </c>
      <c r="R71" s="152" t="str">
        <f>IF(Q71=1,X71,"")</f>
        <v/>
      </c>
      <c r="S71" s="152" t="str">
        <f>IF(Q71=1,Y71,"")</f>
        <v/>
      </c>
      <c r="T71" s="148" t="str">
        <f>IF(AND(A71&gt;=$A$36,A71&lt;=$B$36),1,"")</f>
        <v/>
      </c>
      <c r="U71" s="149" t="str">
        <f>IF(AND(T71=1,J71&lt;&gt;1),0,IF(T71=1,1,""))</f>
        <v/>
      </c>
      <c r="V71" s="152" t="str">
        <f>IF(U71=1,X71,"")</f>
        <v/>
      </c>
      <c r="W71" s="152" t="str">
        <f>IF(U71=1,Y71,"")</f>
        <v/>
      </c>
      <c r="X71" s="169">
        <f t="shared" ref="X71:X134" si="0">IF(AND(A71&gt;=$D$22,A71&lt;=$E$22),$H$22,IF(AND(A71&gt;=$D$23,A71&lt;=$E$23),$H$23,IF(AND(A71&gt;=$D$24,A71&lt;=$E$24),$H$24,IF(AND(A71&gt;=$D$25,A71&lt;=$E$25),$H$25,IF(AND(A71&gt;=$D$26,A71&lt;=$E$26),$H$26,IF(AND(A71&gt;=$D$27,A71&lt;=$E$27),$H$27,""))))))</f>
        <v>0</v>
      </c>
      <c r="Y71" s="169">
        <f t="shared" ref="Y71:Y134" si="1">IF(AND(A71&gt;=$D$22,A71&lt;=$E$22),$I$22,IF(AND(A71&gt;=$D$23,A71&lt;=$E$23),$I$23,IF(AND(A71&gt;=$D$24,A71&lt;=$E$24),$I$24,IF(AND(A71&gt;=$D$25,A71&lt;=$E$25),$I$25,IF(AND(A71&gt;=$D$26,A71&lt;=$E$26),$I$26,IF(AND(A71&gt;=$D$27,A71&lt;=$E$27),$I$27,""))))))</f>
        <v>0</v>
      </c>
      <c r="Z71" s="171" t="str">
        <f t="shared" ref="Z71:Z134" si="2">IF(AND(A71&gt;=$A$30,A71&lt;=$B$30,I71=1),1,"")</f>
        <v/>
      </c>
      <c r="AA71" s="171" t="str">
        <f>IF(Z71=1,X71,"")</f>
        <v/>
      </c>
      <c r="AB71" s="171" t="str">
        <f>IF(Z71=1,Y71,"")</f>
        <v/>
      </c>
      <c r="AL71" s="207">
        <f>IF(AM71="","",RANK(AM71,$AM$71:$AM$436,1))</f>
        <v>1</v>
      </c>
      <c r="AM71" s="208">
        <f>IF(ISERROR(VLOOKUP(A71,Erfassung_Berechnung!$K$4:$K$19,1,FALSE)),"",VLOOKUP(A71,Erfassung_Berechnung!$K$4:$K$19,1,FALSE))</f>
        <v>45658</v>
      </c>
    </row>
    <row r="72" spans="1:39" x14ac:dyDescent="0.2">
      <c r="A72" s="11">
        <f>A71+1</f>
        <v>45659</v>
      </c>
      <c r="B72" s="12">
        <f t="shared" ref="B72:B135" si="3">MONTH(A72)</f>
        <v>1</v>
      </c>
      <c r="C72" s="47">
        <f t="shared" ref="C72:C135" si="4">WEEKDAY(A72)</f>
        <v>5</v>
      </c>
      <c r="D72" s="12" t="str">
        <f t="shared" ref="D72:D135" si="5">IF(OR(C72=7,C72=1),1,"")</f>
        <v/>
      </c>
      <c r="E72" s="156" t="str">
        <f>IF(AND(A72&gt;=Schulferien!$A$9,A72&lt;=Schulferien!$B$9),Schulferien!$C$9,IF(AND(A72&gt;=Schulferien!$A$10,A72&lt;=Schulferien!$B$10),Schulferien!$C$10,IF(AND(A72&gt;=Schulferien!$A$11,A72&lt;=Schulferien!$B$11),Schulferien!$C$11,IF(AND(A72&gt;=Schulferien!$A$12,A72&lt;=Schulferien!$B$12),Schulferien!$C$12,IF(AND(A72&gt;=Schulferien!$A$13,A72&lt;=Schulferien!$B$13),Schulferien!$C$13,IF(AND(A72&gt;=Schulferien!$A$14,A72&lt;=Schulferien!$B$14),Schulferien!$C$14,IF(AND(A72&gt;=Schulferien!$A$15,A72&lt;=Schulferien!$B$15),Schulferien!$C$15,IF(AND(A72&gt;=Schulferien!$A$16,A72&lt;=Schulferien!$B$16),Schulferien!$C$16,""))))))))</f>
        <v>Weihnachtsferien</v>
      </c>
      <c r="F72" s="157">
        <f t="shared" ref="F72:F135" si="6">IF(AND(E72&lt;&gt;"",D72=1),0,IF(E72&lt;&gt;"",1,""))</f>
        <v>1</v>
      </c>
      <c r="G72" s="159" t="str">
        <f>IF(ISERROR(VLOOKUP(A72,Schulferien!$A$24:$C$31,3,FALSE)),"",VLOOKUP(A72,Schulferien!$A$24:$C$31,3,FALSE))</f>
        <v/>
      </c>
      <c r="H72" s="160" t="str">
        <f t="shared" ref="H72:H135" si="7">IF(AND(G72&lt;&gt;"",F72&lt;&gt;""),0,IF(G72&lt;&gt;"",1,""))</f>
        <v/>
      </c>
      <c r="I72" s="164" t="str">
        <f t="shared" ref="I72:I135" si="8">IF(OR(D72=1,F72=1),"",1)</f>
        <v/>
      </c>
      <c r="J72" s="164" t="str">
        <f t="shared" ref="J72:J135" si="9">IF(OR(D72=1,F72=1,H72=1),"",1)</f>
        <v/>
      </c>
      <c r="K72" s="65"/>
      <c r="L72" s="240" t="str">
        <f t="shared" ref="L72:L135" si="10">IF(AND(A72&gt;=$A$34,A72&lt;=$B$34),1,"")</f>
        <v/>
      </c>
      <c r="M72" s="150" t="str">
        <f t="shared" ref="M72:M135" si="11">IF(AND(L72=1,J72&lt;&gt;1),0,IF(L72=1,1,""))</f>
        <v/>
      </c>
      <c r="N72" s="153" t="str">
        <f t="shared" ref="N72:N135" si="12">IF(M72=1,X72,"")</f>
        <v/>
      </c>
      <c r="O72" s="153" t="str">
        <f t="shared" ref="O72:O135" si="13">IF(M72=1,Y72,"")</f>
        <v/>
      </c>
      <c r="P72" s="240" t="str">
        <f t="shared" ref="P72:P135" si="14">IF(AND(A72&gt;=$A$35,A72&lt;=$B$35),1,"")</f>
        <v/>
      </c>
      <c r="Q72" s="150" t="str">
        <f t="shared" ref="Q72:Q135" si="15">IF(AND(P72=1,J72&lt;&gt;1),0,IF(P72=1,1,""))</f>
        <v/>
      </c>
      <c r="R72" s="153" t="str">
        <f t="shared" ref="R72:R135" si="16">IF(Q72=1,X72,"")</f>
        <v/>
      </c>
      <c r="S72" s="153" t="str">
        <f t="shared" ref="S72:S135" si="17">IF(Q72=1,Y72,"")</f>
        <v/>
      </c>
      <c r="T72" s="240" t="str">
        <f t="shared" ref="T72:T135" si="18">IF(AND(A72&gt;=$A$36,A72&lt;=$B$36),1,"")</f>
        <v/>
      </c>
      <c r="U72" s="150" t="str">
        <f t="shared" ref="U72:U135" si="19">IF(AND(T72=1,J72&lt;&gt;1),0,IF(T72=1,1,""))</f>
        <v/>
      </c>
      <c r="V72" s="153" t="str">
        <f t="shared" ref="V72:V135" si="20">IF(U72=1,X72,"")</f>
        <v/>
      </c>
      <c r="W72" s="153" t="str">
        <f t="shared" ref="W72:W135" si="21">IF(U72=1,Y72,"")</f>
        <v/>
      </c>
      <c r="X72" s="170">
        <f t="shared" si="0"/>
        <v>0</v>
      </c>
      <c r="Y72" s="170">
        <f t="shared" si="1"/>
        <v>0</v>
      </c>
      <c r="Z72" s="172" t="str">
        <f t="shared" si="2"/>
        <v/>
      </c>
      <c r="AA72" s="172" t="str">
        <f t="shared" ref="AA72:AA135" si="22">IF(Z72=1,X72,"")</f>
        <v/>
      </c>
      <c r="AB72" s="172" t="str">
        <f t="shared" ref="AB72:AB135" si="23">IF(Z72=1,Y72,"")</f>
        <v/>
      </c>
      <c r="AL72" s="205" t="str">
        <f t="shared" ref="AL72:AL135" si="24">IF(AM72="","",RANK(AM72,$AM$71:$AM$436,1))</f>
        <v/>
      </c>
      <c r="AM72" s="206" t="str">
        <f>IF(ISERROR(VLOOKUP(A72,Erfassung_Berechnung!$K$4:$K$19,1,FALSE)),"",VLOOKUP(A72,Erfassung_Berechnung!$K$4:$K$19,1,FALSE))</f>
        <v/>
      </c>
    </row>
    <row r="73" spans="1:39" x14ac:dyDescent="0.2">
      <c r="A73" s="11">
        <f t="shared" ref="A73:A136" si="25">A72+1</f>
        <v>45660</v>
      </c>
      <c r="B73" s="12">
        <f t="shared" si="3"/>
        <v>1</v>
      </c>
      <c r="C73" s="47">
        <f t="shared" si="4"/>
        <v>6</v>
      </c>
      <c r="D73" s="12" t="str">
        <f t="shared" si="5"/>
        <v/>
      </c>
      <c r="E73" s="156" t="str">
        <f>IF(AND(A73&gt;=Schulferien!$A$9,A73&lt;=Schulferien!$B$9),Schulferien!$C$9,IF(AND(A73&gt;=Schulferien!$A$10,A73&lt;=Schulferien!$B$10),Schulferien!$C$10,IF(AND(A73&gt;=Schulferien!$A$11,A73&lt;=Schulferien!$B$11),Schulferien!$C$11,IF(AND(A73&gt;=Schulferien!$A$12,A73&lt;=Schulferien!$B$12),Schulferien!$C$12,IF(AND(A73&gt;=Schulferien!$A$13,A73&lt;=Schulferien!$B$13),Schulferien!$C$13,IF(AND(A73&gt;=Schulferien!$A$14,A73&lt;=Schulferien!$B$14),Schulferien!$C$14,IF(AND(A73&gt;=Schulferien!$A$15,A73&lt;=Schulferien!$B$15),Schulferien!$C$15,IF(AND(A73&gt;=Schulferien!$A$16,A73&lt;=Schulferien!$B$16),Schulferien!$C$16,""))))))))</f>
        <v>Weihnachtsferien</v>
      </c>
      <c r="F73" s="157">
        <f t="shared" si="6"/>
        <v>1</v>
      </c>
      <c r="G73" s="159" t="str">
        <f>IF(ISERROR(VLOOKUP(A73,Schulferien!$A$24:$C$31,3,FALSE)),"",VLOOKUP(A73,Schulferien!$A$24:$C$31,3,FALSE))</f>
        <v/>
      </c>
      <c r="H73" s="160" t="str">
        <f t="shared" si="7"/>
        <v/>
      </c>
      <c r="I73" s="164" t="str">
        <f t="shared" si="8"/>
        <v/>
      </c>
      <c r="J73" s="164" t="str">
        <f t="shared" si="9"/>
        <v/>
      </c>
      <c r="K73" s="65"/>
      <c r="L73" s="240" t="str">
        <f t="shared" si="10"/>
        <v/>
      </c>
      <c r="M73" s="150" t="str">
        <f t="shared" si="11"/>
        <v/>
      </c>
      <c r="N73" s="153" t="str">
        <f t="shared" si="12"/>
        <v/>
      </c>
      <c r="O73" s="153" t="str">
        <f t="shared" si="13"/>
        <v/>
      </c>
      <c r="P73" s="240" t="str">
        <f t="shared" si="14"/>
        <v/>
      </c>
      <c r="Q73" s="150" t="str">
        <f t="shared" si="15"/>
        <v/>
      </c>
      <c r="R73" s="153" t="str">
        <f t="shared" si="16"/>
        <v/>
      </c>
      <c r="S73" s="153" t="str">
        <f t="shared" si="17"/>
        <v/>
      </c>
      <c r="T73" s="240" t="str">
        <f t="shared" si="18"/>
        <v/>
      </c>
      <c r="U73" s="150" t="str">
        <f t="shared" si="19"/>
        <v/>
      </c>
      <c r="V73" s="153" t="str">
        <f t="shared" si="20"/>
        <v/>
      </c>
      <c r="W73" s="153" t="str">
        <f t="shared" si="21"/>
        <v/>
      </c>
      <c r="X73" s="170">
        <f t="shared" si="0"/>
        <v>0</v>
      </c>
      <c r="Y73" s="170">
        <f t="shared" si="1"/>
        <v>0</v>
      </c>
      <c r="Z73" s="172" t="str">
        <f t="shared" si="2"/>
        <v/>
      </c>
      <c r="AA73" s="172" t="str">
        <f t="shared" si="22"/>
        <v/>
      </c>
      <c r="AB73" s="172" t="str">
        <f t="shared" si="23"/>
        <v/>
      </c>
      <c r="AL73" s="205" t="str">
        <f t="shared" si="24"/>
        <v/>
      </c>
      <c r="AM73" s="206" t="str">
        <f>IF(ISERROR(VLOOKUP(A73,Erfassung_Berechnung!$K$4:$K$19,1,FALSE)),"",VLOOKUP(A73,Erfassung_Berechnung!$K$4:$K$19,1,FALSE))</f>
        <v/>
      </c>
    </row>
    <row r="74" spans="1:39" x14ac:dyDescent="0.2">
      <c r="A74" s="11">
        <f t="shared" si="25"/>
        <v>45661</v>
      </c>
      <c r="B74" s="12">
        <f t="shared" si="3"/>
        <v>1</v>
      </c>
      <c r="C74" s="47">
        <f t="shared" si="4"/>
        <v>7</v>
      </c>
      <c r="D74" s="12">
        <f t="shared" si="5"/>
        <v>1</v>
      </c>
      <c r="E74" s="156" t="str">
        <f>IF(AND(A74&gt;=Schulferien!$A$9,A74&lt;=Schulferien!$B$9),Schulferien!$C$9,IF(AND(A74&gt;=Schulferien!$A$10,A74&lt;=Schulferien!$B$10),Schulferien!$C$10,IF(AND(A74&gt;=Schulferien!$A$11,A74&lt;=Schulferien!$B$11),Schulferien!$C$11,IF(AND(A74&gt;=Schulferien!$A$12,A74&lt;=Schulferien!$B$12),Schulferien!$C$12,IF(AND(A74&gt;=Schulferien!$A$13,A74&lt;=Schulferien!$B$13),Schulferien!$C$13,IF(AND(A74&gt;=Schulferien!$A$14,A74&lt;=Schulferien!$B$14),Schulferien!$C$14,IF(AND(A74&gt;=Schulferien!$A$15,A74&lt;=Schulferien!$B$15),Schulferien!$C$15,IF(AND(A74&gt;=Schulferien!$A$16,A74&lt;=Schulferien!$B$16),Schulferien!$C$16,""))))))))</f>
        <v>Weihnachtsferien</v>
      </c>
      <c r="F74" s="157">
        <f t="shared" si="6"/>
        <v>0</v>
      </c>
      <c r="G74" s="159" t="str">
        <f>IF(ISERROR(VLOOKUP(A74,Schulferien!$A$24:$C$31,3,FALSE)),"",VLOOKUP(A74,Schulferien!$A$24:$C$31,3,FALSE))</f>
        <v/>
      </c>
      <c r="H74" s="160" t="str">
        <f t="shared" si="7"/>
        <v/>
      </c>
      <c r="I74" s="164" t="str">
        <f t="shared" si="8"/>
        <v/>
      </c>
      <c r="J74" s="164" t="str">
        <f t="shared" si="9"/>
        <v/>
      </c>
      <c r="K74" s="65"/>
      <c r="L74" s="240" t="str">
        <f t="shared" si="10"/>
        <v/>
      </c>
      <c r="M74" s="150" t="str">
        <f t="shared" si="11"/>
        <v/>
      </c>
      <c r="N74" s="153" t="str">
        <f t="shared" si="12"/>
        <v/>
      </c>
      <c r="O74" s="153" t="str">
        <f t="shared" si="13"/>
        <v/>
      </c>
      <c r="P74" s="240" t="str">
        <f t="shared" si="14"/>
        <v/>
      </c>
      <c r="Q74" s="150" t="str">
        <f t="shared" si="15"/>
        <v/>
      </c>
      <c r="R74" s="153" t="str">
        <f t="shared" si="16"/>
        <v/>
      </c>
      <c r="S74" s="153" t="str">
        <f t="shared" si="17"/>
        <v/>
      </c>
      <c r="T74" s="240" t="str">
        <f t="shared" si="18"/>
        <v/>
      </c>
      <c r="U74" s="150" t="str">
        <f t="shared" si="19"/>
        <v/>
      </c>
      <c r="V74" s="153" t="str">
        <f t="shared" si="20"/>
        <v/>
      </c>
      <c r="W74" s="153" t="str">
        <f t="shared" si="21"/>
        <v/>
      </c>
      <c r="X74" s="170">
        <f t="shared" si="0"/>
        <v>0</v>
      </c>
      <c r="Y74" s="170">
        <f t="shared" si="1"/>
        <v>0</v>
      </c>
      <c r="Z74" s="172" t="str">
        <f t="shared" si="2"/>
        <v/>
      </c>
      <c r="AA74" s="172" t="str">
        <f t="shared" si="22"/>
        <v/>
      </c>
      <c r="AB74" s="172" t="str">
        <f t="shared" si="23"/>
        <v/>
      </c>
      <c r="AL74" s="205" t="str">
        <f t="shared" si="24"/>
        <v/>
      </c>
      <c r="AM74" s="206" t="str">
        <f>IF(ISERROR(VLOOKUP(A74,Erfassung_Berechnung!$K$4:$K$19,1,FALSE)),"",VLOOKUP(A74,Erfassung_Berechnung!$K$4:$K$19,1,FALSE))</f>
        <v/>
      </c>
    </row>
    <row r="75" spans="1:39" x14ac:dyDescent="0.2">
      <c r="A75" s="11">
        <f t="shared" si="25"/>
        <v>45662</v>
      </c>
      <c r="B75" s="12">
        <f t="shared" si="3"/>
        <v>1</v>
      </c>
      <c r="C75" s="47">
        <f t="shared" si="4"/>
        <v>1</v>
      </c>
      <c r="D75" s="12">
        <f t="shared" si="5"/>
        <v>1</v>
      </c>
      <c r="E75" s="156" t="str">
        <f>IF(AND(A75&gt;=Schulferien!$A$9,A75&lt;=Schulferien!$B$9),Schulferien!$C$9,IF(AND(A75&gt;=Schulferien!$A$10,A75&lt;=Schulferien!$B$10),Schulferien!$C$10,IF(AND(A75&gt;=Schulferien!$A$11,A75&lt;=Schulferien!$B$11),Schulferien!$C$11,IF(AND(A75&gt;=Schulferien!$A$12,A75&lt;=Schulferien!$B$12),Schulferien!$C$12,IF(AND(A75&gt;=Schulferien!$A$13,A75&lt;=Schulferien!$B$13),Schulferien!$C$13,IF(AND(A75&gt;=Schulferien!$A$14,A75&lt;=Schulferien!$B$14),Schulferien!$C$14,IF(AND(A75&gt;=Schulferien!$A$15,A75&lt;=Schulferien!$B$15),Schulferien!$C$15,IF(AND(A75&gt;=Schulferien!$A$16,A75&lt;=Schulferien!$B$16),Schulferien!$C$16,""))))))))</f>
        <v>Weihnachtsferien</v>
      </c>
      <c r="F75" s="157">
        <f t="shared" si="6"/>
        <v>0</v>
      </c>
      <c r="G75" s="159" t="str">
        <f>IF(ISERROR(VLOOKUP(A75,Schulferien!$A$24:$C$31,3,FALSE)),"",VLOOKUP(A75,Schulferien!$A$24:$C$31,3,FALSE))</f>
        <v/>
      </c>
      <c r="H75" s="160" t="str">
        <f t="shared" si="7"/>
        <v/>
      </c>
      <c r="I75" s="164" t="str">
        <f t="shared" si="8"/>
        <v/>
      </c>
      <c r="J75" s="164" t="str">
        <f t="shared" si="9"/>
        <v/>
      </c>
      <c r="K75" s="65"/>
      <c r="L75" s="240" t="str">
        <f t="shared" si="10"/>
        <v/>
      </c>
      <c r="M75" s="150" t="str">
        <f t="shared" si="11"/>
        <v/>
      </c>
      <c r="N75" s="153" t="str">
        <f t="shared" si="12"/>
        <v/>
      </c>
      <c r="O75" s="153" t="str">
        <f t="shared" si="13"/>
        <v/>
      </c>
      <c r="P75" s="240" t="str">
        <f t="shared" si="14"/>
        <v/>
      </c>
      <c r="Q75" s="150" t="str">
        <f t="shared" si="15"/>
        <v/>
      </c>
      <c r="R75" s="153" t="str">
        <f t="shared" si="16"/>
        <v/>
      </c>
      <c r="S75" s="153" t="str">
        <f t="shared" si="17"/>
        <v/>
      </c>
      <c r="T75" s="240" t="str">
        <f t="shared" si="18"/>
        <v/>
      </c>
      <c r="U75" s="150" t="str">
        <f t="shared" si="19"/>
        <v/>
      </c>
      <c r="V75" s="153" t="str">
        <f t="shared" si="20"/>
        <v/>
      </c>
      <c r="W75" s="153" t="str">
        <f t="shared" si="21"/>
        <v/>
      </c>
      <c r="X75" s="170">
        <f t="shared" si="0"/>
        <v>0</v>
      </c>
      <c r="Y75" s="170">
        <f t="shared" si="1"/>
        <v>0</v>
      </c>
      <c r="Z75" s="172" t="str">
        <f t="shared" si="2"/>
        <v/>
      </c>
      <c r="AA75" s="172" t="str">
        <f t="shared" si="22"/>
        <v/>
      </c>
      <c r="AB75" s="172" t="str">
        <f t="shared" si="23"/>
        <v/>
      </c>
      <c r="AL75" s="205" t="str">
        <f t="shared" si="24"/>
        <v/>
      </c>
      <c r="AM75" s="206" t="str">
        <f>IF(ISERROR(VLOOKUP(A75,Erfassung_Berechnung!$K$4:$K$19,1,FALSE)),"",VLOOKUP(A75,Erfassung_Berechnung!$K$4:$K$19,1,FALSE))</f>
        <v/>
      </c>
    </row>
    <row r="76" spans="1:39" x14ac:dyDescent="0.2">
      <c r="A76" s="11">
        <f t="shared" si="25"/>
        <v>45663</v>
      </c>
      <c r="B76" s="12">
        <f t="shared" si="3"/>
        <v>1</v>
      </c>
      <c r="C76" s="47">
        <f t="shared" si="4"/>
        <v>2</v>
      </c>
      <c r="D76" s="12" t="str">
        <f t="shared" si="5"/>
        <v/>
      </c>
      <c r="E76" s="156" t="str">
        <f>IF(AND(A76&gt;=Schulferien!$A$9,A76&lt;=Schulferien!$B$9),Schulferien!$C$9,IF(AND(A76&gt;=Schulferien!$A$10,A76&lt;=Schulferien!$B$10),Schulferien!$C$10,IF(AND(A76&gt;=Schulferien!$A$11,A76&lt;=Schulferien!$B$11),Schulferien!$C$11,IF(AND(A76&gt;=Schulferien!$A$12,A76&lt;=Schulferien!$B$12),Schulferien!$C$12,IF(AND(A76&gt;=Schulferien!$A$13,A76&lt;=Schulferien!$B$13),Schulferien!$C$13,IF(AND(A76&gt;=Schulferien!$A$14,A76&lt;=Schulferien!$B$14),Schulferien!$C$14,IF(AND(A76&gt;=Schulferien!$A$15,A76&lt;=Schulferien!$B$15),Schulferien!$C$15,IF(AND(A76&gt;=Schulferien!$A$16,A76&lt;=Schulferien!$B$16),Schulferien!$C$16,""))))))))</f>
        <v/>
      </c>
      <c r="F76" s="157" t="str">
        <f t="shared" si="6"/>
        <v/>
      </c>
      <c r="G76" s="159" t="str">
        <f>IF(ISERROR(VLOOKUP(A76,Schulferien!$A$24:$C$31,3,FALSE)),"",VLOOKUP(A76,Schulferien!$A$24:$C$31,3,FALSE))</f>
        <v/>
      </c>
      <c r="H76" s="160" t="str">
        <f t="shared" si="7"/>
        <v/>
      </c>
      <c r="I76" s="164">
        <f t="shared" si="8"/>
        <v>1</v>
      </c>
      <c r="J76" s="164">
        <f t="shared" si="9"/>
        <v>1</v>
      </c>
      <c r="K76" s="65"/>
      <c r="L76" s="240" t="str">
        <f t="shared" si="10"/>
        <v/>
      </c>
      <c r="M76" s="150" t="str">
        <f t="shared" si="11"/>
        <v/>
      </c>
      <c r="N76" s="153" t="str">
        <f t="shared" si="12"/>
        <v/>
      </c>
      <c r="O76" s="153" t="str">
        <f t="shared" si="13"/>
        <v/>
      </c>
      <c r="P76" s="240" t="str">
        <f t="shared" si="14"/>
        <v/>
      </c>
      <c r="Q76" s="150" t="str">
        <f t="shared" si="15"/>
        <v/>
      </c>
      <c r="R76" s="153" t="str">
        <f t="shared" si="16"/>
        <v/>
      </c>
      <c r="S76" s="153" t="str">
        <f t="shared" si="17"/>
        <v/>
      </c>
      <c r="T76" s="240" t="str">
        <f t="shared" si="18"/>
        <v/>
      </c>
      <c r="U76" s="150" t="str">
        <f t="shared" si="19"/>
        <v/>
      </c>
      <c r="V76" s="153" t="str">
        <f t="shared" si="20"/>
        <v/>
      </c>
      <c r="W76" s="153" t="str">
        <f t="shared" si="21"/>
        <v/>
      </c>
      <c r="X76" s="170">
        <f t="shared" si="0"/>
        <v>0</v>
      </c>
      <c r="Y76" s="170">
        <f t="shared" si="1"/>
        <v>0</v>
      </c>
      <c r="Z76" s="172">
        <f t="shared" si="2"/>
        <v>1</v>
      </c>
      <c r="AA76" s="172">
        <f t="shared" si="22"/>
        <v>0</v>
      </c>
      <c r="AB76" s="172">
        <f t="shared" si="23"/>
        <v>0</v>
      </c>
      <c r="AL76" s="205" t="str">
        <f t="shared" si="24"/>
        <v/>
      </c>
      <c r="AM76" s="206" t="str">
        <f>IF(ISERROR(VLOOKUP(A76,Erfassung_Berechnung!$K$4:$K$19,1,FALSE)),"",VLOOKUP(A76,Erfassung_Berechnung!$K$4:$K$19,1,FALSE))</f>
        <v/>
      </c>
    </row>
    <row r="77" spans="1:39" x14ac:dyDescent="0.2">
      <c r="A77" s="11">
        <f t="shared" si="25"/>
        <v>45664</v>
      </c>
      <c r="B77" s="12">
        <f t="shared" si="3"/>
        <v>1</v>
      </c>
      <c r="C77" s="47">
        <f t="shared" si="4"/>
        <v>3</v>
      </c>
      <c r="D77" s="12" t="str">
        <f t="shared" si="5"/>
        <v/>
      </c>
      <c r="E77" s="156" t="str">
        <f>IF(AND(A77&gt;=Schulferien!$A$9,A77&lt;=Schulferien!$B$9),Schulferien!$C$9,IF(AND(A77&gt;=Schulferien!$A$10,A77&lt;=Schulferien!$B$10),Schulferien!$C$10,IF(AND(A77&gt;=Schulferien!$A$11,A77&lt;=Schulferien!$B$11),Schulferien!$C$11,IF(AND(A77&gt;=Schulferien!$A$12,A77&lt;=Schulferien!$B$12),Schulferien!$C$12,IF(AND(A77&gt;=Schulferien!$A$13,A77&lt;=Schulferien!$B$13),Schulferien!$C$13,IF(AND(A77&gt;=Schulferien!$A$14,A77&lt;=Schulferien!$B$14),Schulferien!$C$14,IF(AND(A77&gt;=Schulferien!$A$15,A77&lt;=Schulferien!$B$15),Schulferien!$C$15,IF(AND(A77&gt;=Schulferien!$A$16,A77&lt;=Schulferien!$B$16),Schulferien!$C$16,""))))))))</f>
        <v/>
      </c>
      <c r="F77" s="157" t="str">
        <f t="shared" si="6"/>
        <v/>
      </c>
      <c r="G77" s="159" t="str">
        <f>IF(ISERROR(VLOOKUP(A77,Schulferien!$A$24:$C$31,3,FALSE)),"",VLOOKUP(A77,Schulferien!$A$24:$C$31,3,FALSE))</f>
        <v/>
      </c>
      <c r="H77" s="160" t="str">
        <f t="shared" si="7"/>
        <v/>
      </c>
      <c r="I77" s="164">
        <f t="shared" si="8"/>
        <v>1</v>
      </c>
      <c r="J77" s="164">
        <f t="shared" si="9"/>
        <v>1</v>
      </c>
      <c r="K77" s="65"/>
      <c r="L77" s="240" t="str">
        <f t="shared" si="10"/>
        <v/>
      </c>
      <c r="M77" s="150" t="str">
        <f t="shared" si="11"/>
        <v/>
      </c>
      <c r="N77" s="153" t="str">
        <f t="shared" si="12"/>
        <v/>
      </c>
      <c r="O77" s="153" t="str">
        <f t="shared" si="13"/>
        <v/>
      </c>
      <c r="P77" s="240" t="str">
        <f t="shared" si="14"/>
        <v/>
      </c>
      <c r="Q77" s="150" t="str">
        <f t="shared" si="15"/>
        <v/>
      </c>
      <c r="R77" s="153" t="str">
        <f t="shared" si="16"/>
        <v/>
      </c>
      <c r="S77" s="153" t="str">
        <f t="shared" si="17"/>
        <v/>
      </c>
      <c r="T77" s="240" t="str">
        <f t="shared" si="18"/>
        <v/>
      </c>
      <c r="U77" s="150" t="str">
        <f t="shared" si="19"/>
        <v/>
      </c>
      <c r="V77" s="153" t="str">
        <f t="shared" si="20"/>
        <v/>
      </c>
      <c r="W77" s="153" t="str">
        <f t="shared" si="21"/>
        <v/>
      </c>
      <c r="X77" s="170">
        <f t="shared" si="0"/>
        <v>0</v>
      </c>
      <c r="Y77" s="170">
        <f t="shared" si="1"/>
        <v>0</v>
      </c>
      <c r="Z77" s="172">
        <f t="shared" si="2"/>
        <v>1</v>
      </c>
      <c r="AA77" s="172">
        <f t="shared" si="22"/>
        <v>0</v>
      </c>
      <c r="AB77" s="172">
        <f t="shared" si="23"/>
        <v>0</v>
      </c>
      <c r="AL77" s="205" t="str">
        <f t="shared" si="24"/>
        <v/>
      </c>
      <c r="AM77" s="206" t="str">
        <f>IF(ISERROR(VLOOKUP(A77,Erfassung_Berechnung!$K$4:$K$19,1,FALSE)),"",VLOOKUP(A77,Erfassung_Berechnung!$K$4:$K$19,1,FALSE))</f>
        <v/>
      </c>
    </row>
    <row r="78" spans="1:39" x14ac:dyDescent="0.2">
      <c r="A78" s="11">
        <f t="shared" si="25"/>
        <v>45665</v>
      </c>
      <c r="B78" s="12">
        <f t="shared" si="3"/>
        <v>1</v>
      </c>
      <c r="C78" s="47">
        <f t="shared" si="4"/>
        <v>4</v>
      </c>
      <c r="D78" s="12" t="str">
        <f t="shared" si="5"/>
        <v/>
      </c>
      <c r="E78" s="156" t="str">
        <f>IF(AND(A78&gt;=Schulferien!$A$9,A78&lt;=Schulferien!$B$9),Schulferien!$C$9,IF(AND(A78&gt;=Schulferien!$A$10,A78&lt;=Schulferien!$B$10),Schulferien!$C$10,IF(AND(A78&gt;=Schulferien!$A$11,A78&lt;=Schulferien!$B$11),Schulferien!$C$11,IF(AND(A78&gt;=Schulferien!$A$12,A78&lt;=Schulferien!$B$12),Schulferien!$C$12,IF(AND(A78&gt;=Schulferien!$A$13,A78&lt;=Schulferien!$B$13),Schulferien!$C$13,IF(AND(A78&gt;=Schulferien!$A$14,A78&lt;=Schulferien!$B$14),Schulferien!$C$14,IF(AND(A78&gt;=Schulferien!$A$15,A78&lt;=Schulferien!$B$15),Schulferien!$C$15,IF(AND(A78&gt;=Schulferien!$A$16,A78&lt;=Schulferien!$B$16),Schulferien!$C$16,""))))))))</f>
        <v/>
      </c>
      <c r="F78" s="157" t="str">
        <f t="shared" si="6"/>
        <v/>
      </c>
      <c r="G78" s="159" t="str">
        <f>IF(ISERROR(VLOOKUP(A78,Schulferien!$A$24:$C$31,3,FALSE)),"",VLOOKUP(A78,Schulferien!$A$24:$C$31,3,FALSE))</f>
        <v/>
      </c>
      <c r="H78" s="160" t="str">
        <f t="shared" si="7"/>
        <v/>
      </c>
      <c r="I78" s="164">
        <f t="shared" si="8"/>
        <v>1</v>
      </c>
      <c r="J78" s="164">
        <f t="shared" si="9"/>
        <v>1</v>
      </c>
      <c r="K78" s="65"/>
      <c r="L78" s="240" t="str">
        <f t="shared" si="10"/>
        <v/>
      </c>
      <c r="M78" s="150" t="str">
        <f t="shared" si="11"/>
        <v/>
      </c>
      <c r="N78" s="153" t="str">
        <f t="shared" si="12"/>
        <v/>
      </c>
      <c r="O78" s="153" t="str">
        <f t="shared" si="13"/>
        <v/>
      </c>
      <c r="P78" s="240" t="str">
        <f t="shared" si="14"/>
        <v/>
      </c>
      <c r="Q78" s="150" t="str">
        <f t="shared" si="15"/>
        <v/>
      </c>
      <c r="R78" s="153" t="str">
        <f t="shared" si="16"/>
        <v/>
      </c>
      <c r="S78" s="153" t="str">
        <f t="shared" si="17"/>
        <v/>
      </c>
      <c r="T78" s="240" t="str">
        <f t="shared" si="18"/>
        <v/>
      </c>
      <c r="U78" s="150" t="str">
        <f t="shared" si="19"/>
        <v/>
      </c>
      <c r="V78" s="153" t="str">
        <f t="shared" si="20"/>
        <v/>
      </c>
      <c r="W78" s="153" t="str">
        <f t="shared" si="21"/>
        <v/>
      </c>
      <c r="X78" s="170">
        <f t="shared" si="0"/>
        <v>0</v>
      </c>
      <c r="Y78" s="170">
        <f t="shared" si="1"/>
        <v>0</v>
      </c>
      <c r="Z78" s="172">
        <f t="shared" si="2"/>
        <v>1</v>
      </c>
      <c r="AA78" s="172">
        <f t="shared" si="22"/>
        <v>0</v>
      </c>
      <c r="AB78" s="172">
        <f t="shared" si="23"/>
        <v>0</v>
      </c>
      <c r="AL78" s="205" t="str">
        <f t="shared" si="24"/>
        <v/>
      </c>
      <c r="AM78" s="206" t="str">
        <f>IF(ISERROR(VLOOKUP(A78,Erfassung_Berechnung!$K$4:$K$19,1,FALSE)),"",VLOOKUP(A78,Erfassung_Berechnung!$K$4:$K$19,1,FALSE))</f>
        <v/>
      </c>
    </row>
    <row r="79" spans="1:39" x14ac:dyDescent="0.2">
      <c r="A79" s="11">
        <f t="shared" si="25"/>
        <v>45666</v>
      </c>
      <c r="B79" s="12">
        <f t="shared" si="3"/>
        <v>1</v>
      </c>
      <c r="C79" s="47">
        <f t="shared" si="4"/>
        <v>5</v>
      </c>
      <c r="D79" s="12" t="str">
        <f t="shared" si="5"/>
        <v/>
      </c>
      <c r="E79" s="156" t="str">
        <f>IF(AND(A79&gt;=Schulferien!$A$9,A79&lt;=Schulferien!$B$9),Schulferien!$C$9,IF(AND(A79&gt;=Schulferien!$A$10,A79&lt;=Schulferien!$B$10),Schulferien!$C$10,IF(AND(A79&gt;=Schulferien!$A$11,A79&lt;=Schulferien!$B$11),Schulferien!$C$11,IF(AND(A79&gt;=Schulferien!$A$12,A79&lt;=Schulferien!$B$12),Schulferien!$C$12,IF(AND(A79&gt;=Schulferien!$A$13,A79&lt;=Schulferien!$B$13),Schulferien!$C$13,IF(AND(A79&gt;=Schulferien!$A$14,A79&lt;=Schulferien!$B$14),Schulferien!$C$14,IF(AND(A79&gt;=Schulferien!$A$15,A79&lt;=Schulferien!$B$15),Schulferien!$C$15,IF(AND(A79&gt;=Schulferien!$A$16,A79&lt;=Schulferien!$B$16),Schulferien!$C$16,""))))))))</f>
        <v/>
      </c>
      <c r="F79" s="157" t="str">
        <f t="shared" si="6"/>
        <v/>
      </c>
      <c r="G79" s="159" t="str">
        <f>IF(ISERROR(VLOOKUP(A79,Schulferien!$A$24:$C$31,3,FALSE)),"",VLOOKUP(A79,Schulferien!$A$24:$C$31,3,FALSE))</f>
        <v/>
      </c>
      <c r="H79" s="160" t="str">
        <f t="shared" si="7"/>
        <v/>
      </c>
      <c r="I79" s="164">
        <f t="shared" si="8"/>
        <v>1</v>
      </c>
      <c r="J79" s="164">
        <f t="shared" si="9"/>
        <v>1</v>
      </c>
      <c r="K79" s="65"/>
      <c r="L79" s="240" t="str">
        <f t="shared" si="10"/>
        <v/>
      </c>
      <c r="M79" s="150" t="str">
        <f t="shared" si="11"/>
        <v/>
      </c>
      <c r="N79" s="153" t="str">
        <f t="shared" si="12"/>
        <v/>
      </c>
      <c r="O79" s="153" t="str">
        <f t="shared" si="13"/>
        <v/>
      </c>
      <c r="P79" s="240" t="str">
        <f t="shared" si="14"/>
        <v/>
      </c>
      <c r="Q79" s="150" t="str">
        <f t="shared" si="15"/>
        <v/>
      </c>
      <c r="R79" s="153" t="str">
        <f t="shared" si="16"/>
        <v/>
      </c>
      <c r="S79" s="153" t="str">
        <f t="shared" si="17"/>
        <v/>
      </c>
      <c r="T79" s="240" t="str">
        <f t="shared" si="18"/>
        <v/>
      </c>
      <c r="U79" s="150" t="str">
        <f t="shared" si="19"/>
        <v/>
      </c>
      <c r="V79" s="153" t="str">
        <f t="shared" si="20"/>
        <v/>
      </c>
      <c r="W79" s="153" t="str">
        <f t="shared" si="21"/>
        <v/>
      </c>
      <c r="X79" s="170">
        <f t="shared" si="0"/>
        <v>0</v>
      </c>
      <c r="Y79" s="170">
        <f t="shared" si="1"/>
        <v>0</v>
      </c>
      <c r="Z79" s="172">
        <f t="shared" si="2"/>
        <v>1</v>
      </c>
      <c r="AA79" s="172">
        <f t="shared" si="22"/>
        <v>0</v>
      </c>
      <c r="AB79" s="172">
        <f t="shared" si="23"/>
        <v>0</v>
      </c>
      <c r="AL79" s="205" t="str">
        <f t="shared" si="24"/>
        <v/>
      </c>
      <c r="AM79" s="206" t="str">
        <f>IF(ISERROR(VLOOKUP(A79,Erfassung_Berechnung!$K$4:$K$19,1,FALSE)),"",VLOOKUP(A79,Erfassung_Berechnung!$K$4:$K$19,1,FALSE))</f>
        <v/>
      </c>
    </row>
    <row r="80" spans="1:39" x14ac:dyDescent="0.2">
      <c r="A80" s="11">
        <f t="shared" si="25"/>
        <v>45667</v>
      </c>
      <c r="B80" s="12">
        <f t="shared" si="3"/>
        <v>1</v>
      </c>
      <c r="C80" s="47">
        <f t="shared" si="4"/>
        <v>6</v>
      </c>
      <c r="D80" s="12" t="str">
        <f t="shared" si="5"/>
        <v/>
      </c>
      <c r="E80" s="156" t="str">
        <f>IF(AND(A80&gt;=Schulferien!$A$9,A80&lt;=Schulferien!$B$9),Schulferien!$C$9,IF(AND(A80&gt;=Schulferien!$A$10,A80&lt;=Schulferien!$B$10),Schulferien!$C$10,IF(AND(A80&gt;=Schulferien!$A$11,A80&lt;=Schulferien!$B$11),Schulferien!$C$11,IF(AND(A80&gt;=Schulferien!$A$12,A80&lt;=Schulferien!$B$12),Schulferien!$C$12,IF(AND(A80&gt;=Schulferien!$A$13,A80&lt;=Schulferien!$B$13),Schulferien!$C$13,IF(AND(A80&gt;=Schulferien!$A$14,A80&lt;=Schulferien!$B$14),Schulferien!$C$14,IF(AND(A80&gt;=Schulferien!$A$15,A80&lt;=Schulferien!$B$15),Schulferien!$C$15,IF(AND(A80&gt;=Schulferien!$A$16,A80&lt;=Schulferien!$B$16),Schulferien!$C$16,""))))))))</f>
        <v/>
      </c>
      <c r="F80" s="157" t="str">
        <f t="shared" si="6"/>
        <v/>
      </c>
      <c r="G80" s="159" t="str">
        <f>IF(ISERROR(VLOOKUP(A80,Schulferien!$A$24:$C$31,3,FALSE)),"",VLOOKUP(A80,Schulferien!$A$24:$C$31,3,FALSE))</f>
        <v/>
      </c>
      <c r="H80" s="160" t="str">
        <f t="shared" si="7"/>
        <v/>
      </c>
      <c r="I80" s="164">
        <f t="shared" si="8"/>
        <v>1</v>
      </c>
      <c r="J80" s="164">
        <f t="shared" si="9"/>
        <v>1</v>
      </c>
      <c r="K80" s="65"/>
      <c r="L80" s="240" t="str">
        <f t="shared" si="10"/>
        <v/>
      </c>
      <c r="M80" s="150" t="str">
        <f t="shared" si="11"/>
        <v/>
      </c>
      <c r="N80" s="153" t="str">
        <f t="shared" si="12"/>
        <v/>
      </c>
      <c r="O80" s="153" t="str">
        <f t="shared" si="13"/>
        <v/>
      </c>
      <c r="P80" s="240" t="str">
        <f t="shared" si="14"/>
        <v/>
      </c>
      <c r="Q80" s="150" t="str">
        <f t="shared" si="15"/>
        <v/>
      </c>
      <c r="R80" s="153" t="str">
        <f t="shared" si="16"/>
        <v/>
      </c>
      <c r="S80" s="153" t="str">
        <f t="shared" si="17"/>
        <v/>
      </c>
      <c r="T80" s="240" t="str">
        <f t="shared" si="18"/>
        <v/>
      </c>
      <c r="U80" s="150" t="str">
        <f t="shared" si="19"/>
        <v/>
      </c>
      <c r="V80" s="153" t="str">
        <f t="shared" si="20"/>
        <v/>
      </c>
      <c r="W80" s="153" t="str">
        <f t="shared" si="21"/>
        <v/>
      </c>
      <c r="X80" s="170">
        <f t="shared" si="0"/>
        <v>0</v>
      </c>
      <c r="Y80" s="170">
        <f t="shared" si="1"/>
        <v>0</v>
      </c>
      <c r="Z80" s="172">
        <f t="shared" si="2"/>
        <v>1</v>
      </c>
      <c r="AA80" s="172">
        <f t="shared" si="22"/>
        <v>0</v>
      </c>
      <c r="AB80" s="172">
        <f t="shared" si="23"/>
        <v>0</v>
      </c>
      <c r="AL80" s="205" t="str">
        <f t="shared" si="24"/>
        <v/>
      </c>
      <c r="AM80" s="206" t="str">
        <f>IF(ISERROR(VLOOKUP(A80,Erfassung_Berechnung!$K$4:$K$19,1,FALSE)),"",VLOOKUP(A80,Erfassung_Berechnung!$K$4:$K$19,1,FALSE))</f>
        <v/>
      </c>
    </row>
    <row r="81" spans="1:39" x14ac:dyDescent="0.2">
      <c r="A81" s="11">
        <f t="shared" si="25"/>
        <v>45668</v>
      </c>
      <c r="B81" s="12">
        <f t="shared" si="3"/>
        <v>1</v>
      </c>
      <c r="C81" s="47">
        <f t="shared" si="4"/>
        <v>7</v>
      </c>
      <c r="D81" s="12">
        <f t="shared" si="5"/>
        <v>1</v>
      </c>
      <c r="E81" s="156" t="str">
        <f>IF(AND(A81&gt;=Schulferien!$A$9,A81&lt;=Schulferien!$B$9),Schulferien!$C$9,IF(AND(A81&gt;=Schulferien!$A$10,A81&lt;=Schulferien!$B$10),Schulferien!$C$10,IF(AND(A81&gt;=Schulferien!$A$11,A81&lt;=Schulferien!$B$11),Schulferien!$C$11,IF(AND(A81&gt;=Schulferien!$A$12,A81&lt;=Schulferien!$B$12),Schulferien!$C$12,IF(AND(A81&gt;=Schulferien!$A$13,A81&lt;=Schulferien!$B$13),Schulferien!$C$13,IF(AND(A81&gt;=Schulferien!$A$14,A81&lt;=Schulferien!$B$14),Schulferien!$C$14,IF(AND(A81&gt;=Schulferien!$A$15,A81&lt;=Schulferien!$B$15),Schulferien!$C$15,IF(AND(A81&gt;=Schulferien!$A$16,A81&lt;=Schulferien!$B$16),Schulferien!$C$16,""))))))))</f>
        <v/>
      </c>
      <c r="F81" s="157" t="str">
        <f t="shared" si="6"/>
        <v/>
      </c>
      <c r="G81" s="159" t="str">
        <f>IF(ISERROR(VLOOKUP(A81,Schulferien!$A$24:$C$31,3,FALSE)),"",VLOOKUP(A81,Schulferien!$A$24:$C$31,3,FALSE))</f>
        <v/>
      </c>
      <c r="H81" s="160" t="str">
        <f t="shared" si="7"/>
        <v/>
      </c>
      <c r="I81" s="164" t="str">
        <f t="shared" si="8"/>
        <v/>
      </c>
      <c r="J81" s="164" t="str">
        <f t="shared" si="9"/>
        <v/>
      </c>
      <c r="K81" s="65"/>
      <c r="L81" s="240" t="str">
        <f t="shared" si="10"/>
        <v/>
      </c>
      <c r="M81" s="150" t="str">
        <f t="shared" si="11"/>
        <v/>
      </c>
      <c r="N81" s="153" t="str">
        <f t="shared" si="12"/>
        <v/>
      </c>
      <c r="O81" s="153" t="str">
        <f t="shared" si="13"/>
        <v/>
      </c>
      <c r="P81" s="240" t="str">
        <f t="shared" si="14"/>
        <v/>
      </c>
      <c r="Q81" s="150" t="str">
        <f t="shared" si="15"/>
        <v/>
      </c>
      <c r="R81" s="153" t="str">
        <f t="shared" si="16"/>
        <v/>
      </c>
      <c r="S81" s="153" t="str">
        <f t="shared" si="17"/>
        <v/>
      </c>
      <c r="T81" s="240" t="str">
        <f t="shared" si="18"/>
        <v/>
      </c>
      <c r="U81" s="150" t="str">
        <f t="shared" si="19"/>
        <v/>
      </c>
      <c r="V81" s="153" t="str">
        <f t="shared" si="20"/>
        <v/>
      </c>
      <c r="W81" s="153" t="str">
        <f t="shared" si="21"/>
        <v/>
      </c>
      <c r="X81" s="170">
        <f t="shared" si="0"/>
        <v>0</v>
      </c>
      <c r="Y81" s="170">
        <f t="shared" si="1"/>
        <v>0</v>
      </c>
      <c r="Z81" s="172" t="str">
        <f t="shared" si="2"/>
        <v/>
      </c>
      <c r="AA81" s="172" t="str">
        <f t="shared" si="22"/>
        <v/>
      </c>
      <c r="AB81" s="172" t="str">
        <f t="shared" si="23"/>
        <v/>
      </c>
      <c r="AL81" s="205" t="str">
        <f t="shared" si="24"/>
        <v/>
      </c>
      <c r="AM81" s="206" t="str">
        <f>IF(ISERROR(VLOOKUP(A81,Erfassung_Berechnung!$K$4:$K$19,1,FALSE)),"",VLOOKUP(A81,Erfassung_Berechnung!$K$4:$K$19,1,FALSE))</f>
        <v/>
      </c>
    </row>
    <row r="82" spans="1:39" x14ac:dyDescent="0.2">
      <c r="A82" s="11">
        <f t="shared" si="25"/>
        <v>45669</v>
      </c>
      <c r="B82" s="12">
        <f t="shared" si="3"/>
        <v>1</v>
      </c>
      <c r="C82" s="47">
        <f t="shared" si="4"/>
        <v>1</v>
      </c>
      <c r="D82" s="12">
        <f t="shared" si="5"/>
        <v>1</v>
      </c>
      <c r="E82" s="156" t="str">
        <f>IF(AND(A82&gt;=Schulferien!$A$9,A82&lt;=Schulferien!$B$9),Schulferien!$C$9,IF(AND(A82&gt;=Schulferien!$A$10,A82&lt;=Schulferien!$B$10),Schulferien!$C$10,IF(AND(A82&gt;=Schulferien!$A$11,A82&lt;=Schulferien!$B$11),Schulferien!$C$11,IF(AND(A82&gt;=Schulferien!$A$12,A82&lt;=Schulferien!$B$12),Schulferien!$C$12,IF(AND(A82&gt;=Schulferien!$A$13,A82&lt;=Schulferien!$B$13),Schulferien!$C$13,IF(AND(A82&gt;=Schulferien!$A$14,A82&lt;=Schulferien!$B$14),Schulferien!$C$14,IF(AND(A82&gt;=Schulferien!$A$15,A82&lt;=Schulferien!$B$15),Schulferien!$C$15,IF(AND(A82&gt;=Schulferien!$A$16,A82&lt;=Schulferien!$B$16),Schulferien!$C$16,""))))))))</f>
        <v/>
      </c>
      <c r="F82" s="157" t="str">
        <f t="shared" si="6"/>
        <v/>
      </c>
      <c r="G82" s="159" t="str">
        <f>IF(ISERROR(VLOOKUP(A82,Schulferien!$A$24:$C$31,3,FALSE)),"",VLOOKUP(A82,Schulferien!$A$24:$C$31,3,FALSE))</f>
        <v/>
      </c>
      <c r="H82" s="160" t="str">
        <f t="shared" si="7"/>
        <v/>
      </c>
      <c r="I82" s="164" t="str">
        <f t="shared" si="8"/>
        <v/>
      </c>
      <c r="J82" s="164" t="str">
        <f t="shared" si="9"/>
        <v/>
      </c>
      <c r="K82" s="65"/>
      <c r="L82" s="240" t="str">
        <f t="shared" si="10"/>
        <v/>
      </c>
      <c r="M82" s="150" t="str">
        <f t="shared" si="11"/>
        <v/>
      </c>
      <c r="N82" s="153" t="str">
        <f t="shared" si="12"/>
        <v/>
      </c>
      <c r="O82" s="153" t="str">
        <f t="shared" si="13"/>
        <v/>
      </c>
      <c r="P82" s="240" t="str">
        <f t="shared" si="14"/>
        <v/>
      </c>
      <c r="Q82" s="150" t="str">
        <f t="shared" si="15"/>
        <v/>
      </c>
      <c r="R82" s="153" t="str">
        <f t="shared" si="16"/>
        <v/>
      </c>
      <c r="S82" s="153" t="str">
        <f t="shared" si="17"/>
        <v/>
      </c>
      <c r="T82" s="240" t="str">
        <f t="shared" si="18"/>
        <v/>
      </c>
      <c r="U82" s="150" t="str">
        <f t="shared" si="19"/>
        <v/>
      </c>
      <c r="V82" s="153" t="str">
        <f t="shared" si="20"/>
        <v/>
      </c>
      <c r="W82" s="153" t="str">
        <f t="shared" si="21"/>
        <v/>
      </c>
      <c r="X82" s="170">
        <f t="shared" si="0"/>
        <v>0</v>
      </c>
      <c r="Y82" s="170">
        <f t="shared" si="1"/>
        <v>0</v>
      </c>
      <c r="Z82" s="172" t="str">
        <f t="shared" si="2"/>
        <v/>
      </c>
      <c r="AA82" s="172" t="str">
        <f t="shared" si="22"/>
        <v/>
      </c>
      <c r="AB82" s="172" t="str">
        <f t="shared" si="23"/>
        <v/>
      </c>
      <c r="AL82" s="205" t="str">
        <f t="shared" si="24"/>
        <v/>
      </c>
      <c r="AM82" s="206" t="str">
        <f>IF(ISERROR(VLOOKUP(A82,Erfassung_Berechnung!$K$4:$K$19,1,FALSE)),"",VLOOKUP(A82,Erfassung_Berechnung!$K$4:$K$19,1,FALSE))</f>
        <v/>
      </c>
    </row>
    <row r="83" spans="1:39" x14ac:dyDescent="0.2">
      <c r="A83" s="11">
        <f t="shared" si="25"/>
        <v>45670</v>
      </c>
      <c r="B83" s="12">
        <f t="shared" si="3"/>
        <v>1</v>
      </c>
      <c r="C83" s="47">
        <f t="shared" si="4"/>
        <v>2</v>
      </c>
      <c r="D83" s="12" t="str">
        <f t="shared" si="5"/>
        <v/>
      </c>
      <c r="E83" s="156" t="str">
        <f>IF(AND(A83&gt;=Schulferien!$A$9,A83&lt;=Schulferien!$B$9),Schulferien!$C$9,IF(AND(A83&gt;=Schulferien!$A$10,A83&lt;=Schulferien!$B$10),Schulferien!$C$10,IF(AND(A83&gt;=Schulferien!$A$11,A83&lt;=Schulferien!$B$11),Schulferien!$C$11,IF(AND(A83&gt;=Schulferien!$A$12,A83&lt;=Schulferien!$B$12),Schulferien!$C$12,IF(AND(A83&gt;=Schulferien!$A$13,A83&lt;=Schulferien!$B$13),Schulferien!$C$13,IF(AND(A83&gt;=Schulferien!$A$14,A83&lt;=Schulferien!$B$14),Schulferien!$C$14,IF(AND(A83&gt;=Schulferien!$A$15,A83&lt;=Schulferien!$B$15),Schulferien!$C$15,IF(AND(A83&gt;=Schulferien!$A$16,A83&lt;=Schulferien!$B$16),Schulferien!$C$16,""))))))))</f>
        <v/>
      </c>
      <c r="F83" s="157" t="str">
        <f t="shared" si="6"/>
        <v/>
      </c>
      <c r="G83" s="159" t="str">
        <f>IF(ISERROR(VLOOKUP(A83,Schulferien!$A$24:$C$31,3,FALSE)),"",VLOOKUP(A83,Schulferien!$A$24:$C$31,3,FALSE))</f>
        <v/>
      </c>
      <c r="H83" s="160" t="str">
        <f t="shared" si="7"/>
        <v/>
      </c>
      <c r="I83" s="164">
        <f t="shared" si="8"/>
        <v>1</v>
      </c>
      <c r="J83" s="164">
        <f t="shared" si="9"/>
        <v>1</v>
      </c>
      <c r="K83" s="65"/>
      <c r="L83" s="240" t="str">
        <f t="shared" si="10"/>
        <v/>
      </c>
      <c r="M83" s="150" t="str">
        <f t="shared" si="11"/>
        <v/>
      </c>
      <c r="N83" s="153" t="str">
        <f t="shared" si="12"/>
        <v/>
      </c>
      <c r="O83" s="153" t="str">
        <f t="shared" si="13"/>
        <v/>
      </c>
      <c r="P83" s="240" t="str">
        <f t="shared" si="14"/>
        <v/>
      </c>
      <c r="Q83" s="150" t="str">
        <f t="shared" si="15"/>
        <v/>
      </c>
      <c r="R83" s="153" t="str">
        <f t="shared" si="16"/>
        <v/>
      </c>
      <c r="S83" s="153" t="str">
        <f t="shared" si="17"/>
        <v/>
      </c>
      <c r="T83" s="240" t="str">
        <f t="shared" si="18"/>
        <v/>
      </c>
      <c r="U83" s="150" t="str">
        <f t="shared" si="19"/>
        <v/>
      </c>
      <c r="V83" s="153" t="str">
        <f t="shared" si="20"/>
        <v/>
      </c>
      <c r="W83" s="153" t="str">
        <f t="shared" si="21"/>
        <v/>
      </c>
      <c r="X83" s="170">
        <f t="shared" si="0"/>
        <v>0</v>
      </c>
      <c r="Y83" s="170">
        <f t="shared" si="1"/>
        <v>0</v>
      </c>
      <c r="Z83" s="172">
        <f t="shared" si="2"/>
        <v>1</v>
      </c>
      <c r="AA83" s="172">
        <f t="shared" si="22"/>
        <v>0</v>
      </c>
      <c r="AB83" s="172">
        <f t="shared" si="23"/>
        <v>0</v>
      </c>
      <c r="AL83" s="205" t="str">
        <f t="shared" si="24"/>
        <v/>
      </c>
      <c r="AM83" s="206" t="str">
        <f>IF(ISERROR(VLOOKUP(A83,Erfassung_Berechnung!$K$4:$K$19,1,FALSE)),"",VLOOKUP(A83,Erfassung_Berechnung!$K$4:$K$19,1,FALSE))</f>
        <v/>
      </c>
    </row>
    <row r="84" spans="1:39" x14ac:dyDescent="0.2">
      <c r="A84" s="11">
        <f t="shared" si="25"/>
        <v>45671</v>
      </c>
      <c r="B84" s="12">
        <f t="shared" si="3"/>
        <v>1</v>
      </c>
      <c r="C84" s="47">
        <f t="shared" si="4"/>
        <v>3</v>
      </c>
      <c r="D84" s="12" t="str">
        <f t="shared" si="5"/>
        <v/>
      </c>
      <c r="E84" s="156" t="str">
        <f>IF(AND(A84&gt;=Schulferien!$A$9,A84&lt;=Schulferien!$B$9),Schulferien!$C$9,IF(AND(A84&gt;=Schulferien!$A$10,A84&lt;=Schulferien!$B$10),Schulferien!$C$10,IF(AND(A84&gt;=Schulferien!$A$11,A84&lt;=Schulferien!$B$11),Schulferien!$C$11,IF(AND(A84&gt;=Schulferien!$A$12,A84&lt;=Schulferien!$B$12),Schulferien!$C$12,IF(AND(A84&gt;=Schulferien!$A$13,A84&lt;=Schulferien!$B$13),Schulferien!$C$13,IF(AND(A84&gt;=Schulferien!$A$14,A84&lt;=Schulferien!$B$14),Schulferien!$C$14,IF(AND(A84&gt;=Schulferien!$A$15,A84&lt;=Schulferien!$B$15),Schulferien!$C$15,IF(AND(A84&gt;=Schulferien!$A$16,A84&lt;=Schulferien!$B$16),Schulferien!$C$16,""))))))))</f>
        <v/>
      </c>
      <c r="F84" s="157" t="str">
        <f t="shared" si="6"/>
        <v/>
      </c>
      <c r="G84" s="159" t="str">
        <f>IF(ISERROR(VLOOKUP(A84,Schulferien!$A$24:$C$31,3,FALSE)),"",VLOOKUP(A84,Schulferien!$A$24:$C$31,3,FALSE))</f>
        <v/>
      </c>
      <c r="H84" s="160" t="str">
        <f t="shared" si="7"/>
        <v/>
      </c>
      <c r="I84" s="164">
        <f t="shared" si="8"/>
        <v>1</v>
      </c>
      <c r="J84" s="164">
        <f t="shared" si="9"/>
        <v>1</v>
      </c>
      <c r="K84" s="65"/>
      <c r="L84" s="240" t="str">
        <f t="shared" si="10"/>
        <v/>
      </c>
      <c r="M84" s="150" t="str">
        <f t="shared" si="11"/>
        <v/>
      </c>
      <c r="N84" s="153" t="str">
        <f t="shared" si="12"/>
        <v/>
      </c>
      <c r="O84" s="153" t="str">
        <f t="shared" si="13"/>
        <v/>
      </c>
      <c r="P84" s="240" t="str">
        <f t="shared" si="14"/>
        <v/>
      </c>
      <c r="Q84" s="150" t="str">
        <f t="shared" si="15"/>
        <v/>
      </c>
      <c r="R84" s="153" t="str">
        <f t="shared" si="16"/>
        <v/>
      </c>
      <c r="S84" s="153" t="str">
        <f t="shared" si="17"/>
        <v/>
      </c>
      <c r="T84" s="240" t="str">
        <f t="shared" si="18"/>
        <v/>
      </c>
      <c r="U84" s="150" t="str">
        <f t="shared" si="19"/>
        <v/>
      </c>
      <c r="V84" s="153" t="str">
        <f t="shared" si="20"/>
        <v/>
      </c>
      <c r="W84" s="153" t="str">
        <f t="shared" si="21"/>
        <v/>
      </c>
      <c r="X84" s="170">
        <f t="shared" si="0"/>
        <v>0</v>
      </c>
      <c r="Y84" s="170">
        <f t="shared" si="1"/>
        <v>0</v>
      </c>
      <c r="Z84" s="172">
        <f t="shared" si="2"/>
        <v>1</v>
      </c>
      <c r="AA84" s="172">
        <f t="shared" si="22"/>
        <v>0</v>
      </c>
      <c r="AB84" s="172">
        <f t="shared" si="23"/>
        <v>0</v>
      </c>
      <c r="AL84" s="205" t="str">
        <f t="shared" si="24"/>
        <v/>
      </c>
      <c r="AM84" s="206" t="str">
        <f>IF(ISERROR(VLOOKUP(A84,Erfassung_Berechnung!$K$4:$K$19,1,FALSE)),"",VLOOKUP(A84,Erfassung_Berechnung!$K$4:$K$19,1,FALSE))</f>
        <v/>
      </c>
    </row>
    <row r="85" spans="1:39" x14ac:dyDescent="0.2">
      <c r="A85" s="11">
        <f t="shared" si="25"/>
        <v>45672</v>
      </c>
      <c r="B85" s="12">
        <f t="shared" si="3"/>
        <v>1</v>
      </c>
      <c r="C85" s="47">
        <f t="shared" si="4"/>
        <v>4</v>
      </c>
      <c r="D85" s="12" t="str">
        <f t="shared" si="5"/>
        <v/>
      </c>
      <c r="E85" s="156" t="str">
        <f>IF(AND(A85&gt;=Schulferien!$A$9,A85&lt;=Schulferien!$B$9),Schulferien!$C$9,IF(AND(A85&gt;=Schulferien!$A$10,A85&lt;=Schulferien!$B$10),Schulferien!$C$10,IF(AND(A85&gt;=Schulferien!$A$11,A85&lt;=Schulferien!$B$11),Schulferien!$C$11,IF(AND(A85&gt;=Schulferien!$A$12,A85&lt;=Schulferien!$B$12),Schulferien!$C$12,IF(AND(A85&gt;=Schulferien!$A$13,A85&lt;=Schulferien!$B$13),Schulferien!$C$13,IF(AND(A85&gt;=Schulferien!$A$14,A85&lt;=Schulferien!$B$14),Schulferien!$C$14,IF(AND(A85&gt;=Schulferien!$A$15,A85&lt;=Schulferien!$B$15),Schulferien!$C$15,IF(AND(A85&gt;=Schulferien!$A$16,A85&lt;=Schulferien!$B$16),Schulferien!$C$16,""))))))))</f>
        <v/>
      </c>
      <c r="F85" s="157" t="str">
        <f t="shared" si="6"/>
        <v/>
      </c>
      <c r="G85" s="159" t="str">
        <f>IF(ISERROR(VLOOKUP(A85,Schulferien!$A$24:$C$31,3,FALSE)),"",VLOOKUP(A85,Schulferien!$A$24:$C$31,3,FALSE))</f>
        <v/>
      </c>
      <c r="H85" s="160" t="str">
        <f t="shared" si="7"/>
        <v/>
      </c>
      <c r="I85" s="164">
        <f t="shared" si="8"/>
        <v>1</v>
      </c>
      <c r="J85" s="164">
        <f t="shared" si="9"/>
        <v>1</v>
      </c>
      <c r="K85" s="65"/>
      <c r="L85" s="240" t="str">
        <f t="shared" si="10"/>
        <v/>
      </c>
      <c r="M85" s="150" t="str">
        <f t="shared" si="11"/>
        <v/>
      </c>
      <c r="N85" s="153" t="str">
        <f t="shared" si="12"/>
        <v/>
      </c>
      <c r="O85" s="153" t="str">
        <f t="shared" si="13"/>
        <v/>
      </c>
      <c r="P85" s="240" t="str">
        <f t="shared" si="14"/>
        <v/>
      </c>
      <c r="Q85" s="150" t="str">
        <f t="shared" si="15"/>
        <v/>
      </c>
      <c r="R85" s="153" t="str">
        <f t="shared" si="16"/>
        <v/>
      </c>
      <c r="S85" s="153" t="str">
        <f t="shared" si="17"/>
        <v/>
      </c>
      <c r="T85" s="240" t="str">
        <f t="shared" si="18"/>
        <v/>
      </c>
      <c r="U85" s="150" t="str">
        <f t="shared" si="19"/>
        <v/>
      </c>
      <c r="V85" s="153" t="str">
        <f t="shared" si="20"/>
        <v/>
      </c>
      <c r="W85" s="153" t="str">
        <f t="shared" si="21"/>
        <v/>
      </c>
      <c r="X85" s="170">
        <f t="shared" si="0"/>
        <v>0</v>
      </c>
      <c r="Y85" s="170">
        <f t="shared" si="1"/>
        <v>0</v>
      </c>
      <c r="Z85" s="172">
        <f t="shared" si="2"/>
        <v>1</v>
      </c>
      <c r="AA85" s="172">
        <f t="shared" si="22"/>
        <v>0</v>
      </c>
      <c r="AB85" s="172">
        <f t="shared" si="23"/>
        <v>0</v>
      </c>
      <c r="AL85" s="205" t="str">
        <f t="shared" si="24"/>
        <v/>
      </c>
      <c r="AM85" s="206" t="str">
        <f>IF(ISERROR(VLOOKUP(A85,Erfassung_Berechnung!$K$4:$K$19,1,FALSE)),"",VLOOKUP(A85,Erfassung_Berechnung!$K$4:$K$19,1,FALSE))</f>
        <v/>
      </c>
    </row>
    <row r="86" spans="1:39" x14ac:dyDescent="0.2">
      <c r="A86" s="11">
        <f t="shared" si="25"/>
        <v>45673</v>
      </c>
      <c r="B86" s="12">
        <f t="shared" si="3"/>
        <v>1</v>
      </c>
      <c r="C86" s="47">
        <f t="shared" si="4"/>
        <v>5</v>
      </c>
      <c r="D86" s="12" t="str">
        <f t="shared" si="5"/>
        <v/>
      </c>
      <c r="E86" s="156" t="str">
        <f>IF(AND(A86&gt;=Schulferien!$A$9,A86&lt;=Schulferien!$B$9),Schulferien!$C$9,IF(AND(A86&gt;=Schulferien!$A$10,A86&lt;=Schulferien!$B$10),Schulferien!$C$10,IF(AND(A86&gt;=Schulferien!$A$11,A86&lt;=Schulferien!$B$11),Schulferien!$C$11,IF(AND(A86&gt;=Schulferien!$A$12,A86&lt;=Schulferien!$B$12),Schulferien!$C$12,IF(AND(A86&gt;=Schulferien!$A$13,A86&lt;=Schulferien!$B$13),Schulferien!$C$13,IF(AND(A86&gt;=Schulferien!$A$14,A86&lt;=Schulferien!$B$14),Schulferien!$C$14,IF(AND(A86&gt;=Schulferien!$A$15,A86&lt;=Schulferien!$B$15),Schulferien!$C$15,IF(AND(A86&gt;=Schulferien!$A$16,A86&lt;=Schulferien!$B$16),Schulferien!$C$16,""))))))))</f>
        <v/>
      </c>
      <c r="F86" s="157" t="str">
        <f t="shared" si="6"/>
        <v/>
      </c>
      <c r="G86" s="159" t="str">
        <f>IF(ISERROR(VLOOKUP(A86,Schulferien!$A$24:$C$31,3,FALSE)),"",VLOOKUP(A86,Schulferien!$A$24:$C$31,3,FALSE))</f>
        <v/>
      </c>
      <c r="H86" s="160" t="str">
        <f t="shared" si="7"/>
        <v/>
      </c>
      <c r="I86" s="164">
        <f t="shared" si="8"/>
        <v>1</v>
      </c>
      <c r="J86" s="164">
        <f t="shared" si="9"/>
        <v>1</v>
      </c>
      <c r="K86" s="65"/>
      <c r="L86" s="240" t="str">
        <f t="shared" si="10"/>
        <v/>
      </c>
      <c r="M86" s="150" t="str">
        <f t="shared" si="11"/>
        <v/>
      </c>
      <c r="N86" s="153" t="str">
        <f t="shared" si="12"/>
        <v/>
      </c>
      <c r="O86" s="153" t="str">
        <f t="shared" si="13"/>
        <v/>
      </c>
      <c r="P86" s="240" t="str">
        <f t="shared" si="14"/>
        <v/>
      </c>
      <c r="Q86" s="150" t="str">
        <f t="shared" si="15"/>
        <v/>
      </c>
      <c r="R86" s="153" t="str">
        <f t="shared" si="16"/>
        <v/>
      </c>
      <c r="S86" s="153" t="str">
        <f t="shared" si="17"/>
        <v/>
      </c>
      <c r="T86" s="240" t="str">
        <f t="shared" si="18"/>
        <v/>
      </c>
      <c r="U86" s="150" t="str">
        <f t="shared" si="19"/>
        <v/>
      </c>
      <c r="V86" s="153" t="str">
        <f t="shared" si="20"/>
        <v/>
      </c>
      <c r="W86" s="153" t="str">
        <f t="shared" si="21"/>
        <v/>
      </c>
      <c r="X86" s="170">
        <f t="shared" si="0"/>
        <v>0</v>
      </c>
      <c r="Y86" s="170">
        <f t="shared" si="1"/>
        <v>0</v>
      </c>
      <c r="Z86" s="172">
        <f t="shared" si="2"/>
        <v>1</v>
      </c>
      <c r="AA86" s="172">
        <f t="shared" si="22"/>
        <v>0</v>
      </c>
      <c r="AB86" s="172">
        <f t="shared" si="23"/>
        <v>0</v>
      </c>
      <c r="AL86" s="205" t="str">
        <f t="shared" si="24"/>
        <v/>
      </c>
      <c r="AM86" s="206" t="str">
        <f>IF(ISERROR(VLOOKUP(A86,Erfassung_Berechnung!$K$4:$K$19,1,FALSE)),"",VLOOKUP(A86,Erfassung_Berechnung!$K$4:$K$19,1,FALSE))</f>
        <v/>
      </c>
    </row>
    <row r="87" spans="1:39" x14ac:dyDescent="0.2">
      <c r="A87" s="11">
        <f t="shared" si="25"/>
        <v>45674</v>
      </c>
      <c r="B87" s="12">
        <f t="shared" si="3"/>
        <v>1</v>
      </c>
      <c r="C87" s="47">
        <f t="shared" si="4"/>
        <v>6</v>
      </c>
      <c r="D87" s="12" t="str">
        <f t="shared" si="5"/>
        <v/>
      </c>
      <c r="E87" s="156" t="str">
        <f>IF(AND(A87&gt;=Schulferien!$A$9,A87&lt;=Schulferien!$B$9),Schulferien!$C$9,IF(AND(A87&gt;=Schulferien!$A$10,A87&lt;=Schulferien!$B$10),Schulferien!$C$10,IF(AND(A87&gt;=Schulferien!$A$11,A87&lt;=Schulferien!$B$11),Schulferien!$C$11,IF(AND(A87&gt;=Schulferien!$A$12,A87&lt;=Schulferien!$B$12),Schulferien!$C$12,IF(AND(A87&gt;=Schulferien!$A$13,A87&lt;=Schulferien!$B$13),Schulferien!$C$13,IF(AND(A87&gt;=Schulferien!$A$14,A87&lt;=Schulferien!$B$14),Schulferien!$C$14,IF(AND(A87&gt;=Schulferien!$A$15,A87&lt;=Schulferien!$B$15),Schulferien!$C$15,IF(AND(A87&gt;=Schulferien!$A$16,A87&lt;=Schulferien!$B$16),Schulferien!$C$16,""))))))))</f>
        <v/>
      </c>
      <c r="F87" s="157" t="str">
        <f t="shared" si="6"/>
        <v/>
      </c>
      <c r="G87" s="159" t="str">
        <f>IF(ISERROR(VLOOKUP(A87,Schulferien!$A$24:$C$31,3,FALSE)),"",VLOOKUP(A87,Schulferien!$A$24:$C$31,3,FALSE))</f>
        <v/>
      </c>
      <c r="H87" s="160" t="str">
        <f t="shared" si="7"/>
        <v/>
      </c>
      <c r="I87" s="164">
        <f t="shared" si="8"/>
        <v>1</v>
      </c>
      <c r="J87" s="164">
        <f t="shared" si="9"/>
        <v>1</v>
      </c>
      <c r="K87" s="65"/>
      <c r="L87" s="240" t="str">
        <f t="shared" si="10"/>
        <v/>
      </c>
      <c r="M87" s="150" t="str">
        <f t="shared" si="11"/>
        <v/>
      </c>
      <c r="N87" s="153" t="str">
        <f t="shared" si="12"/>
        <v/>
      </c>
      <c r="O87" s="153" t="str">
        <f t="shared" si="13"/>
        <v/>
      </c>
      <c r="P87" s="240" t="str">
        <f t="shared" si="14"/>
        <v/>
      </c>
      <c r="Q87" s="150" t="str">
        <f t="shared" si="15"/>
        <v/>
      </c>
      <c r="R87" s="153" t="str">
        <f t="shared" si="16"/>
        <v/>
      </c>
      <c r="S87" s="153" t="str">
        <f t="shared" si="17"/>
        <v/>
      </c>
      <c r="T87" s="240" t="str">
        <f t="shared" si="18"/>
        <v/>
      </c>
      <c r="U87" s="150" t="str">
        <f t="shared" si="19"/>
        <v/>
      </c>
      <c r="V87" s="153" t="str">
        <f t="shared" si="20"/>
        <v/>
      </c>
      <c r="W87" s="153" t="str">
        <f t="shared" si="21"/>
        <v/>
      </c>
      <c r="X87" s="170">
        <f t="shared" si="0"/>
        <v>0</v>
      </c>
      <c r="Y87" s="170">
        <f t="shared" si="1"/>
        <v>0</v>
      </c>
      <c r="Z87" s="172">
        <f t="shared" si="2"/>
        <v>1</v>
      </c>
      <c r="AA87" s="172">
        <f t="shared" si="22"/>
        <v>0</v>
      </c>
      <c r="AB87" s="172">
        <f t="shared" si="23"/>
        <v>0</v>
      </c>
      <c r="AL87" s="205" t="str">
        <f t="shared" si="24"/>
        <v/>
      </c>
      <c r="AM87" s="206" t="str">
        <f>IF(ISERROR(VLOOKUP(A87,Erfassung_Berechnung!$K$4:$K$19,1,FALSE)),"",VLOOKUP(A87,Erfassung_Berechnung!$K$4:$K$19,1,FALSE))</f>
        <v/>
      </c>
    </row>
    <row r="88" spans="1:39" x14ac:dyDescent="0.2">
      <c r="A88" s="11">
        <f t="shared" si="25"/>
        <v>45675</v>
      </c>
      <c r="B88" s="12">
        <f t="shared" si="3"/>
        <v>1</v>
      </c>
      <c r="C88" s="47">
        <f t="shared" si="4"/>
        <v>7</v>
      </c>
      <c r="D88" s="12">
        <f t="shared" si="5"/>
        <v>1</v>
      </c>
      <c r="E88" s="156" t="str">
        <f>IF(AND(A88&gt;=Schulferien!$A$9,A88&lt;=Schulferien!$B$9),Schulferien!$C$9,IF(AND(A88&gt;=Schulferien!$A$10,A88&lt;=Schulferien!$B$10),Schulferien!$C$10,IF(AND(A88&gt;=Schulferien!$A$11,A88&lt;=Schulferien!$B$11),Schulferien!$C$11,IF(AND(A88&gt;=Schulferien!$A$12,A88&lt;=Schulferien!$B$12),Schulferien!$C$12,IF(AND(A88&gt;=Schulferien!$A$13,A88&lt;=Schulferien!$B$13),Schulferien!$C$13,IF(AND(A88&gt;=Schulferien!$A$14,A88&lt;=Schulferien!$B$14),Schulferien!$C$14,IF(AND(A88&gt;=Schulferien!$A$15,A88&lt;=Schulferien!$B$15),Schulferien!$C$15,IF(AND(A88&gt;=Schulferien!$A$16,A88&lt;=Schulferien!$B$16),Schulferien!$C$16,""))))))))</f>
        <v/>
      </c>
      <c r="F88" s="157" t="str">
        <f t="shared" si="6"/>
        <v/>
      </c>
      <c r="G88" s="159" t="str">
        <f>IF(ISERROR(VLOOKUP(A88,Schulferien!$A$24:$C$31,3,FALSE)),"",VLOOKUP(A88,Schulferien!$A$24:$C$31,3,FALSE))</f>
        <v/>
      </c>
      <c r="H88" s="160" t="str">
        <f t="shared" si="7"/>
        <v/>
      </c>
      <c r="I88" s="164" t="str">
        <f t="shared" si="8"/>
        <v/>
      </c>
      <c r="J88" s="164" t="str">
        <f t="shared" si="9"/>
        <v/>
      </c>
      <c r="K88" s="65"/>
      <c r="L88" s="240" t="str">
        <f t="shared" si="10"/>
        <v/>
      </c>
      <c r="M88" s="150" t="str">
        <f t="shared" si="11"/>
        <v/>
      </c>
      <c r="N88" s="153" t="str">
        <f t="shared" si="12"/>
        <v/>
      </c>
      <c r="O88" s="153" t="str">
        <f t="shared" si="13"/>
        <v/>
      </c>
      <c r="P88" s="240" t="str">
        <f t="shared" si="14"/>
        <v/>
      </c>
      <c r="Q88" s="150" t="str">
        <f t="shared" si="15"/>
        <v/>
      </c>
      <c r="R88" s="153" t="str">
        <f t="shared" si="16"/>
        <v/>
      </c>
      <c r="S88" s="153" t="str">
        <f t="shared" si="17"/>
        <v/>
      </c>
      <c r="T88" s="240" t="str">
        <f t="shared" si="18"/>
        <v/>
      </c>
      <c r="U88" s="150" t="str">
        <f t="shared" si="19"/>
        <v/>
      </c>
      <c r="V88" s="153" t="str">
        <f t="shared" si="20"/>
        <v/>
      </c>
      <c r="W88" s="153" t="str">
        <f t="shared" si="21"/>
        <v/>
      </c>
      <c r="X88" s="170">
        <f t="shared" si="0"/>
        <v>0</v>
      </c>
      <c r="Y88" s="170">
        <f t="shared" si="1"/>
        <v>0</v>
      </c>
      <c r="Z88" s="172" t="str">
        <f t="shared" si="2"/>
        <v/>
      </c>
      <c r="AA88" s="172" t="str">
        <f t="shared" si="22"/>
        <v/>
      </c>
      <c r="AB88" s="172" t="str">
        <f t="shared" si="23"/>
        <v/>
      </c>
      <c r="AL88" s="205" t="str">
        <f t="shared" si="24"/>
        <v/>
      </c>
      <c r="AM88" s="206" t="str">
        <f>IF(ISERROR(VLOOKUP(A88,Erfassung_Berechnung!$K$4:$K$19,1,FALSE)),"",VLOOKUP(A88,Erfassung_Berechnung!$K$4:$K$19,1,FALSE))</f>
        <v/>
      </c>
    </row>
    <row r="89" spans="1:39" x14ac:dyDescent="0.2">
      <c r="A89" s="11">
        <f t="shared" si="25"/>
        <v>45676</v>
      </c>
      <c r="B89" s="12">
        <f t="shared" si="3"/>
        <v>1</v>
      </c>
      <c r="C89" s="47">
        <f t="shared" si="4"/>
        <v>1</v>
      </c>
      <c r="D89" s="12">
        <f t="shared" si="5"/>
        <v>1</v>
      </c>
      <c r="E89" s="156" t="str">
        <f>IF(AND(A89&gt;=Schulferien!$A$9,A89&lt;=Schulferien!$B$9),Schulferien!$C$9,IF(AND(A89&gt;=Schulferien!$A$10,A89&lt;=Schulferien!$B$10),Schulferien!$C$10,IF(AND(A89&gt;=Schulferien!$A$11,A89&lt;=Schulferien!$B$11),Schulferien!$C$11,IF(AND(A89&gt;=Schulferien!$A$12,A89&lt;=Schulferien!$B$12),Schulferien!$C$12,IF(AND(A89&gt;=Schulferien!$A$13,A89&lt;=Schulferien!$B$13),Schulferien!$C$13,IF(AND(A89&gt;=Schulferien!$A$14,A89&lt;=Schulferien!$B$14),Schulferien!$C$14,IF(AND(A89&gt;=Schulferien!$A$15,A89&lt;=Schulferien!$B$15),Schulferien!$C$15,IF(AND(A89&gt;=Schulferien!$A$16,A89&lt;=Schulferien!$B$16),Schulferien!$C$16,""))))))))</f>
        <v/>
      </c>
      <c r="F89" s="157" t="str">
        <f t="shared" si="6"/>
        <v/>
      </c>
      <c r="G89" s="159" t="str">
        <f>IF(ISERROR(VLOOKUP(A89,Schulferien!$A$24:$C$31,3,FALSE)),"",VLOOKUP(A89,Schulferien!$A$24:$C$31,3,FALSE))</f>
        <v/>
      </c>
      <c r="H89" s="160" t="str">
        <f t="shared" si="7"/>
        <v/>
      </c>
      <c r="I89" s="164" t="str">
        <f t="shared" si="8"/>
        <v/>
      </c>
      <c r="J89" s="164" t="str">
        <f t="shared" si="9"/>
        <v/>
      </c>
      <c r="K89" s="65"/>
      <c r="L89" s="240" t="str">
        <f t="shared" si="10"/>
        <v/>
      </c>
      <c r="M89" s="150" t="str">
        <f t="shared" si="11"/>
        <v/>
      </c>
      <c r="N89" s="153" t="str">
        <f t="shared" si="12"/>
        <v/>
      </c>
      <c r="O89" s="153" t="str">
        <f t="shared" si="13"/>
        <v/>
      </c>
      <c r="P89" s="240" t="str">
        <f t="shared" si="14"/>
        <v/>
      </c>
      <c r="Q89" s="150" t="str">
        <f t="shared" si="15"/>
        <v/>
      </c>
      <c r="R89" s="153" t="str">
        <f t="shared" si="16"/>
        <v/>
      </c>
      <c r="S89" s="153" t="str">
        <f t="shared" si="17"/>
        <v/>
      </c>
      <c r="T89" s="240" t="str">
        <f t="shared" si="18"/>
        <v/>
      </c>
      <c r="U89" s="150" t="str">
        <f t="shared" si="19"/>
        <v/>
      </c>
      <c r="V89" s="153" t="str">
        <f t="shared" si="20"/>
        <v/>
      </c>
      <c r="W89" s="153" t="str">
        <f t="shared" si="21"/>
        <v/>
      </c>
      <c r="X89" s="170">
        <f t="shared" si="0"/>
        <v>0</v>
      </c>
      <c r="Y89" s="170">
        <f t="shared" si="1"/>
        <v>0</v>
      </c>
      <c r="Z89" s="172" t="str">
        <f t="shared" si="2"/>
        <v/>
      </c>
      <c r="AA89" s="172" t="str">
        <f t="shared" si="22"/>
        <v/>
      </c>
      <c r="AB89" s="172" t="str">
        <f t="shared" si="23"/>
        <v/>
      </c>
      <c r="AL89" s="205" t="str">
        <f t="shared" si="24"/>
        <v/>
      </c>
      <c r="AM89" s="206" t="str">
        <f>IF(ISERROR(VLOOKUP(A89,Erfassung_Berechnung!$K$4:$K$19,1,FALSE)),"",VLOOKUP(A89,Erfassung_Berechnung!$K$4:$K$19,1,FALSE))</f>
        <v/>
      </c>
    </row>
    <row r="90" spans="1:39" x14ac:dyDescent="0.2">
      <c r="A90" s="11">
        <f t="shared" si="25"/>
        <v>45677</v>
      </c>
      <c r="B90" s="12">
        <f t="shared" si="3"/>
        <v>1</v>
      </c>
      <c r="C90" s="47">
        <f t="shared" si="4"/>
        <v>2</v>
      </c>
      <c r="D90" s="12" t="str">
        <f t="shared" si="5"/>
        <v/>
      </c>
      <c r="E90" s="156" t="str">
        <f>IF(AND(A90&gt;=Schulferien!$A$9,A90&lt;=Schulferien!$B$9),Schulferien!$C$9,IF(AND(A90&gt;=Schulferien!$A$10,A90&lt;=Schulferien!$B$10),Schulferien!$C$10,IF(AND(A90&gt;=Schulferien!$A$11,A90&lt;=Schulferien!$B$11),Schulferien!$C$11,IF(AND(A90&gt;=Schulferien!$A$12,A90&lt;=Schulferien!$B$12),Schulferien!$C$12,IF(AND(A90&gt;=Schulferien!$A$13,A90&lt;=Schulferien!$B$13),Schulferien!$C$13,IF(AND(A90&gt;=Schulferien!$A$14,A90&lt;=Schulferien!$B$14),Schulferien!$C$14,IF(AND(A90&gt;=Schulferien!$A$15,A90&lt;=Schulferien!$B$15),Schulferien!$C$15,IF(AND(A90&gt;=Schulferien!$A$16,A90&lt;=Schulferien!$B$16),Schulferien!$C$16,""))))))))</f>
        <v/>
      </c>
      <c r="F90" s="157" t="str">
        <f t="shared" si="6"/>
        <v/>
      </c>
      <c r="G90" s="159" t="str">
        <f>IF(ISERROR(VLOOKUP(A90,Schulferien!$A$24:$C$31,3,FALSE)),"",VLOOKUP(A90,Schulferien!$A$24:$C$31,3,FALSE))</f>
        <v/>
      </c>
      <c r="H90" s="160" t="str">
        <f t="shared" si="7"/>
        <v/>
      </c>
      <c r="I90" s="164">
        <f t="shared" si="8"/>
        <v>1</v>
      </c>
      <c r="J90" s="164">
        <f t="shared" si="9"/>
        <v>1</v>
      </c>
      <c r="K90" s="65"/>
      <c r="L90" s="240" t="str">
        <f t="shared" si="10"/>
        <v/>
      </c>
      <c r="M90" s="150" t="str">
        <f t="shared" si="11"/>
        <v/>
      </c>
      <c r="N90" s="153" t="str">
        <f t="shared" si="12"/>
        <v/>
      </c>
      <c r="O90" s="153" t="str">
        <f t="shared" si="13"/>
        <v/>
      </c>
      <c r="P90" s="240" t="str">
        <f t="shared" si="14"/>
        <v/>
      </c>
      <c r="Q90" s="150" t="str">
        <f t="shared" si="15"/>
        <v/>
      </c>
      <c r="R90" s="153" t="str">
        <f t="shared" si="16"/>
        <v/>
      </c>
      <c r="S90" s="153" t="str">
        <f t="shared" si="17"/>
        <v/>
      </c>
      <c r="T90" s="240" t="str">
        <f t="shared" si="18"/>
        <v/>
      </c>
      <c r="U90" s="150" t="str">
        <f t="shared" si="19"/>
        <v/>
      </c>
      <c r="V90" s="153" t="str">
        <f t="shared" si="20"/>
        <v/>
      </c>
      <c r="W90" s="153" t="str">
        <f t="shared" si="21"/>
        <v/>
      </c>
      <c r="X90" s="170">
        <f t="shared" si="0"/>
        <v>0</v>
      </c>
      <c r="Y90" s="170">
        <f t="shared" si="1"/>
        <v>0</v>
      </c>
      <c r="Z90" s="172">
        <f t="shared" si="2"/>
        <v>1</v>
      </c>
      <c r="AA90" s="172">
        <f t="shared" si="22"/>
        <v>0</v>
      </c>
      <c r="AB90" s="172">
        <f t="shared" si="23"/>
        <v>0</v>
      </c>
      <c r="AL90" s="205" t="str">
        <f t="shared" si="24"/>
        <v/>
      </c>
      <c r="AM90" s="206" t="str">
        <f>IF(ISERROR(VLOOKUP(A90,Erfassung_Berechnung!$K$4:$K$19,1,FALSE)),"",VLOOKUP(A90,Erfassung_Berechnung!$K$4:$K$19,1,FALSE))</f>
        <v/>
      </c>
    </row>
    <row r="91" spans="1:39" x14ac:dyDescent="0.2">
      <c r="A91" s="11">
        <f t="shared" si="25"/>
        <v>45678</v>
      </c>
      <c r="B91" s="12">
        <f t="shared" si="3"/>
        <v>1</v>
      </c>
      <c r="C91" s="47">
        <f t="shared" si="4"/>
        <v>3</v>
      </c>
      <c r="D91" s="12" t="str">
        <f t="shared" si="5"/>
        <v/>
      </c>
      <c r="E91" s="156" t="str">
        <f>IF(AND(A91&gt;=Schulferien!$A$9,A91&lt;=Schulferien!$B$9),Schulferien!$C$9,IF(AND(A91&gt;=Schulferien!$A$10,A91&lt;=Schulferien!$B$10),Schulferien!$C$10,IF(AND(A91&gt;=Schulferien!$A$11,A91&lt;=Schulferien!$B$11),Schulferien!$C$11,IF(AND(A91&gt;=Schulferien!$A$12,A91&lt;=Schulferien!$B$12),Schulferien!$C$12,IF(AND(A91&gt;=Schulferien!$A$13,A91&lt;=Schulferien!$B$13),Schulferien!$C$13,IF(AND(A91&gt;=Schulferien!$A$14,A91&lt;=Schulferien!$B$14),Schulferien!$C$14,IF(AND(A91&gt;=Schulferien!$A$15,A91&lt;=Schulferien!$B$15),Schulferien!$C$15,IF(AND(A91&gt;=Schulferien!$A$16,A91&lt;=Schulferien!$B$16),Schulferien!$C$16,""))))))))</f>
        <v/>
      </c>
      <c r="F91" s="157" t="str">
        <f t="shared" si="6"/>
        <v/>
      </c>
      <c r="G91" s="159" t="str">
        <f>IF(ISERROR(VLOOKUP(A91,Schulferien!$A$24:$C$31,3,FALSE)),"",VLOOKUP(A91,Schulferien!$A$24:$C$31,3,FALSE))</f>
        <v/>
      </c>
      <c r="H91" s="160" t="str">
        <f t="shared" si="7"/>
        <v/>
      </c>
      <c r="I91" s="164">
        <f t="shared" si="8"/>
        <v>1</v>
      </c>
      <c r="J91" s="164">
        <f t="shared" si="9"/>
        <v>1</v>
      </c>
      <c r="K91" s="65"/>
      <c r="L91" s="240" t="str">
        <f t="shared" si="10"/>
        <v/>
      </c>
      <c r="M91" s="150" t="str">
        <f t="shared" si="11"/>
        <v/>
      </c>
      <c r="N91" s="153" t="str">
        <f t="shared" si="12"/>
        <v/>
      </c>
      <c r="O91" s="153" t="str">
        <f t="shared" si="13"/>
        <v/>
      </c>
      <c r="P91" s="240" t="str">
        <f t="shared" si="14"/>
        <v/>
      </c>
      <c r="Q91" s="150" t="str">
        <f t="shared" si="15"/>
        <v/>
      </c>
      <c r="R91" s="153" t="str">
        <f t="shared" si="16"/>
        <v/>
      </c>
      <c r="S91" s="153" t="str">
        <f t="shared" si="17"/>
        <v/>
      </c>
      <c r="T91" s="240" t="str">
        <f t="shared" si="18"/>
        <v/>
      </c>
      <c r="U91" s="150" t="str">
        <f t="shared" si="19"/>
        <v/>
      </c>
      <c r="V91" s="153" t="str">
        <f t="shared" si="20"/>
        <v/>
      </c>
      <c r="W91" s="153" t="str">
        <f t="shared" si="21"/>
        <v/>
      </c>
      <c r="X91" s="170">
        <f t="shared" si="0"/>
        <v>0</v>
      </c>
      <c r="Y91" s="170">
        <f t="shared" si="1"/>
        <v>0</v>
      </c>
      <c r="Z91" s="172">
        <f t="shared" si="2"/>
        <v>1</v>
      </c>
      <c r="AA91" s="172">
        <f t="shared" si="22"/>
        <v>0</v>
      </c>
      <c r="AB91" s="172">
        <f t="shared" si="23"/>
        <v>0</v>
      </c>
      <c r="AL91" s="205" t="str">
        <f t="shared" si="24"/>
        <v/>
      </c>
      <c r="AM91" s="206" t="str">
        <f>IF(ISERROR(VLOOKUP(A91,Erfassung_Berechnung!$K$4:$K$19,1,FALSE)),"",VLOOKUP(A91,Erfassung_Berechnung!$K$4:$K$19,1,FALSE))</f>
        <v/>
      </c>
    </row>
    <row r="92" spans="1:39" x14ac:dyDescent="0.2">
      <c r="A92" s="11">
        <f t="shared" si="25"/>
        <v>45679</v>
      </c>
      <c r="B92" s="12">
        <f t="shared" si="3"/>
        <v>1</v>
      </c>
      <c r="C92" s="47">
        <f t="shared" si="4"/>
        <v>4</v>
      </c>
      <c r="D92" s="12" t="str">
        <f t="shared" si="5"/>
        <v/>
      </c>
      <c r="E92" s="156" t="str">
        <f>IF(AND(A92&gt;=Schulferien!$A$9,A92&lt;=Schulferien!$B$9),Schulferien!$C$9,IF(AND(A92&gt;=Schulferien!$A$10,A92&lt;=Schulferien!$B$10),Schulferien!$C$10,IF(AND(A92&gt;=Schulferien!$A$11,A92&lt;=Schulferien!$B$11),Schulferien!$C$11,IF(AND(A92&gt;=Schulferien!$A$12,A92&lt;=Schulferien!$B$12),Schulferien!$C$12,IF(AND(A92&gt;=Schulferien!$A$13,A92&lt;=Schulferien!$B$13),Schulferien!$C$13,IF(AND(A92&gt;=Schulferien!$A$14,A92&lt;=Schulferien!$B$14),Schulferien!$C$14,IF(AND(A92&gt;=Schulferien!$A$15,A92&lt;=Schulferien!$B$15),Schulferien!$C$15,IF(AND(A92&gt;=Schulferien!$A$16,A92&lt;=Schulferien!$B$16),Schulferien!$C$16,""))))))))</f>
        <v/>
      </c>
      <c r="F92" s="157" t="str">
        <f t="shared" si="6"/>
        <v/>
      </c>
      <c r="G92" s="159" t="str">
        <f>IF(ISERROR(VLOOKUP(A92,Schulferien!$A$24:$C$31,3,FALSE)),"",VLOOKUP(A92,Schulferien!$A$24:$C$31,3,FALSE))</f>
        <v/>
      </c>
      <c r="H92" s="160" t="str">
        <f t="shared" si="7"/>
        <v/>
      </c>
      <c r="I92" s="164">
        <f t="shared" si="8"/>
        <v>1</v>
      </c>
      <c r="J92" s="164">
        <f t="shared" si="9"/>
        <v>1</v>
      </c>
      <c r="K92" s="65"/>
      <c r="L92" s="240" t="str">
        <f t="shared" si="10"/>
        <v/>
      </c>
      <c r="M92" s="150" t="str">
        <f t="shared" si="11"/>
        <v/>
      </c>
      <c r="N92" s="153" t="str">
        <f t="shared" si="12"/>
        <v/>
      </c>
      <c r="O92" s="153" t="str">
        <f t="shared" si="13"/>
        <v/>
      </c>
      <c r="P92" s="240" t="str">
        <f t="shared" si="14"/>
        <v/>
      </c>
      <c r="Q92" s="150" t="str">
        <f t="shared" si="15"/>
        <v/>
      </c>
      <c r="R92" s="153" t="str">
        <f t="shared" si="16"/>
        <v/>
      </c>
      <c r="S92" s="153" t="str">
        <f t="shared" si="17"/>
        <v/>
      </c>
      <c r="T92" s="240" t="str">
        <f t="shared" si="18"/>
        <v/>
      </c>
      <c r="U92" s="150" t="str">
        <f t="shared" si="19"/>
        <v/>
      </c>
      <c r="V92" s="153" t="str">
        <f t="shared" si="20"/>
        <v/>
      </c>
      <c r="W92" s="153" t="str">
        <f t="shared" si="21"/>
        <v/>
      </c>
      <c r="X92" s="170">
        <f t="shared" si="0"/>
        <v>0</v>
      </c>
      <c r="Y92" s="170">
        <f t="shared" si="1"/>
        <v>0</v>
      </c>
      <c r="Z92" s="172">
        <f t="shared" si="2"/>
        <v>1</v>
      </c>
      <c r="AA92" s="172">
        <f t="shared" si="22"/>
        <v>0</v>
      </c>
      <c r="AB92" s="172">
        <f t="shared" si="23"/>
        <v>0</v>
      </c>
      <c r="AL92" s="205" t="str">
        <f t="shared" si="24"/>
        <v/>
      </c>
      <c r="AM92" s="206" t="str">
        <f>IF(ISERROR(VLOOKUP(A92,Erfassung_Berechnung!$K$4:$K$19,1,FALSE)),"",VLOOKUP(A92,Erfassung_Berechnung!$K$4:$K$19,1,FALSE))</f>
        <v/>
      </c>
    </row>
    <row r="93" spans="1:39" x14ac:dyDescent="0.2">
      <c r="A93" s="11">
        <f t="shared" si="25"/>
        <v>45680</v>
      </c>
      <c r="B93" s="12">
        <f t="shared" si="3"/>
        <v>1</v>
      </c>
      <c r="C93" s="47">
        <f t="shared" si="4"/>
        <v>5</v>
      </c>
      <c r="D93" s="12" t="str">
        <f t="shared" si="5"/>
        <v/>
      </c>
      <c r="E93" s="156" t="str">
        <f>IF(AND(A93&gt;=Schulferien!$A$9,A93&lt;=Schulferien!$B$9),Schulferien!$C$9,IF(AND(A93&gt;=Schulferien!$A$10,A93&lt;=Schulferien!$B$10),Schulferien!$C$10,IF(AND(A93&gt;=Schulferien!$A$11,A93&lt;=Schulferien!$B$11),Schulferien!$C$11,IF(AND(A93&gt;=Schulferien!$A$12,A93&lt;=Schulferien!$B$12),Schulferien!$C$12,IF(AND(A93&gt;=Schulferien!$A$13,A93&lt;=Schulferien!$B$13),Schulferien!$C$13,IF(AND(A93&gt;=Schulferien!$A$14,A93&lt;=Schulferien!$B$14),Schulferien!$C$14,IF(AND(A93&gt;=Schulferien!$A$15,A93&lt;=Schulferien!$B$15),Schulferien!$C$15,IF(AND(A93&gt;=Schulferien!$A$16,A93&lt;=Schulferien!$B$16),Schulferien!$C$16,""))))))))</f>
        <v/>
      </c>
      <c r="F93" s="157" t="str">
        <f t="shared" si="6"/>
        <v/>
      </c>
      <c r="G93" s="159" t="str">
        <f>IF(ISERROR(VLOOKUP(A93,Schulferien!$A$24:$C$31,3,FALSE)),"",VLOOKUP(A93,Schulferien!$A$24:$C$31,3,FALSE))</f>
        <v/>
      </c>
      <c r="H93" s="160" t="str">
        <f t="shared" si="7"/>
        <v/>
      </c>
      <c r="I93" s="164">
        <f t="shared" si="8"/>
        <v>1</v>
      </c>
      <c r="J93" s="164">
        <f t="shared" si="9"/>
        <v>1</v>
      </c>
      <c r="K93" s="65"/>
      <c r="L93" s="240" t="str">
        <f t="shared" si="10"/>
        <v/>
      </c>
      <c r="M93" s="150" t="str">
        <f t="shared" si="11"/>
        <v/>
      </c>
      <c r="N93" s="153" t="str">
        <f t="shared" si="12"/>
        <v/>
      </c>
      <c r="O93" s="153" t="str">
        <f t="shared" si="13"/>
        <v/>
      </c>
      <c r="P93" s="240" t="str">
        <f t="shared" si="14"/>
        <v/>
      </c>
      <c r="Q93" s="150" t="str">
        <f t="shared" si="15"/>
        <v/>
      </c>
      <c r="R93" s="153" t="str">
        <f t="shared" si="16"/>
        <v/>
      </c>
      <c r="S93" s="153" t="str">
        <f t="shared" si="17"/>
        <v/>
      </c>
      <c r="T93" s="240" t="str">
        <f t="shared" si="18"/>
        <v/>
      </c>
      <c r="U93" s="150" t="str">
        <f t="shared" si="19"/>
        <v/>
      </c>
      <c r="V93" s="153" t="str">
        <f t="shared" si="20"/>
        <v/>
      </c>
      <c r="W93" s="153" t="str">
        <f t="shared" si="21"/>
        <v/>
      </c>
      <c r="X93" s="170">
        <f t="shared" si="0"/>
        <v>0</v>
      </c>
      <c r="Y93" s="170">
        <f t="shared" si="1"/>
        <v>0</v>
      </c>
      <c r="Z93" s="172">
        <f t="shared" si="2"/>
        <v>1</v>
      </c>
      <c r="AA93" s="172">
        <f t="shared" si="22"/>
        <v>0</v>
      </c>
      <c r="AB93" s="172">
        <f t="shared" si="23"/>
        <v>0</v>
      </c>
      <c r="AL93" s="205" t="str">
        <f t="shared" si="24"/>
        <v/>
      </c>
      <c r="AM93" s="206" t="str">
        <f>IF(ISERROR(VLOOKUP(A93,Erfassung_Berechnung!$K$4:$K$19,1,FALSE)),"",VLOOKUP(A93,Erfassung_Berechnung!$K$4:$K$19,1,FALSE))</f>
        <v/>
      </c>
    </row>
    <row r="94" spans="1:39" x14ac:dyDescent="0.2">
      <c r="A94" s="11">
        <f t="shared" si="25"/>
        <v>45681</v>
      </c>
      <c r="B94" s="12">
        <f t="shared" si="3"/>
        <v>1</v>
      </c>
      <c r="C94" s="47">
        <f t="shared" si="4"/>
        <v>6</v>
      </c>
      <c r="D94" s="12" t="str">
        <f t="shared" si="5"/>
        <v/>
      </c>
      <c r="E94" s="156" t="str">
        <f>IF(AND(A94&gt;=Schulferien!$A$9,A94&lt;=Schulferien!$B$9),Schulferien!$C$9,IF(AND(A94&gt;=Schulferien!$A$10,A94&lt;=Schulferien!$B$10),Schulferien!$C$10,IF(AND(A94&gt;=Schulferien!$A$11,A94&lt;=Schulferien!$B$11),Schulferien!$C$11,IF(AND(A94&gt;=Schulferien!$A$12,A94&lt;=Schulferien!$B$12),Schulferien!$C$12,IF(AND(A94&gt;=Schulferien!$A$13,A94&lt;=Schulferien!$B$13),Schulferien!$C$13,IF(AND(A94&gt;=Schulferien!$A$14,A94&lt;=Schulferien!$B$14),Schulferien!$C$14,IF(AND(A94&gt;=Schulferien!$A$15,A94&lt;=Schulferien!$B$15),Schulferien!$C$15,IF(AND(A94&gt;=Schulferien!$A$16,A94&lt;=Schulferien!$B$16),Schulferien!$C$16,""))))))))</f>
        <v/>
      </c>
      <c r="F94" s="157" t="str">
        <f t="shared" si="6"/>
        <v/>
      </c>
      <c r="G94" s="159" t="str">
        <f>IF(ISERROR(VLOOKUP(A94,Schulferien!$A$24:$C$31,3,FALSE)),"",VLOOKUP(A94,Schulferien!$A$24:$C$31,3,FALSE))</f>
        <v/>
      </c>
      <c r="H94" s="160" t="str">
        <f t="shared" si="7"/>
        <v/>
      </c>
      <c r="I94" s="164">
        <f t="shared" si="8"/>
        <v>1</v>
      </c>
      <c r="J94" s="164">
        <f t="shared" si="9"/>
        <v>1</v>
      </c>
      <c r="K94" s="65"/>
      <c r="L94" s="240" t="str">
        <f t="shared" si="10"/>
        <v/>
      </c>
      <c r="M94" s="150" t="str">
        <f t="shared" si="11"/>
        <v/>
      </c>
      <c r="N94" s="153" t="str">
        <f t="shared" si="12"/>
        <v/>
      </c>
      <c r="O94" s="153" t="str">
        <f t="shared" si="13"/>
        <v/>
      </c>
      <c r="P94" s="240" t="str">
        <f t="shared" si="14"/>
        <v/>
      </c>
      <c r="Q94" s="150" t="str">
        <f t="shared" si="15"/>
        <v/>
      </c>
      <c r="R94" s="153" t="str">
        <f t="shared" si="16"/>
        <v/>
      </c>
      <c r="S94" s="153" t="str">
        <f t="shared" si="17"/>
        <v/>
      </c>
      <c r="T94" s="240" t="str">
        <f t="shared" si="18"/>
        <v/>
      </c>
      <c r="U94" s="150" t="str">
        <f t="shared" si="19"/>
        <v/>
      </c>
      <c r="V94" s="153" t="str">
        <f t="shared" si="20"/>
        <v/>
      </c>
      <c r="W94" s="153" t="str">
        <f t="shared" si="21"/>
        <v/>
      </c>
      <c r="X94" s="170">
        <f t="shared" si="0"/>
        <v>0</v>
      </c>
      <c r="Y94" s="170">
        <f t="shared" si="1"/>
        <v>0</v>
      </c>
      <c r="Z94" s="172">
        <f t="shared" si="2"/>
        <v>1</v>
      </c>
      <c r="AA94" s="172">
        <f t="shared" si="22"/>
        <v>0</v>
      </c>
      <c r="AB94" s="172">
        <f t="shared" si="23"/>
        <v>0</v>
      </c>
      <c r="AL94" s="205" t="str">
        <f t="shared" si="24"/>
        <v/>
      </c>
      <c r="AM94" s="206" t="str">
        <f>IF(ISERROR(VLOOKUP(A94,Erfassung_Berechnung!$K$4:$K$19,1,FALSE)),"",VLOOKUP(A94,Erfassung_Berechnung!$K$4:$K$19,1,FALSE))</f>
        <v/>
      </c>
    </row>
    <row r="95" spans="1:39" x14ac:dyDescent="0.2">
      <c r="A95" s="11">
        <f t="shared" si="25"/>
        <v>45682</v>
      </c>
      <c r="B95" s="12">
        <f t="shared" si="3"/>
        <v>1</v>
      </c>
      <c r="C95" s="47">
        <f t="shared" si="4"/>
        <v>7</v>
      </c>
      <c r="D95" s="12">
        <f t="shared" si="5"/>
        <v>1</v>
      </c>
      <c r="E95" s="156" t="str">
        <f>IF(AND(A95&gt;=Schulferien!$A$9,A95&lt;=Schulferien!$B$9),Schulferien!$C$9,IF(AND(A95&gt;=Schulferien!$A$10,A95&lt;=Schulferien!$B$10),Schulferien!$C$10,IF(AND(A95&gt;=Schulferien!$A$11,A95&lt;=Schulferien!$B$11),Schulferien!$C$11,IF(AND(A95&gt;=Schulferien!$A$12,A95&lt;=Schulferien!$B$12),Schulferien!$C$12,IF(AND(A95&gt;=Schulferien!$A$13,A95&lt;=Schulferien!$B$13),Schulferien!$C$13,IF(AND(A95&gt;=Schulferien!$A$14,A95&lt;=Schulferien!$B$14),Schulferien!$C$14,IF(AND(A95&gt;=Schulferien!$A$15,A95&lt;=Schulferien!$B$15),Schulferien!$C$15,IF(AND(A95&gt;=Schulferien!$A$16,A95&lt;=Schulferien!$B$16),Schulferien!$C$16,""))))))))</f>
        <v/>
      </c>
      <c r="F95" s="157" t="str">
        <f t="shared" si="6"/>
        <v/>
      </c>
      <c r="G95" s="159" t="str">
        <f>IF(ISERROR(VLOOKUP(A95,Schulferien!$A$24:$C$31,3,FALSE)),"",VLOOKUP(A95,Schulferien!$A$24:$C$31,3,FALSE))</f>
        <v/>
      </c>
      <c r="H95" s="160" t="str">
        <f t="shared" si="7"/>
        <v/>
      </c>
      <c r="I95" s="164" t="str">
        <f t="shared" si="8"/>
        <v/>
      </c>
      <c r="J95" s="164" t="str">
        <f t="shared" si="9"/>
        <v/>
      </c>
      <c r="K95" s="65"/>
      <c r="L95" s="240" t="str">
        <f t="shared" si="10"/>
        <v/>
      </c>
      <c r="M95" s="150" t="str">
        <f t="shared" si="11"/>
        <v/>
      </c>
      <c r="N95" s="153" t="str">
        <f t="shared" si="12"/>
        <v/>
      </c>
      <c r="O95" s="153" t="str">
        <f t="shared" si="13"/>
        <v/>
      </c>
      <c r="P95" s="240" t="str">
        <f t="shared" si="14"/>
        <v/>
      </c>
      <c r="Q95" s="150" t="str">
        <f t="shared" si="15"/>
        <v/>
      </c>
      <c r="R95" s="153" t="str">
        <f t="shared" si="16"/>
        <v/>
      </c>
      <c r="S95" s="153" t="str">
        <f t="shared" si="17"/>
        <v/>
      </c>
      <c r="T95" s="240" t="str">
        <f t="shared" si="18"/>
        <v/>
      </c>
      <c r="U95" s="150" t="str">
        <f t="shared" si="19"/>
        <v/>
      </c>
      <c r="V95" s="153" t="str">
        <f t="shared" si="20"/>
        <v/>
      </c>
      <c r="W95" s="153" t="str">
        <f t="shared" si="21"/>
        <v/>
      </c>
      <c r="X95" s="170">
        <f t="shared" si="0"/>
        <v>0</v>
      </c>
      <c r="Y95" s="170">
        <f t="shared" si="1"/>
        <v>0</v>
      </c>
      <c r="Z95" s="172" t="str">
        <f t="shared" si="2"/>
        <v/>
      </c>
      <c r="AA95" s="172" t="str">
        <f t="shared" si="22"/>
        <v/>
      </c>
      <c r="AB95" s="172" t="str">
        <f t="shared" si="23"/>
        <v/>
      </c>
      <c r="AL95" s="205" t="str">
        <f t="shared" si="24"/>
        <v/>
      </c>
      <c r="AM95" s="206" t="str">
        <f>IF(ISERROR(VLOOKUP(A95,Erfassung_Berechnung!$K$4:$K$19,1,FALSE)),"",VLOOKUP(A95,Erfassung_Berechnung!$K$4:$K$19,1,FALSE))</f>
        <v/>
      </c>
    </row>
    <row r="96" spans="1:39" x14ac:dyDescent="0.2">
      <c r="A96" s="11">
        <f t="shared" si="25"/>
        <v>45683</v>
      </c>
      <c r="B96" s="12">
        <f t="shared" si="3"/>
        <v>1</v>
      </c>
      <c r="C96" s="47">
        <f t="shared" si="4"/>
        <v>1</v>
      </c>
      <c r="D96" s="12">
        <f t="shared" si="5"/>
        <v>1</v>
      </c>
      <c r="E96" s="156" t="str">
        <f>IF(AND(A96&gt;=Schulferien!$A$9,A96&lt;=Schulferien!$B$9),Schulferien!$C$9,IF(AND(A96&gt;=Schulferien!$A$10,A96&lt;=Schulferien!$B$10),Schulferien!$C$10,IF(AND(A96&gt;=Schulferien!$A$11,A96&lt;=Schulferien!$B$11),Schulferien!$C$11,IF(AND(A96&gt;=Schulferien!$A$12,A96&lt;=Schulferien!$B$12),Schulferien!$C$12,IF(AND(A96&gt;=Schulferien!$A$13,A96&lt;=Schulferien!$B$13),Schulferien!$C$13,IF(AND(A96&gt;=Schulferien!$A$14,A96&lt;=Schulferien!$B$14),Schulferien!$C$14,IF(AND(A96&gt;=Schulferien!$A$15,A96&lt;=Schulferien!$B$15),Schulferien!$C$15,IF(AND(A96&gt;=Schulferien!$A$16,A96&lt;=Schulferien!$B$16),Schulferien!$C$16,""))))))))</f>
        <v/>
      </c>
      <c r="F96" s="157" t="str">
        <f t="shared" si="6"/>
        <v/>
      </c>
      <c r="G96" s="159" t="str">
        <f>IF(ISERROR(VLOOKUP(A96,Schulferien!$A$24:$C$31,3,FALSE)),"",VLOOKUP(A96,Schulferien!$A$24:$C$31,3,FALSE))</f>
        <v/>
      </c>
      <c r="H96" s="160" t="str">
        <f t="shared" si="7"/>
        <v/>
      </c>
      <c r="I96" s="164" t="str">
        <f t="shared" si="8"/>
        <v/>
      </c>
      <c r="J96" s="164" t="str">
        <f t="shared" si="9"/>
        <v/>
      </c>
      <c r="K96" s="65"/>
      <c r="L96" s="240" t="str">
        <f t="shared" si="10"/>
        <v/>
      </c>
      <c r="M96" s="150" t="str">
        <f t="shared" si="11"/>
        <v/>
      </c>
      <c r="N96" s="153" t="str">
        <f t="shared" si="12"/>
        <v/>
      </c>
      <c r="O96" s="153" t="str">
        <f t="shared" si="13"/>
        <v/>
      </c>
      <c r="P96" s="240" t="str">
        <f t="shared" si="14"/>
        <v/>
      </c>
      <c r="Q96" s="150" t="str">
        <f t="shared" si="15"/>
        <v/>
      </c>
      <c r="R96" s="153" t="str">
        <f t="shared" si="16"/>
        <v/>
      </c>
      <c r="S96" s="153" t="str">
        <f t="shared" si="17"/>
        <v/>
      </c>
      <c r="T96" s="240" t="str">
        <f t="shared" si="18"/>
        <v/>
      </c>
      <c r="U96" s="150" t="str">
        <f t="shared" si="19"/>
        <v/>
      </c>
      <c r="V96" s="153" t="str">
        <f t="shared" si="20"/>
        <v/>
      </c>
      <c r="W96" s="153" t="str">
        <f t="shared" si="21"/>
        <v/>
      </c>
      <c r="X96" s="170">
        <f t="shared" si="0"/>
        <v>0</v>
      </c>
      <c r="Y96" s="170">
        <f t="shared" si="1"/>
        <v>0</v>
      </c>
      <c r="Z96" s="172" t="str">
        <f t="shared" si="2"/>
        <v/>
      </c>
      <c r="AA96" s="172" t="str">
        <f t="shared" si="22"/>
        <v/>
      </c>
      <c r="AB96" s="172" t="str">
        <f t="shared" si="23"/>
        <v/>
      </c>
      <c r="AL96" s="205" t="str">
        <f t="shared" si="24"/>
        <v/>
      </c>
      <c r="AM96" s="206" t="str">
        <f>IF(ISERROR(VLOOKUP(A96,Erfassung_Berechnung!$K$4:$K$19,1,FALSE)),"",VLOOKUP(A96,Erfassung_Berechnung!$K$4:$K$19,1,FALSE))</f>
        <v/>
      </c>
    </row>
    <row r="97" spans="1:39" x14ac:dyDescent="0.2">
      <c r="A97" s="11">
        <f t="shared" si="25"/>
        <v>45684</v>
      </c>
      <c r="B97" s="12">
        <f t="shared" si="3"/>
        <v>1</v>
      </c>
      <c r="C97" s="47">
        <f t="shared" si="4"/>
        <v>2</v>
      </c>
      <c r="D97" s="12" t="str">
        <f t="shared" si="5"/>
        <v/>
      </c>
      <c r="E97" s="156" t="str">
        <f>IF(AND(A97&gt;=Schulferien!$A$9,A97&lt;=Schulferien!$B$9),Schulferien!$C$9,IF(AND(A97&gt;=Schulferien!$A$10,A97&lt;=Schulferien!$B$10),Schulferien!$C$10,IF(AND(A97&gt;=Schulferien!$A$11,A97&lt;=Schulferien!$B$11),Schulferien!$C$11,IF(AND(A97&gt;=Schulferien!$A$12,A97&lt;=Schulferien!$B$12),Schulferien!$C$12,IF(AND(A97&gt;=Schulferien!$A$13,A97&lt;=Schulferien!$B$13),Schulferien!$C$13,IF(AND(A97&gt;=Schulferien!$A$14,A97&lt;=Schulferien!$B$14),Schulferien!$C$14,IF(AND(A97&gt;=Schulferien!$A$15,A97&lt;=Schulferien!$B$15),Schulferien!$C$15,IF(AND(A97&gt;=Schulferien!$A$16,A97&lt;=Schulferien!$B$16),Schulferien!$C$16,""))))))))</f>
        <v>Sportferien</v>
      </c>
      <c r="F97" s="157">
        <f t="shared" si="6"/>
        <v>1</v>
      </c>
      <c r="G97" s="159" t="str">
        <f>IF(ISERROR(VLOOKUP(A97,Schulferien!$A$24:$C$31,3,FALSE)),"",VLOOKUP(A97,Schulferien!$A$24:$C$31,3,FALSE))</f>
        <v/>
      </c>
      <c r="H97" s="160" t="str">
        <f t="shared" si="7"/>
        <v/>
      </c>
      <c r="I97" s="164" t="str">
        <f t="shared" si="8"/>
        <v/>
      </c>
      <c r="J97" s="164" t="str">
        <f t="shared" si="9"/>
        <v/>
      </c>
      <c r="K97" s="65"/>
      <c r="L97" s="240" t="str">
        <f t="shared" si="10"/>
        <v/>
      </c>
      <c r="M97" s="150" t="str">
        <f t="shared" si="11"/>
        <v/>
      </c>
      <c r="N97" s="153" t="str">
        <f t="shared" si="12"/>
        <v/>
      </c>
      <c r="O97" s="153" t="str">
        <f t="shared" si="13"/>
        <v/>
      </c>
      <c r="P97" s="240" t="str">
        <f t="shared" si="14"/>
        <v/>
      </c>
      <c r="Q97" s="150" t="str">
        <f t="shared" si="15"/>
        <v/>
      </c>
      <c r="R97" s="153" t="str">
        <f t="shared" si="16"/>
        <v/>
      </c>
      <c r="S97" s="153" t="str">
        <f t="shared" si="17"/>
        <v/>
      </c>
      <c r="T97" s="240" t="str">
        <f t="shared" si="18"/>
        <v/>
      </c>
      <c r="U97" s="150" t="str">
        <f t="shared" si="19"/>
        <v/>
      </c>
      <c r="V97" s="153" t="str">
        <f t="shared" si="20"/>
        <v/>
      </c>
      <c r="W97" s="153" t="str">
        <f t="shared" si="21"/>
        <v/>
      </c>
      <c r="X97" s="170">
        <f t="shared" si="0"/>
        <v>0</v>
      </c>
      <c r="Y97" s="170">
        <f t="shared" si="1"/>
        <v>0</v>
      </c>
      <c r="Z97" s="172" t="str">
        <f t="shared" si="2"/>
        <v/>
      </c>
      <c r="AA97" s="172" t="str">
        <f t="shared" si="22"/>
        <v/>
      </c>
      <c r="AB97" s="172" t="str">
        <f t="shared" si="23"/>
        <v/>
      </c>
      <c r="AL97" s="205" t="str">
        <f t="shared" si="24"/>
        <v/>
      </c>
      <c r="AM97" s="206" t="str">
        <f>IF(ISERROR(VLOOKUP(A97,Erfassung_Berechnung!$K$4:$K$19,1,FALSE)),"",VLOOKUP(A97,Erfassung_Berechnung!$K$4:$K$19,1,FALSE))</f>
        <v/>
      </c>
    </row>
    <row r="98" spans="1:39" x14ac:dyDescent="0.2">
      <c r="A98" s="11">
        <f t="shared" si="25"/>
        <v>45685</v>
      </c>
      <c r="B98" s="12">
        <f t="shared" si="3"/>
        <v>1</v>
      </c>
      <c r="C98" s="47">
        <f t="shared" si="4"/>
        <v>3</v>
      </c>
      <c r="D98" s="12" t="str">
        <f t="shared" si="5"/>
        <v/>
      </c>
      <c r="E98" s="156" t="str">
        <f>IF(AND(A98&gt;=Schulferien!$A$9,A98&lt;=Schulferien!$B$9),Schulferien!$C$9,IF(AND(A98&gt;=Schulferien!$A$10,A98&lt;=Schulferien!$B$10),Schulferien!$C$10,IF(AND(A98&gt;=Schulferien!$A$11,A98&lt;=Schulferien!$B$11),Schulferien!$C$11,IF(AND(A98&gt;=Schulferien!$A$12,A98&lt;=Schulferien!$B$12),Schulferien!$C$12,IF(AND(A98&gt;=Schulferien!$A$13,A98&lt;=Schulferien!$B$13),Schulferien!$C$13,IF(AND(A98&gt;=Schulferien!$A$14,A98&lt;=Schulferien!$B$14),Schulferien!$C$14,IF(AND(A98&gt;=Schulferien!$A$15,A98&lt;=Schulferien!$B$15),Schulferien!$C$15,IF(AND(A98&gt;=Schulferien!$A$16,A98&lt;=Schulferien!$B$16),Schulferien!$C$16,""))))))))</f>
        <v>Sportferien</v>
      </c>
      <c r="F98" s="157">
        <f t="shared" si="6"/>
        <v>1</v>
      </c>
      <c r="G98" s="159" t="str">
        <f>IF(ISERROR(VLOOKUP(A98,Schulferien!$A$24:$C$31,3,FALSE)),"",VLOOKUP(A98,Schulferien!$A$24:$C$31,3,FALSE))</f>
        <v/>
      </c>
      <c r="H98" s="160" t="str">
        <f t="shared" si="7"/>
        <v/>
      </c>
      <c r="I98" s="164" t="str">
        <f t="shared" si="8"/>
        <v/>
      </c>
      <c r="J98" s="164" t="str">
        <f t="shared" si="9"/>
        <v/>
      </c>
      <c r="K98" s="65"/>
      <c r="L98" s="240" t="str">
        <f t="shared" si="10"/>
        <v/>
      </c>
      <c r="M98" s="150" t="str">
        <f t="shared" si="11"/>
        <v/>
      </c>
      <c r="N98" s="153" t="str">
        <f t="shared" si="12"/>
        <v/>
      </c>
      <c r="O98" s="153" t="str">
        <f t="shared" si="13"/>
        <v/>
      </c>
      <c r="P98" s="240" t="str">
        <f t="shared" si="14"/>
        <v/>
      </c>
      <c r="Q98" s="150" t="str">
        <f t="shared" si="15"/>
        <v/>
      </c>
      <c r="R98" s="153" t="str">
        <f t="shared" si="16"/>
        <v/>
      </c>
      <c r="S98" s="153" t="str">
        <f t="shared" si="17"/>
        <v/>
      </c>
      <c r="T98" s="240" t="str">
        <f t="shared" si="18"/>
        <v/>
      </c>
      <c r="U98" s="150" t="str">
        <f t="shared" si="19"/>
        <v/>
      </c>
      <c r="V98" s="153" t="str">
        <f t="shared" si="20"/>
        <v/>
      </c>
      <c r="W98" s="153" t="str">
        <f t="shared" si="21"/>
        <v/>
      </c>
      <c r="X98" s="170">
        <f t="shared" si="0"/>
        <v>0</v>
      </c>
      <c r="Y98" s="170">
        <f t="shared" si="1"/>
        <v>0</v>
      </c>
      <c r="Z98" s="172" t="str">
        <f t="shared" si="2"/>
        <v/>
      </c>
      <c r="AA98" s="172" t="str">
        <f t="shared" si="22"/>
        <v/>
      </c>
      <c r="AB98" s="172" t="str">
        <f t="shared" si="23"/>
        <v/>
      </c>
      <c r="AL98" s="205" t="str">
        <f t="shared" si="24"/>
        <v/>
      </c>
      <c r="AM98" s="206" t="str">
        <f>IF(ISERROR(VLOOKUP(A98,Erfassung_Berechnung!$K$4:$K$19,1,FALSE)),"",VLOOKUP(A98,Erfassung_Berechnung!$K$4:$K$19,1,FALSE))</f>
        <v/>
      </c>
    </row>
    <row r="99" spans="1:39" x14ac:dyDescent="0.2">
      <c r="A99" s="11">
        <f t="shared" si="25"/>
        <v>45686</v>
      </c>
      <c r="B99" s="12">
        <f t="shared" si="3"/>
        <v>1</v>
      </c>
      <c r="C99" s="47">
        <f t="shared" si="4"/>
        <v>4</v>
      </c>
      <c r="D99" s="12" t="str">
        <f t="shared" si="5"/>
        <v/>
      </c>
      <c r="E99" s="156" t="str">
        <f>IF(AND(A99&gt;=Schulferien!$A$9,A99&lt;=Schulferien!$B$9),Schulferien!$C$9,IF(AND(A99&gt;=Schulferien!$A$10,A99&lt;=Schulferien!$B$10),Schulferien!$C$10,IF(AND(A99&gt;=Schulferien!$A$11,A99&lt;=Schulferien!$B$11),Schulferien!$C$11,IF(AND(A99&gt;=Schulferien!$A$12,A99&lt;=Schulferien!$B$12),Schulferien!$C$12,IF(AND(A99&gt;=Schulferien!$A$13,A99&lt;=Schulferien!$B$13),Schulferien!$C$13,IF(AND(A99&gt;=Schulferien!$A$14,A99&lt;=Schulferien!$B$14),Schulferien!$C$14,IF(AND(A99&gt;=Schulferien!$A$15,A99&lt;=Schulferien!$B$15),Schulferien!$C$15,IF(AND(A99&gt;=Schulferien!$A$16,A99&lt;=Schulferien!$B$16),Schulferien!$C$16,""))))))))</f>
        <v>Sportferien</v>
      </c>
      <c r="F99" s="157">
        <f t="shared" si="6"/>
        <v>1</v>
      </c>
      <c r="G99" s="159" t="str">
        <f>IF(ISERROR(VLOOKUP(A99,Schulferien!$A$24:$C$31,3,FALSE)),"",VLOOKUP(A99,Schulferien!$A$24:$C$31,3,FALSE))</f>
        <v/>
      </c>
      <c r="H99" s="160" t="str">
        <f t="shared" si="7"/>
        <v/>
      </c>
      <c r="I99" s="164" t="str">
        <f t="shared" si="8"/>
        <v/>
      </c>
      <c r="J99" s="164" t="str">
        <f t="shared" si="9"/>
        <v/>
      </c>
      <c r="K99" s="65"/>
      <c r="L99" s="240" t="str">
        <f t="shared" si="10"/>
        <v/>
      </c>
      <c r="M99" s="150" t="str">
        <f t="shared" si="11"/>
        <v/>
      </c>
      <c r="N99" s="153" t="str">
        <f t="shared" si="12"/>
        <v/>
      </c>
      <c r="O99" s="153" t="str">
        <f t="shared" si="13"/>
        <v/>
      </c>
      <c r="P99" s="240" t="str">
        <f t="shared" si="14"/>
        <v/>
      </c>
      <c r="Q99" s="150" t="str">
        <f t="shared" si="15"/>
        <v/>
      </c>
      <c r="R99" s="153" t="str">
        <f t="shared" si="16"/>
        <v/>
      </c>
      <c r="S99" s="153" t="str">
        <f t="shared" si="17"/>
        <v/>
      </c>
      <c r="T99" s="240" t="str">
        <f t="shared" si="18"/>
        <v/>
      </c>
      <c r="U99" s="150" t="str">
        <f t="shared" si="19"/>
        <v/>
      </c>
      <c r="V99" s="153" t="str">
        <f t="shared" si="20"/>
        <v/>
      </c>
      <c r="W99" s="153" t="str">
        <f t="shared" si="21"/>
        <v/>
      </c>
      <c r="X99" s="170">
        <f t="shared" si="0"/>
        <v>0</v>
      </c>
      <c r="Y99" s="170">
        <f t="shared" si="1"/>
        <v>0</v>
      </c>
      <c r="Z99" s="172" t="str">
        <f t="shared" si="2"/>
        <v/>
      </c>
      <c r="AA99" s="172" t="str">
        <f t="shared" si="22"/>
        <v/>
      </c>
      <c r="AB99" s="172" t="str">
        <f t="shared" si="23"/>
        <v/>
      </c>
      <c r="AL99" s="205" t="str">
        <f t="shared" si="24"/>
        <v/>
      </c>
      <c r="AM99" s="206" t="str">
        <f>IF(ISERROR(VLOOKUP(A99,Erfassung_Berechnung!$K$4:$K$19,1,FALSE)),"",VLOOKUP(A99,Erfassung_Berechnung!$K$4:$K$19,1,FALSE))</f>
        <v/>
      </c>
    </row>
    <row r="100" spans="1:39" x14ac:dyDescent="0.2">
      <c r="A100" s="11">
        <f t="shared" si="25"/>
        <v>45687</v>
      </c>
      <c r="B100" s="12">
        <f t="shared" si="3"/>
        <v>1</v>
      </c>
      <c r="C100" s="47">
        <f t="shared" si="4"/>
        <v>5</v>
      </c>
      <c r="D100" s="12" t="str">
        <f t="shared" si="5"/>
        <v/>
      </c>
      <c r="E100" s="156" t="str">
        <f>IF(AND(A100&gt;=Schulferien!$A$9,A100&lt;=Schulferien!$B$9),Schulferien!$C$9,IF(AND(A100&gt;=Schulferien!$A$10,A100&lt;=Schulferien!$B$10),Schulferien!$C$10,IF(AND(A100&gt;=Schulferien!$A$11,A100&lt;=Schulferien!$B$11),Schulferien!$C$11,IF(AND(A100&gt;=Schulferien!$A$12,A100&lt;=Schulferien!$B$12),Schulferien!$C$12,IF(AND(A100&gt;=Schulferien!$A$13,A100&lt;=Schulferien!$B$13),Schulferien!$C$13,IF(AND(A100&gt;=Schulferien!$A$14,A100&lt;=Schulferien!$B$14),Schulferien!$C$14,IF(AND(A100&gt;=Schulferien!$A$15,A100&lt;=Schulferien!$B$15),Schulferien!$C$15,IF(AND(A100&gt;=Schulferien!$A$16,A100&lt;=Schulferien!$B$16),Schulferien!$C$16,""))))))))</f>
        <v>Sportferien</v>
      </c>
      <c r="F100" s="157">
        <f t="shared" si="6"/>
        <v>1</v>
      </c>
      <c r="G100" s="159" t="str">
        <f>IF(ISERROR(VLOOKUP(A100,Schulferien!$A$24:$C$31,3,FALSE)),"",VLOOKUP(A100,Schulferien!$A$24:$C$31,3,FALSE))</f>
        <v/>
      </c>
      <c r="H100" s="160" t="str">
        <f t="shared" si="7"/>
        <v/>
      </c>
      <c r="I100" s="164" t="str">
        <f t="shared" si="8"/>
        <v/>
      </c>
      <c r="J100" s="164" t="str">
        <f t="shared" si="9"/>
        <v/>
      </c>
      <c r="K100" s="65"/>
      <c r="L100" s="240" t="str">
        <f t="shared" si="10"/>
        <v/>
      </c>
      <c r="M100" s="150" t="str">
        <f t="shared" si="11"/>
        <v/>
      </c>
      <c r="N100" s="153" t="str">
        <f t="shared" si="12"/>
        <v/>
      </c>
      <c r="O100" s="153" t="str">
        <f t="shared" si="13"/>
        <v/>
      </c>
      <c r="P100" s="240" t="str">
        <f t="shared" si="14"/>
        <v/>
      </c>
      <c r="Q100" s="150" t="str">
        <f t="shared" si="15"/>
        <v/>
      </c>
      <c r="R100" s="153" t="str">
        <f t="shared" si="16"/>
        <v/>
      </c>
      <c r="S100" s="153" t="str">
        <f t="shared" si="17"/>
        <v/>
      </c>
      <c r="T100" s="240" t="str">
        <f t="shared" si="18"/>
        <v/>
      </c>
      <c r="U100" s="150" t="str">
        <f t="shared" si="19"/>
        <v/>
      </c>
      <c r="V100" s="153" t="str">
        <f t="shared" si="20"/>
        <v/>
      </c>
      <c r="W100" s="153" t="str">
        <f t="shared" si="21"/>
        <v/>
      </c>
      <c r="X100" s="170">
        <f t="shared" si="0"/>
        <v>0</v>
      </c>
      <c r="Y100" s="170">
        <f t="shared" si="1"/>
        <v>0</v>
      </c>
      <c r="Z100" s="172" t="str">
        <f t="shared" si="2"/>
        <v/>
      </c>
      <c r="AA100" s="172" t="str">
        <f t="shared" si="22"/>
        <v/>
      </c>
      <c r="AB100" s="172" t="str">
        <f t="shared" si="23"/>
        <v/>
      </c>
      <c r="AL100" s="205" t="str">
        <f t="shared" si="24"/>
        <v/>
      </c>
      <c r="AM100" s="206" t="str">
        <f>IF(ISERROR(VLOOKUP(A100,Erfassung_Berechnung!$K$4:$K$19,1,FALSE)),"",VLOOKUP(A100,Erfassung_Berechnung!$K$4:$K$19,1,FALSE))</f>
        <v/>
      </c>
    </row>
    <row r="101" spans="1:39" x14ac:dyDescent="0.2">
      <c r="A101" s="11">
        <f t="shared" si="25"/>
        <v>45688</v>
      </c>
      <c r="B101" s="12">
        <f t="shared" si="3"/>
        <v>1</v>
      </c>
      <c r="C101" s="47">
        <f t="shared" si="4"/>
        <v>6</v>
      </c>
      <c r="D101" s="12" t="str">
        <f t="shared" si="5"/>
        <v/>
      </c>
      <c r="E101" s="156" t="str">
        <f>IF(AND(A101&gt;=Schulferien!$A$9,A101&lt;=Schulferien!$B$9),Schulferien!$C$9,IF(AND(A101&gt;=Schulferien!$A$10,A101&lt;=Schulferien!$B$10),Schulferien!$C$10,IF(AND(A101&gt;=Schulferien!$A$11,A101&lt;=Schulferien!$B$11),Schulferien!$C$11,IF(AND(A101&gt;=Schulferien!$A$12,A101&lt;=Schulferien!$B$12),Schulferien!$C$12,IF(AND(A101&gt;=Schulferien!$A$13,A101&lt;=Schulferien!$B$13),Schulferien!$C$13,IF(AND(A101&gt;=Schulferien!$A$14,A101&lt;=Schulferien!$B$14),Schulferien!$C$14,IF(AND(A101&gt;=Schulferien!$A$15,A101&lt;=Schulferien!$B$15),Schulferien!$C$15,IF(AND(A101&gt;=Schulferien!$A$16,A101&lt;=Schulferien!$B$16),Schulferien!$C$16,""))))))))</f>
        <v>Sportferien</v>
      </c>
      <c r="F101" s="157">
        <f t="shared" si="6"/>
        <v>1</v>
      </c>
      <c r="G101" s="159" t="str">
        <f>IF(ISERROR(VLOOKUP(A101,Schulferien!$A$24:$C$31,3,FALSE)),"",VLOOKUP(A101,Schulferien!$A$24:$C$31,3,FALSE))</f>
        <v/>
      </c>
      <c r="H101" s="160" t="str">
        <f t="shared" si="7"/>
        <v/>
      </c>
      <c r="I101" s="164" t="str">
        <f t="shared" si="8"/>
        <v/>
      </c>
      <c r="J101" s="164" t="str">
        <f t="shared" si="9"/>
        <v/>
      </c>
      <c r="K101" s="65"/>
      <c r="L101" s="240" t="str">
        <f t="shared" si="10"/>
        <v/>
      </c>
      <c r="M101" s="150" t="str">
        <f t="shared" si="11"/>
        <v/>
      </c>
      <c r="N101" s="153" t="str">
        <f t="shared" si="12"/>
        <v/>
      </c>
      <c r="O101" s="153" t="str">
        <f t="shared" si="13"/>
        <v/>
      </c>
      <c r="P101" s="240" t="str">
        <f t="shared" si="14"/>
        <v/>
      </c>
      <c r="Q101" s="150" t="str">
        <f t="shared" si="15"/>
        <v/>
      </c>
      <c r="R101" s="153" t="str">
        <f t="shared" si="16"/>
        <v/>
      </c>
      <c r="S101" s="153" t="str">
        <f t="shared" si="17"/>
        <v/>
      </c>
      <c r="T101" s="240" t="str">
        <f t="shared" si="18"/>
        <v/>
      </c>
      <c r="U101" s="150" t="str">
        <f t="shared" si="19"/>
        <v/>
      </c>
      <c r="V101" s="153" t="str">
        <f t="shared" si="20"/>
        <v/>
      </c>
      <c r="W101" s="153" t="str">
        <f t="shared" si="21"/>
        <v/>
      </c>
      <c r="X101" s="170">
        <f t="shared" si="0"/>
        <v>0</v>
      </c>
      <c r="Y101" s="170">
        <f t="shared" si="1"/>
        <v>0</v>
      </c>
      <c r="Z101" s="172" t="str">
        <f t="shared" si="2"/>
        <v/>
      </c>
      <c r="AA101" s="172" t="str">
        <f t="shared" si="22"/>
        <v/>
      </c>
      <c r="AB101" s="172" t="str">
        <f t="shared" si="23"/>
        <v/>
      </c>
      <c r="AL101" s="205">
        <f t="shared" si="24"/>
        <v>2</v>
      </c>
      <c r="AM101" s="206">
        <f>IF(ISERROR(VLOOKUP(A101,Erfassung_Berechnung!$K$4:$K$19,1,FALSE)),"",VLOOKUP(A101,Erfassung_Berechnung!$K$4:$K$19,1,FALSE))</f>
        <v>45688</v>
      </c>
    </row>
    <row r="102" spans="1:39" x14ac:dyDescent="0.2">
      <c r="A102" s="11">
        <f t="shared" si="25"/>
        <v>45689</v>
      </c>
      <c r="B102" s="12">
        <f t="shared" si="3"/>
        <v>2</v>
      </c>
      <c r="C102" s="47">
        <f t="shared" si="4"/>
        <v>7</v>
      </c>
      <c r="D102" s="12">
        <f t="shared" si="5"/>
        <v>1</v>
      </c>
      <c r="E102" s="156" t="str">
        <f>IF(AND(A102&gt;=Schulferien!$A$9,A102&lt;=Schulferien!$B$9),Schulferien!$C$9,IF(AND(A102&gt;=Schulferien!$A$10,A102&lt;=Schulferien!$B$10),Schulferien!$C$10,IF(AND(A102&gt;=Schulferien!$A$11,A102&lt;=Schulferien!$B$11),Schulferien!$C$11,IF(AND(A102&gt;=Schulferien!$A$12,A102&lt;=Schulferien!$B$12),Schulferien!$C$12,IF(AND(A102&gt;=Schulferien!$A$13,A102&lt;=Schulferien!$B$13),Schulferien!$C$13,IF(AND(A102&gt;=Schulferien!$A$14,A102&lt;=Schulferien!$B$14),Schulferien!$C$14,IF(AND(A102&gt;=Schulferien!$A$15,A102&lt;=Schulferien!$B$15),Schulferien!$C$15,IF(AND(A102&gt;=Schulferien!$A$16,A102&lt;=Schulferien!$B$16),Schulferien!$C$16,""))))))))</f>
        <v>Sportferien</v>
      </c>
      <c r="F102" s="157">
        <f t="shared" si="6"/>
        <v>0</v>
      </c>
      <c r="G102" s="159" t="str">
        <f>IF(ISERROR(VLOOKUP(A102,Schulferien!$A$24:$C$31,3,FALSE)),"",VLOOKUP(A102,Schulferien!$A$24:$C$31,3,FALSE))</f>
        <v/>
      </c>
      <c r="H102" s="160" t="str">
        <f t="shared" si="7"/>
        <v/>
      </c>
      <c r="I102" s="164" t="str">
        <f t="shared" si="8"/>
        <v/>
      </c>
      <c r="J102" s="164" t="str">
        <f t="shared" si="9"/>
        <v/>
      </c>
      <c r="K102" s="65"/>
      <c r="L102" s="240" t="str">
        <f t="shared" si="10"/>
        <v/>
      </c>
      <c r="M102" s="150" t="str">
        <f t="shared" si="11"/>
        <v/>
      </c>
      <c r="N102" s="153" t="str">
        <f t="shared" si="12"/>
        <v/>
      </c>
      <c r="O102" s="153" t="str">
        <f t="shared" si="13"/>
        <v/>
      </c>
      <c r="P102" s="240" t="str">
        <f t="shared" si="14"/>
        <v/>
      </c>
      <c r="Q102" s="150" t="str">
        <f t="shared" si="15"/>
        <v/>
      </c>
      <c r="R102" s="153" t="str">
        <f t="shared" si="16"/>
        <v/>
      </c>
      <c r="S102" s="153" t="str">
        <f t="shared" si="17"/>
        <v/>
      </c>
      <c r="T102" s="240" t="str">
        <f t="shared" si="18"/>
        <v/>
      </c>
      <c r="U102" s="150" t="str">
        <f t="shared" si="19"/>
        <v/>
      </c>
      <c r="V102" s="153" t="str">
        <f t="shared" si="20"/>
        <v/>
      </c>
      <c r="W102" s="153" t="str">
        <f t="shared" si="21"/>
        <v/>
      </c>
      <c r="X102" s="170">
        <f t="shared" si="0"/>
        <v>0</v>
      </c>
      <c r="Y102" s="170" t="str">
        <f t="shared" si="1"/>
        <v/>
      </c>
      <c r="Z102" s="172" t="str">
        <f t="shared" si="2"/>
        <v/>
      </c>
      <c r="AA102" s="172" t="str">
        <f t="shared" si="22"/>
        <v/>
      </c>
      <c r="AB102" s="172" t="str">
        <f t="shared" si="23"/>
        <v/>
      </c>
      <c r="AL102" s="205">
        <f t="shared" si="24"/>
        <v>3</v>
      </c>
      <c r="AM102" s="206">
        <f>IF(ISERROR(VLOOKUP(A102,Erfassung_Berechnung!$K$4:$K$19,1,FALSE)),"",VLOOKUP(A102,Erfassung_Berechnung!$K$4:$K$19,1,FALSE))</f>
        <v>45689</v>
      </c>
    </row>
    <row r="103" spans="1:39" x14ac:dyDescent="0.2">
      <c r="A103" s="11">
        <f t="shared" si="25"/>
        <v>45690</v>
      </c>
      <c r="B103" s="12">
        <f t="shared" si="3"/>
        <v>2</v>
      </c>
      <c r="C103" s="47">
        <f t="shared" si="4"/>
        <v>1</v>
      </c>
      <c r="D103" s="12">
        <f t="shared" si="5"/>
        <v>1</v>
      </c>
      <c r="E103" s="156" t="str">
        <f>IF(AND(A103&gt;=Schulferien!$A$9,A103&lt;=Schulferien!$B$9),Schulferien!$C$9,IF(AND(A103&gt;=Schulferien!$A$10,A103&lt;=Schulferien!$B$10),Schulferien!$C$10,IF(AND(A103&gt;=Schulferien!$A$11,A103&lt;=Schulferien!$B$11),Schulferien!$C$11,IF(AND(A103&gt;=Schulferien!$A$12,A103&lt;=Schulferien!$B$12),Schulferien!$C$12,IF(AND(A103&gt;=Schulferien!$A$13,A103&lt;=Schulferien!$B$13),Schulferien!$C$13,IF(AND(A103&gt;=Schulferien!$A$14,A103&lt;=Schulferien!$B$14),Schulferien!$C$14,IF(AND(A103&gt;=Schulferien!$A$15,A103&lt;=Schulferien!$B$15),Schulferien!$C$15,IF(AND(A103&gt;=Schulferien!$A$16,A103&lt;=Schulferien!$B$16),Schulferien!$C$16,""))))))))</f>
        <v>Sportferien</v>
      </c>
      <c r="F103" s="157">
        <f t="shared" si="6"/>
        <v>0</v>
      </c>
      <c r="G103" s="159" t="str">
        <f>IF(ISERROR(VLOOKUP(A103,Schulferien!$A$24:$C$31,3,FALSE)),"",VLOOKUP(A103,Schulferien!$A$24:$C$31,3,FALSE))</f>
        <v/>
      </c>
      <c r="H103" s="160" t="str">
        <f t="shared" si="7"/>
        <v/>
      </c>
      <c r="I103" s="164" t="str">
        <f t="shared" si="8"/>
        <v/>
      </c>
      <c r="J103" s="164" t="str">
        <f t="shared" si="9"/>
        <v/>
      </c>
      <c r="K103" s="65"/>
      <c r="L103" s="240" t="str">
        <f t="shared" si="10"/>
        <v/>
      </c>
      <c r="M103" s="150" t="str">
        <f t="shared" si="11"/>
        <v/>
      </c>
      <c r="N103" s="153" t="str">
        <f t="shared" si="12"/>
        <v/>
      </c>
      <c r="O103" s="153" t="str">
        <f t="shared" si="13"/>
        <v/>
      </c>
      <c r="P103" s="240" t="str">
        <f t="shared" si="14"/>
        <v/>
      </c>
      <c r="Q103" s="150" t="str">
        <f t="shared" si="15"/>
        <v/>
      </c>
      <c r="R103" s="153" t="str">
        <f t="shared" si="16"/>
        <v/>
      </c>
      <c r="S103" s="153" t="str">
        <f t="shared" si="17"/>
        <v/>
      </c>
      <c r="T103" s="240" t="str">
        <f t="shared" si="18"/>
        <v/>
      </c>
      <c r="U103" s="150" t="str">
        <f t="shared" si="19"/>
        <v/>
      </c>
      <c r="V103" s="153" t="str">
        <f t="shared" si="20"/>
        <v/>
      </c>
      <c r="W103" s="153" t="str">
        <f t="shared" si="21"/>
        <v/>
      </c>
      <c r="X103" s="170">
        <f t="shared" si="0"/>
        <v>0</v>
      </c>
      <c r="Y103" s="170" t="str">
        <f t="shared" si="1"/>
        <v/>
      </c>
      <c r="Z103" s="172" t="str">
        <f t="shared" si="2"/>
        <v/>
      </c>
      <c r="AA103" s="172" t="str">
        <f t="shared" si="22"/>
        <v/>
      </c>
      <c r="AB103" s="172" t="str">
        <f t="shared" si="23"/>
        <v/>
      </c>
      <c r="AL103" s="205" t="str">
        <f t="shared" si="24"/>
        <v/>
      </c>
      <c r="AM103" s="206" t="str">
        <f>IF(ISERROR(VLOOKUP(A103,Erfassung_Berechnung!$K$4:$K$19,1,FALSE)),"",VLOOKUP(A103,Erfassung_Berechnung!$K$4:$K$19,1,FALSE))</f>
        <v/>
      </c>
    </row>
    <row r="104" spans="1:39" x14ac:dyDescent="0.2">
      <c r="A104" s="11">
        <f t="shared" si="25"/>
        <v>45691</v>
      </c>
      <c r="B104" s="12">
        <f t="shared" si="3"/>
        <v>2</v>
      </c>
      <c r="C104" s="47">
        <f t="shared" si="4"/>
        <v>2</v>
      </c>
      <c r="D104" s="12" t="str">
        <f t="shared" si="5"/>
        <v/>
      </c>
      <c r="E104" s="156" t="str">
        <f>IF(AND(A104&gt;=Schulferien!$A$9,A104&lt;=Schulferien!$B$9),Schulferien!$C$9,IF(AND(A104&gt;=Schulferien!$A$10,A104&lt;=Schulferien!$B$10),Schulferien!$C$10,IF(AND(A104&gt;=Schulferien!$A$11,A104&lt;=Schulferien!$B$11),Schulferien!$C$11,IF(AND(A104&gt;=Schulferien!$A$12,A104&lt;=Schulferien!$B$12),Schulferien!$C$12,IF(AND(A104&gt;=Schulferien!$A$13,A104&lt;=Schulferien!$B$13),Schulferien!$C$13,IF(AND(A104&gt;=Schulferien!$A$14,A104&lt;=Schulferien!$B$14),Schulferien!$C$14,IF(AND(A104&gt;=Schulferien!$A$15,A104&lt;=Schulferien!$B$15),Schulferien!$C$15,IF(AND(A104&gt;=Schulferien!$A$16,A104&lt;=Schulferien!$B$16),Schulferien!$C$16,""))))))))</f>
        <v/>
      </c>
      <c r="F104" s="157" t="str">
        <f t="shared" si="6"/>
        <v/>
      </c>
      <c r="G104" s="159" t="str">
        <f>IF(ISERROR(VLOOKUP(A104,Schulferien!$A$24:$C$31,3,FALSE)),"",VLOOKUP(A104,Schulferien!$A$24:$C$31,3,FALSE))</f>
        <v/>
      </c>
      <c r="H104" s="160" t="str">
        <f t="shared" si="7"/>
        <v/>
      </c>
      <c r="I104" s="164">
        <f t="shared" si="8"/>
        <v>1</v>
      </c>
      <c r="J104" s="164">
        <f t="shared" si="9"/>
        <v>1</v>
      </c>
      <c r="K104" s="65"/>
      <c r="L104" s="240" t="str">
        <f t="shared" si="10"/>
        <v/>
      </c>
      <c r="M104" s="150" t="str">
        <f t="shared" si="11"/>
        <v/>
      </c>
      <c r="N104" s="153" t="str">
        <f t="shared" si="12"/>
        <v/>
      </c>
      <c r="O104" s="153" t="str">
        <f t="shared" si="13"/>
        <v/>
      </c>
      <c r="P104" s="240" t="str">
        <f t="shared" si="14"/>
        <v/>
      </c>
      <c r="Q104" s="150" t="str">
        <f t="shared" si="15"/>
        <v/>
      </c>
      <c r="R104" s="153" t="str">
        <f t="shared" si="16"/>
        <v/>
      </c>
      <c r="S104" s="153" t="str">
        <f t="shared" si="17"/>
        <v/>
      </c>
      <c r="T104" s="240" t="str">
        <f t="shared" si="18"/>
        <v/>
      </c>
      <c r="U104" s="150" t="str">
        <f t="shared" si="19"/>
        <v/>
      </c>
      <c r="V104" s="153" t="str">
        <f t="shared" si="20"/>
        <v/>
      </c>
      <c r="W104" s="153" t="str">
        <f t="shared" si="21"/>
        <v/>
      </c>
      <c r="X104" s="170">
        <f t="shared" si="0"/>
        <v>0</v>
      </c>
      <c r="Y104" s="170" t="str">
        <f t="shared" si="1"/>
        <v/>
      </c>
      <c r="Z104" s="172">
        <f t="shared" si="2"/>
        <v>1</v>
      </c>
      <c r="AA104" s="172">
        <f t="shared" si="22"/>
        <v>0</v>
      </c>
      <c r="AB104" s="172" t="str">
        <f t="shared" si="23"/>
        <v/>
      </c>
      <c r="AL104" s="205" t="str">
        <f t="shared" si="24"/>
        <v/>
      </c>
      <c r="AM104" s="206" t="str">
        <f>IF(ISERROR(VLOOKUP(A104,Erfassung_Berechnung!$K$4:$K$19,1,FALSE)),"",VLOOKUP(A104,Erfassung_Berechnung!$K$4:$K$19,1,FALSE))</f>
        <v/>
      </c>
    </row>
    <row r="105" spans="1:39" x14ac:dyDescent="0.2">
      <c r="A105" s="11">
        <f t="shared" si="25"/>
        <v>45692</v>
      </c>
      <c r="B105" s="12">
        <f t="shared" si="3"/>
        <v>2</v>
      </c>
      <c r="C105" s="47">
        <f t="shared" si="4"/>
        <v>3</v>
      </c>
      <c r="D105" s="12" t="str">
        <f t="shared" si="5"/>
        <v/>
      </c>
      <c r="E105" s="156" t="str">
        <f>IF(AND(A105&gt;=Schulferien!$A$9,A105&lt;=Schulferien!$B$9),Schulferien!$C$9,IF(AND(A105&gt;=Schulferien!$A$10,A105&lt;=Schulferien!$B$10),Schulferien!$C$10,IF(AND(A105&gt;=Schulferien!$A$11,A105&lt;=Schulferien!$B$11),Schulferien!$C$11,IF(AND(A105&gt;=Schulferien!$A$12,A105&lt;=Schulferien!$B$12),Schulferien!$C$12,IF(AND(A105&gt;=Schulferien!$A$13,A105&lt;=Schulferien!$B$13),Schulferien!$C$13,IF(AND(A105&gt;=Schulferien!$A$14,A105&lt;=Schulferien!$B$14),Schulferien!$C$14,IF(AND(A105&gt;=Schulferien!$A$15,A105&lt;=Schulferien!$B$15),Schulferien!$C$15,IF(AND(A105&gt;=Schulferien!$A$16,A105&lt;=Schulferien!$B$16),Schulferien!$C$16,""))))))))</f>
        <v/>
      </c>
      <c r="F105" s="157" t="str">
        <f t="shared" si="6"/>
        <v/>
      </c>
      <c r="G105" s="159" t="str">
        <f>IF(ISERROR(VLOOKUP(A105,Schulferien!$A$24:$C$31,3,FALSE)),"",VLOOKUP(A105,Schulferien!$A$24:$C$31,3,FALSE))</f>
        <v/>
      </c>
      <c r="H105" s="160" t="str">
        <f t="shared" si="7"/>
        <v/>
      </c>
      <c r="I105" s="164">
        <f t="shared" si="8"/>
        <v>1</v>
      </c>
      <c r="J105" s="164">
        <f t="shared" si="9"/>
        <v>1</v>
      </c>
      <c r="K105" s="65"/>
      <c r="L105" s="240" t="str">
        <f t="shared" si="10"/>
        <v/>
      </c>
      <c r="M105" s="150" t="str">
        <f t="shared" si="11"/>
        <v/>
      </c>
      <c r="N105" s="153" t="str">
        <f t="shared" si="12"/>
        <v/>
      </c>
      <c r="O105" s="153" t="str">
        <f t="shared" si="13"/>
        <v/>
      </c>
      <c r="P105" s="240" t="str">
        <f t="shared" si="14"/>
        <v/>
      </c>
      <c r="Q105" s="150" t="str">
        <f t="shared" si="15"/>
        <v/>
      </c>
      <c r="R105" s="153" t="str">
        <f t="shared" si="16"/>
        <v/>
      </c>
      <c r="S105" s="153" t="str">
        <f t="shared" si="17"/>
        <v/>
      </c>
      <c r="T105" s="240" t="str">
        <f t="shared" si="18"/>
        <v/>
      </c>
      <c r="U105" s="150" t="str">
        <f t="shared" si="19"/>
        <v/>
      </c>
      <c r="V105" s="153" t="str">
        <f t="shared" si="20"/>
        <v/>
      </c>
      <c r="W105" s="153" t="str">
        <f t="shared" si="21"/>
        <v/>
      </c>
      <c r="X105" s="170">
        <f t="shared" si="0"/>
        <v>0</v>
      </c>
      <c r="Y105" s="170" t="str">
        <f t="shared" si="1"/>
        <v/>
      </c>
      <c r="Z105" s="172">
        <f t="shared" si="2"/>
        <v>1</v>
      </c>
      <c r="AA105" s="172">
        <f t="shared" si="22"/>
        <v>0</v>
      </c>
      <c r="AB105" s="172" t="str">
        <f t="shared" si="23"/>
        <v/>
      </c>
      <c r="AL105" s="205" t="str">
        <f t="shared" si="24"/>
        <v/>
      </c>
      <c r="AM105" s="206" t="str">
        <f>IF(ISERROR(VLOOKUP(A105,Erfassung_Berechnung!$K$4:$K$19,1,FALSE)),"",VLOOKUP(A105,Erfassung_Berechnung!$K$4:$K$19,1,FALSE))</f>
        <v/>
      </c>
    </row>
    <row r="106" spans="1:39" x14ac:dyDescent="0.2">
      <c r="A106" s="11">
        <f t="shared" si="25"/>
        <v>45693</v>
      </c>
      <c r="B106" s="12">
        <f t="shared" si="3"/>
        <v>2</v>
      </c>
      <c r="C106" s="47">
        <f t="shared" si="4"/>
        <v>4</v>
      </c>
      <c r="D106" s="12" t="str">
        <f t="shared" si="5"/>
        <v/>
      </c>
      <c r="E106" s="156" t="str">
        <f>IF(AND(A106&gt;=Schulferien!$A$9,A106&lt;=Schulferien!$B$9),Schulferien!$C$9,IF(AND(A106&gt;=Schulferien!$A$10,A106&lt;=Schulferien!$B$10),Schulferien!$C$10,IF(AND(A106&gt;=Schulferien!$A$11,A106&lt;=Schulferien!$B$11),Schulferien!$C$11,IF(AND(A106&gt;=Schulferien!$A$12,A106&lt;=Schulferien!$B$12),Schulferien!$C$12,IF(AND(A106&gt;=Schulferien!$A$13,A106&lt;=Schulferien!$B$13),Schulferien!$C$13,IF(AND(A106&gt;=Schulferien!$A$14,A106&lt;=Schulferien!$B$14),Schulferien!$C$14,IF(AND(A106&gt;=Schulferien!$A$15,A106&lt;=Schulferien!$B$15),Schulferien!$C$15,IF(AND(A106&gt;=Schulferien!$A$16,A106&lt;=Schulferien!$B$16),Schulferien!$C$16,""))))))))</f>
        <v/>
      </c>
      <c r="F106" s="157" t="str">
        <f t="shared" si="6"/>
        <v/>
      </c>
      <c r="G106" s="159" t="str">
        <f>IF(ISERROR(VLOOKUP(A106,Schulferien!$A$24:$C$31,3,FALSE)),"",VLOOKUP(A106,Schulferien!$A$24:$C$31,3,FALSE))</f>
        <v/>
      </c>
      <c r="H106" s="160" t="str">
        <f t="shared" si="7"/>
        <v/>
      </c>
      <c r="I106" s="164">
        <f t="shared" si="8"/>
        <v>1</v>
      </c>
      <c r="J106" s="164">
        <f t="shared" si="9"/>
        <v>1</v>
      </c>
      <c r="K106" s="65"/>
      <c r="L106" s="240" t="str">
        <f t="shared" si="10"/>
        <v/>
      </c>
      <c r="M106" s="150" t="str">
        <f t="shared" si="11"/>
        <v/>
      </c>
      <c r="N106" s="153" t="str">
        <f t="shared" si="12"/>
        <v/>
      </c>
      <c r="O106" s="153" t="str">
        <f t="shared" si="13"/>
        <v/>
      </c>
      <c r="P106" s="240" t="str">
        <f t="shared" si="14"/>
        <v/>
      </c>
      <c r="Q106" s="150" t="str">
        <f t="shared" si="15"/>
        <v/>
      </c>
      <c r="R106" s="153" t="str">
        <f t="shared" si="16"/>
        <v/>
      </c>
      <c r="S106" s="153" t="str">
        <f t="shared" si="17"/>
        <v/>
      </c>
      <c r="T106" s="240" t="str">
        <f t="shared" si="18"/>
        <v/>
      </c>
      <c r="U106" s="150" t="str">
        <f t="shared" si="19"/>
        <v/>
      </c>
      <c r="V106" s="153" t="str">
        <f t="shared" si="20"/>
        <v/>
      </c>
      <c r="W106" s="153" t="str">
        <f t="shared" si="21"/>
        <v/>
      </c>
      <c r="X106" s="170">
        <f t="shared" si="0"/>
        <v>0</v>
      </c>
      <c r="Y106" s="170" t="str">
        <f t="shared" si="1"/>
        <v/>
      </c>
      <c r="Z106" s="172">
        <f t="shared" si="2"/>
        <v>1</v>
      </c>
      <c r="AA106" s="172">
        <f t="shared" si="22"/>
        <v>0</v>
      </c>
      <c r="AB106" s="172" t="str">
        <f t="shared" si="23"/>
        <v/>
      </c>
      <c r="AL106" s="205" t="str">
        <f t="shared" si="24"/>
        <v/>
      </c>
      <c r="AM106" s="206" t="str">
        <f>IF(ISERROR(VLOOKUP(A106,Erfassung_Berechnung!$K$4:$K$19,1,FALSE)),"",VLOOKUP(A106,Erfassung_Berechnung!$K$4:$K$19,1,FALSE))</f>
        <v/>
      </c>
    </row>
    <row r="107" spans="1:39" x14ac:dyDescent="0.2">
      <c r="A107" s="11">
        <f t="shared" si="25"/>
        <v>45694</v>
      </c>
      <c r="B107" s="12">
        <f t="shared" si="3"/>
        <v>2</v>
      </c>
      <c r="C107" s="47">
        <f t="shared" si="4"/>
        <v>5</v>
      </c>
      <c r="D107" s="12" t="str">
        <f t="shared" si="5"/>
        <v/>
      </c>
      <c r="E107" s="156" t="str">
        <f>IF(AND(A107&gt;=Schulferien!$A$9,A107&lt;=Schulferien!$B$9),Schulferien!$C$9,IF(AND(A107&gt;=Schulferien!$A$10,A107&lt;=Schulferien!$B$10),Schulferien!$C$10,IF(AND(A107&gt;=Schulferien!$A$11,A107&lt;=Schulferien!$B$11),Schulferien!$C$11,IF(AND(A107&gt;=Schulferien!$A$12,A107&lt;=Schulferien!$B$12),Schulferien!$C$12,IF(AND(A107&gt;=Schulferien!$A$13,A107&lt;=Schulferien!$B$13),Schulferien!$C$13,IF(AND(A107&gt;=Schulferien!$A$14,A107&lt;=Schulferien!$B$14),Schulferien!$C$14,IF(AND(A107&gt;=Schulferien!$A$15,A107&lt;=Schulferien!$B$15),Schulferien!$C$15,IF(AND(A107&gt;=Schulferien!$A$16,A107&lt;=Schulferien!$B$16),Schulferien!$C$16,""))))))))</f>
        <v/>
      </c>
      <c r="F107" s="157" t="str">
        <f t="shared" si="6"/>
        <v/>
      </c>
      <c r="G107" s="159" t="str">
        <f>IF(ISERROR(VLOOKUP(A107,Schulferien!$A$24:$C$31,3,FALSE)),"",VLOOKUP(A107,Schulferien!$A$24:$C$31,3,FALSE))</f>
        <v/>
      </c>
      <c r="H107" s="160" t="str">
        <f t="shared" si="7"/>
        <v/>
      </c>
      <c r="I107" s="164">
        <f t="shared" si="8"/>
        <v>1</v>
      </c>
      <c r="J107" s="164">
        <f t="shared" si="9"/>
        <v>1</v>
      </c>
      <c r="K107" s="65"/>
      <c r="L107" s="240" t="str">
        <f t="shared" si="10"/>
        <v/>
      </c>
      <c r="M107" s="150" t="str">
        <f t="shared" si="11"/>
        <v/>
      </c>
      <c r="N107" s="153" t="str">
        <f t="shared" si="12"/>
        <v/>
      </c>
      <c r="O107" s="153" t="str">
        <f t="shared" si="13"/>
        <v/>
      </c>
      <c r="P107" s="240" t="str">
        <f t="shared" si="14"/>
        <v/>
      </c>
      <c r="Q107" s="150" t="str">
        <f t="shared" si="15"/>
        <v/>
      </c>
      <c r="R107" s="153" t="str">
        <f t="shared" si="16"/>
        <v/>
      </c>
      <c r="S107" s="153" t="str">
        <f t="shared" si="17"/>
        <v/>
      </c>
      <c r="T107" s="240" t="str">
        <f t="shared" si="18"/>
        <v/>
      </c>
      <c r="U107" s="150" t="str">
        <f t="shared" si="19"/>
        <v/>
      </c>
      <c r="V107" s="153" t="str">
        <f t="shared" si="20"/>
        <v/>
      </c>
      <c r="W107" s="153" t="str">
        <f t="shared" si="21"/>
        <v/>
      </c>
      <c r="X107" s="170">
        <f t="shared" si="0"/>
        <v>0</v>
      </c>
      <c r="Y107" s="170" t="str">
        <f t="shared" si="1"/>
        <v/>
      </c>
      <c r="Z107" s="172">
        <f t="shared" si="2"/>
        <v>1</v>
      </c>
      <c r="AA107" s="172">
        <f t="shared" si="22"/>
        <v>0</v>
      </c>
      <c r="AB107" s="172" t="str">
        <f t="shared" si="23"/>
        <v/>
      </c>
      <c r="AL107" s="205" t="str">
        <f t="shared" si="24"/>
        <v/>
      </c>
      <c r="AM107" s="206" t="str">
        <f>IF(ISERROR(VLOOKUP(A107,Erfassung_Berechnung!$K$4:$K$19,1,FALSE)),"",VLOOKUP(A107,Erfassung_Berechnung!$K$4:$K$19,1,FALSE))</f>
        <v/>
      </c>
    </row>
    <row r="108" spans="1:39" x14ac:dyDescent="0.2">
      <c r="A108" s="11">
        <f t="shared" si="25"/>
        <v>45695</v>
      </c>
      <c r="B108" s="12">
        <f t="shared" si="3"/>
        <v>2</v>
      </c>
      <c r="C108" s="47">
        <f t="shared" si="4"/>
        <v>6</v>
      </c>
      <c r="D108" s="12" t="str">
        <f t="shared" si="5"/>
        <v/>
      </c>
      <c r="E108" s="156" t="str">
        <f>IF(AND(A108&gt;=Schulferien!$A$9,A108&lt;=Schulferien!$B$9),Schulferien!$C$9,IF(AND(A108&gt;=Schulferien!$A$10,A108&lt;=Schulferien!$B$10),Schulferien!$C$10,IF(AND(A108&gt;=Schulferien!$A$11,A108&lt;=Schulferien!$B$11),Schulferien!$C$11,IF(AND(A108&gt;=Schulferien!$A$12,A108&lt;=Schulferien!$B$12),Schulferien!$C$12,IF(AND(A108&gt;=Schulferien!$A$13,A108&lt;=Schulferien!$B$13),Schulferien!$C$13,IF(AND(A108&gt;=Schulferien!$A$14,A108&lt;=Schulferien!$B$14),Schulferien!$C$14,IF(AND(A108&gt;=Schulferien!$A$15,A108&lt;=Schulferien!$B$15),Schulferien!$C$15,IF(AND(A108&gt;=Schulferien!$A$16,A108&lt;=Schulferien!$B$16),Schulferien!$C$16,""))))))))</f>
        <v/>
      </c>
      <c r="F108" s="157" t="str">
        <f t="shared" si="6"/>
        <v/>
      </c>
      <c r="G108" s="159" t="str">
        <f>IF(ISERROR(VLOOKUP(A108,Schulferien!$A$24:$C$31,3,FALSE)),"",VLOOKUP(A108,Schulferien!$A$24:$C$31,3,FALSE))</f>
        <v/>
      </c>
      <c r="H108" s="160" t="str">
        <f t="shared" si="7"/>
        <v/>
      </c>
      <c r="I108" s="164">
        <f t="shared" si="8"/>
        <v>1</v>
      </c>
      <c r="J108" s="164">
        <f t="shared" si="9"/>
        <v>1</v>
      </c>
      <c r="K108" s="65"/>
      <c r="L108" s="240" t="str">
        <f t="shared" si="10"/>
        <v/>
      </c>
      <c r="M108" s="150" t="str">
        <f t="shared" si="11"/>
        <v/>
      </c>
      <c r="N108" s="153" t="str">
        <f t="shared" si="12"/>
        <v/>
      </c>
      <c r="O108" s="153" t="str">
        <f t="shared" si="13"/>
        <v/>
      </c>
      <c r="P108" s="240" t="str">
        <f t="shared" si="14"/>
        <v/>
      </c>
      <c r="Q108" s="150" t="str">
        <f t="shared" si="15"/>
        <v/>
      </c>
      <c r="R108" s="153" t="str">
        <f t="shared" si="16"/>
        <v/>
      </c>
      <c r="S108" s="153" t="str">
        <f t="shared" si="17"/>
        <v/>
      </c>
      <c r="T108" s="240" t="str">
        <f t="shared" si="18"/>
        <v/>
      </c>
      <c r="U108" s="150" t="str">
        <f t="shared" si="19"/>
        <v/>
      </c>
      <c r="V108" s="153" t="str">
        <f t="shared" si="20"/>
        <v/>
      </c>
      <c r="W108" s="153" t="str">
        <f t="shared" si="21"/>
        <v/>
      </c>
      <c r="X108" s="170">
        <f t="shared" si="0"/>
        <v>0</v>
      </c>
      <c r="Y108" s="170" t="str">
        <f t="shared" si="1"/>
        <v/>
      </c>
      <c r="Z108" s="172">
        <f t="shared" si="2"/>
        <v>1</v>
      </c>
      <c r="AA108" s="172">
        <f t="shared" si="22"/>
        <v>0</v>
      </c>
      <c r="AB108" s="172" t="str">
        <f t="shared" si="23"/>
        <v/>
      </c>
      <c r="AL108" s="205" t="str">
        <f t="shared" si="24"/>
        <v/>
      </c>
      <c r="AM108" s="206" t="str">
        <f>IF(ISERROR(VLOOKUP(A108,Erfassung_Berechnung!$K$4:$K$19,1,FALSE)),"",VLOOKUP(A108,Erfassung_Berechnung!$K$4:$K$19,1,FALSE))</f>
        <v/>
      </c>
    </row>
    <row r="109" spans="1:39" x14ac:dyDescent="0.2">
      <c r="A109" s="11">
        <f t="shared" si="25"/>
        <v>45696</v>
      </c>
      <c r="B109" s="12">
        <f t="shared" si="3"/>
        <v>2</v>
      </c>
      <c r="C109" s="47">
        <f t="shared" si="4"/>
        <v>7</v>
      </c>
      <c r="D109" s="12">
        <f t="shared" si="5"/>
        <v>1</v>
      </c>
      <c r="E109" s="156" t="str">
        <f>IF(AND(A109&gt;=Schulferien!$A$9,A109&lt;=Schulferien!$B$9),Schulferien!$C$9,IF(AND(A109&gt;=Schulferien!$A$10,A109&lt;=Schulferien!$B$10),Schulferien!$C$10,IF(AND(A109&gt;=Schulferien!$A$11,A109&lt;=Schulferien!$B$11),Schulferien!$C$11,IF(AND(A109&gt;=Schulferien!$A$12,A109&lt;=Schulferien!$B$12),Schulferien!$C$12,IF(AND(A109&gt;=Schulferien!$A$13,A109&lt;=Schulferien!$B$13),Schulferien!$C$13,IF(AND(A109&gt;=Schulferien!$A$14,A109&lt;=Schulferien!$B$14),Schulferien!$C$14,IF(AND(A109&gt;=Schulferien!$A$15,A109&lt;=Schulferien!$B$15),Schulferien!$C$15,IF(AND(A109&gt;=Schulferien!$A$16,A109&lt;=Schulferien!$B$16),Schulferien!$C$16,""))))))))</f>
        <v/>
      </c>
      <c r="F109" s="157" t="str">
        <f t="shared" si="6"/>
        <v/>
      </c>
      <c r="G109" s="159" t="str">
        <f>IF(ISERROR(VLOOKUP(A109,Schulferien!$A$24:$C$31,3,FALSE)),"",VLOOKUP(A109,Schulferien!$A$24:$C$31,3,FALSE))</f>
        <v/>
      </c>
      <c r="H109" s="160" t="str">
        <f t="shared" si="7"/>
        <v/>
      </c>
      <c r="I109" s="164" t="str">
        <f t="shared" si="8"/>
        <v/>
      </c>
      <c r="J109" s="164" t="str">
        <f t="shared" si="9"/>
        <v/>
      </c>
      <c r="K109" s="65"/>
      <c r="L109" s="240" t="str">
        <f t="shared" si="10"/>
        <v/>
      </c>
      <c r="M109" s="150" t="str">
        <f t="shared" si="11"/>
        <v/>
      </c>
      <c r="N109" s="153" t="str">
        <f t="shared" si="12"/>
        <v/>
      </c>
      <c r="O109" s="153" t="str">
        <f t="shared" si="13"/>
        <v/>
      </c>
      <c r="P109" s="240" t="str">
        <f t="shared" si="14"/>
        <v/>
      </c>
      <c r="Q109" s="150" t="str">
        <f t="shared" si="15"/>
        <v/>
      </c>
      <c r="R109" s="153" t="str">
        <f t="shared" si="16"/>
        <v/>
      </c>
      <c r="S109" s="153" t="str">
        <f t="shared" si="17"/>
        <v/>
      </c>
      <c r="T109" s="240" t="str">
        <f t="shared" si="18"/>
        <v/>
      </c>
      <c r="U109" s="150" t="str">
        <f t="shared" si="19"/>
        <v/>
      </c>
      <c r="V109" s="153" t="str">
        <f t="shared" si="20"/>
        <v/>
      </c>
      <c r="W109" s="153" t="str">
        <f t="shared" si="21"/>
        <v/>
      </c>
      <c r="X109" s="170">
        <f t="shared" si="0"/>
        <v>0</v>
      </c>
      <c r="Y109" s="170" t="str">
        <f t="shared" si="1"/>
        <v/>
      </c>
      <c r="Z109" s="172" t="str">
        <f t="shared" si="2"/>
        <v/>
      </c>
      <c r="AA109" s="172" t="str">
        <f t="shared" si="22"/>
        <v/>
      </c>
      <c r="AB109" s="172" t="str">
        <f t="shared" si="23"/>
        <v/>
      </c>
      <c r="AL109" s="205" t="str">
        <f t="shared" si="24"/>
        <v/>
      </c>
      <c r="AM109" s="206" t="str">
        <f>IF(ISERROR(VLOOKUP(A109,Erfassung_Berechnung!$K$4:$K$19,1,FALSE)),"",VLOOKUP(A109,Erfassung_Berechnung!$K$4:$K$19,1,FALSE))</f>
        <v/>
      </c>
    </row>
    <row r="110" spans="1:39" x14ac:dyDescent="0.2">
      <c r="A110" s="11">
        <f t="shared" si="25"/>
        <v>45697</v>
      </c>
      <c r="B110" s="12">
        <f t="shared" si="3"/>
        <v>2</v>
      </c>
      <c r="C110" s="47">
        <f t="shared" si="4"/>
        <v>1</v>
      </c>
      <c r="D110" s="12">
        <f t="shared" si="5"/>
        <v>1</v>
      </c>
      <c r="E110" s="156" t="str">
        <f>IF(AND(A110&gt;=Schulferien!$A$9,A110&lt;=Schulferien!$B$9),Schulferien!$C$9,IF(AND(A110&gt;=Schulferien!$A$10,A110&lt;=Schulferien!$B$10),Schulferien!$C$10,IF(AND(A110&gt;=Schulferien!$A$11,A110&lt;=Schulferien!$B$11),Schulferien!$C$11,IF(AND(A110&gt;=Schulferien!$A$12,A110&lt;=Schulferien!$B$12),Schulferien!$C$12,IF(AND(A110&gt;=Schulferien!$A$13,A110&lt;=Schulferien!$B$13),Schulferien!$C$13,IF(AND(A110&gt;=Schulferien!$A$14,A110&lt;=Schulferien!$B$14),Schulferien!$C$14,IF(AND(A110&gt;=Schulferien!$A$15,A110&lt;=Schulferien!$B$15),Schulferien!$C$15,IF(AND(A110&gt;=Schulferien!$A$16,A110&lt;=Schulferien!$B$16),Schulferien!$C$16,""))))))))</f>
        <v/>
      </c>
      <c r="F110" s="157" t="str">
        <f t="shared" si="6"/>
        <v/>
      </c>
      <c r="G110" s="159" t="str">
        <f>IF(ISERROR(VLOOKUP(A110,Schulferien!$A$24:$C$31,3,FALSE)),"",VLOOKUP(A110,Schulferien!$A$24:$C$31,3,FALSE))</f>
        <v/>
      </c>
      <c r="H110" s="160" t="str">
        <f t="shared" si="7"/>
        <v/>
      </c>
      <c r="I110" s="164" t="str">
        <f t="shared" si="8"/>
        <v/>
      </c>
      <c r="J110" s="164" t="str">
        <f t="shared" si="9"/>
        <v/>
      </c>
      <c r="K110" s="65"/>
      <c r="L110" s="240" t="str">
        <f t="shared" si="10"/>
        <v/>
      </c>
      <c r="M110" s="150" t="str">
        <f t="shared" si="11"/>
        <v/>
      </c>
      <c r="N110" s="153" t="str">
        <f t="shared" si="12"/>
        <v/>
      </c>
      <c r="O110" s="153" t="str">
        <f t="shared" si="13"/>
        <v/>
      </c>
      <c r="P110" s="240" t="str">
        <f t="shared" si="14"/>
        <v/>
      </c>
      <c r="Q110" s="150" t="str">
        <f t="shared" si="15"/>
        <v/>
      </c>
      <c r="R110" s="153" t="str">
        <f t="shared" si="16"/>
        <v/>
      </c>
      <c r="S110" s="153" t="str">
        <f t="shared" si="17"/>
        <v/>
      </c>
      <c r="T110" s="240" t="str">
        <f t="shared" si="18"/>
        <v/>
      </c>
      <c r="U110" s="150" t="str">
        <f t="shared" si="19"/>
        <v/>
      </c>
      <c r="V110" s="153" t="str">
        <f t="shared" si="20"/>
        <v/>
      </c>
      <c r="W110" s="153" t="str">
        <f t="shared" si="21"/>
        <v/>
      </c>
      <c r="X110" s="170">
        <f t="shared" si="0"/>
        <v>0</v>
      </c>
      <c r="Y110" s="170" t="str">
        <f t="shared" si="1"/>
        <v/>
      </c>
      <c r="Z110" s="172" t="str">
        <f t="shared" si="2"/>
        <v/>
      </c>
      <c r="AA110" s="172" t="str">
        <f t="shared" si="22"/>
        <v/>
      </c>
      <c r="AB110" s="172" t="str">
        <f t="shared" si="23"/>
        <v/>
      </c>
      <c r="AL110" s="205" t="str">
        <f t="shared" si="24"/>
        <v/>
      </c>
      <c r="AM110" s="206" t="str">
        <f>IF(ISERROR(VLOOKUP(A110,Erfassung_Berechnung!$K$4:$K$19,1,FALSE)),"",VLOOKUP(A110,Erfassung_Berechnung!$K$4:$K$19,1,FALSE))</f>
        <v/>
      </c>
    </row>
    <row r="111" spans="1:39" x14ac:dyDescent="0.2">
      <c r="A111" s="11">
        <f t="shared" si="25"/>
        <v>45698</v>
      </c>
      <c r="B111" s="12">
        <f t="shared" si="3"/>
        <v>2</v>
      </c>
      <c r="C111" s="47">
        <f t="shared" si="4"/>
        <v>2</v>
      </c>
      <c r="D111" s="12" t="str">
        <f t="shared" si="5"/>
        <v/>
      </c>
      <c r="E111" s="156" t="str">
        <f>IF(AND(A111&gt;=Schulferien!$A$9,A111&lt;=Schulferien!$B$9),Schulferien!$C$9,IF(AND(A111&gt;=Schulferien!$A$10,A111&lt;=Schulferien!$B$10),Schulferien!$C$10,IF(AND(A111&gt;=Schulferien!$A$11,A111&lt;=Schulferien!$B$11),Schulferien!$C$11,IF(AND(A111&gt;=Schulferien!$A$12,A111&lt;=Schulferien!$B$12),Schulferien!$C$12,IF(AND(A111&gt;=Schulferien!$A$13,A111&lt;=Schulferien!$B$13),Schulferien!$C$13,IF(AND(A111&gt;=Schulferien!$A$14,A111&lt;=Schulferien!$B$14),Schulferien!$C$14,IF(AND(A111&gt;=Schulferien!$A$15,A111&lt;=Schulferien!$B$15),Schulferien!$C$15,IF(AND(A111&gt;=Schulferien!$A$16,A111&lt;=Schulferien!$B$16),Schulferien!$C$16,""))))))))</f>
        <v/>
      </c>
      <c r="F111" s="157" t="str">
        <f t="shared" si="6"/>
        <v/>
      </c>
      <c r="G111" s="159" t="str">
        <f>IF(ISERROR(VLOOKUP(A111,Schulferien!$A$24:$C$31,3,FALSE)),"",VLOOKUP(A111,Schulferien!$A$24:$C$31,3,FALSE))</f>
        <v/>
      </c>
      <c r="H111" s="160" t="str">
        <f t="shared" si="7"/>
        <v/>
      </c>
      <c r="I111" s="164">
        <f t="shared" si="8"/>
        <v>1</v>
      </c>
      <c r="J111" s="164">
        <f t="shared" si="9"/>
        <v>1</v>
      </c>
      <c r="K111" s="65"/>
      <c r="L111" s="240" t="str">
        <f t="shared" si="10"/>
        <v/>
      </c>
      <c r="M111" s="150" t="str">
        <f t="shared" si="11"/>
        <v/>
      </c>
      <c r="N111" s="153" t="str">
        <f t="shared" si="12"/>
        <v/>
      </c>
      <c r="O111" s="153" t="str">
        <f t="shared" si="13"/>
        <v/>
      </c>
      <c r="P111" s="240" t="str">
        <f t="shared" si="14"/>
        <v/>
      </c>
      <c r="Q111" s="150" t="str">
        <f t="shared" si="15"/>
        <v/>
      </c>
      <c r="R111" s="153" t="str">
        <f t="shared" si="16"/>
        <v/>
      </c>
      <c r="S111" s="153" t="str">
        <f t="shared" si="17"/>
        <v/>
      </c>
      <c r="T111" s="240" t="str">
        <f t="shared" si="18"/>
        <v/>
      </c>
      <c r="U111" s="150" t="str">
        <f t="shared" si="19"/>
        <v/>
      </c>
      <c r="V111" s="153" t="str">
        <f t="shared" si="20"/>
        <v/>
      </c>
      <c r="W111" s="153" t="str">
        <f t="shared" si="21"/>
        <v/>
      </c>
      <c r="X111" s="170">
        <f t="shared" si="0"/>
        <v>0</v>
      </c>
      <c r="Y111" s="170" t="str">
        <f t="shared" si="1"/>
        <v/>
      </c>
      <c r="Z111" s="172">
        <f t="shared" si="2"/>
        <v>1</v>
      </c>
      <c r="AA111" s="172">
        <f t="shared" si="22"/>
        <v>0</v>
      </c>
      <c r="AB111" s="172" t="str">
        <f t="shared" si="23"/>
        <v/>
      </c>
      <c r="AL111" s="205" t="str">
        <f t="shared" si="24"/>
        <v/>
      </c>
      <c r="AM111" s="206" t="str">
        <f>IF(ISERROR(VLOOKUP(A111,Erfassung_Berechnung!$K$4:$K$19,1,FALSE)),"",VLOOKUP(A111,Erfassung_Berechnung!$K$4:$K$19,1,FALSE))</f>
        <v/>
      </c>
    </row>
    <row r="112" spans="1:39" x14ac:dyDescent="0.2">
      <c r="A112" s="11">
        <f t="shared" si="25"/>
        <v>45699</v>
      </c>
      <c r="B112" s="12">
        <f t="shared" si="3"/>
        <v>2</v>
      </c>
      <c r="C112" s="47">
        <f t="shared" si="4"/>
        <v>3</v>
      </c>
      <c r="D112" s="12" t="str">
        <f t="shared" si="5"/>
        <v/>
      </c>
      <c r="E112" s="156" t="str">
        <f>IF(AND(A112&gt;=Schulferien!$A$9,A112&lt;=Schulferien!$B$9),Schulferien!$C$9,IF(AND(A112&gt;=Schulferien!$A$10,A112&lt;=Schulferien!$B$10),Schulferien!$C$10,IF(AND(A112&gt;=Schulferien!$A$11,A112&lt;=Schulferien!$B$11),Schulferien!$C$11,IF(AND(A112&gt;=Schulferien!$A$12,A112&lt;=Schulferien!$B$12),Schulferien!$C$12,IF(AND(A112&gt;=Schulferien!$A$13,A112&lt;=Schulferien!$B$13),Schulferien!$C$13,IF(AND(A112&gt;=Schulferien!$A$14,A112&lt;=Schulferien!$B$14),Schulferien!$C$14,IF(AND(A112&gt;=Schulferien!$A$15,A112&lt;=Schulferien!$B$15),Schulferien!$C$15,IF(AND(A112&gt;=Schulferien!$A$16,A112&lt;=Schulferien!$B$16),Schulferien!$C$16,""))))))))</f>
        <v/>
      </c>
      <c r="F112" s="157" t="str">
        <f t="shared" si="6"/>
        <v/>
      </c>
      <c r="G112" s="159" t="str">
        <f>IF(ISERROR(VLOOKUP(A112,Schulferien!$A$24:$C$31,3,FALSE)),"",VLOOKUP(A112,Schulferien!$A$24:$C$31,3,FALSE))</f>
        <v/>
      </c>
      <c r="H112" s="160" t="str">
        <f t="shared" si="7"/>
        <v/>
      </c>
      <c r="I112" s="164">
        <f t="shared" si="8"/>
        <v>1</v>
      </c>
      <c r="J112" s="164">
        <f t="shared" si="9"/>
        <v>1</v>
      </c>
      <c r="K112" s="65"/>
      <c r="L112" s="240" t="str">
        <f t="shared" si="10"/>
        <v/>
      </c>
      <c r="M112" s="150" t="str">
        <f t="shared" si="11"/>
        <v/>
      </c>
      <c r="N112" s="153" t="str">
        <f t="shared" si="12"/>
        <v/>
      </c>
      <c r="O112" s="153" t="str">
        <f t="shared" si="13"/>
        <v/>
      </c>
      <c r="P112" s="240" t="str">
        <f t="shared" si="14"/>
        <v/>
      </c>
      <c r="Q112" s="150" t="str">
        <f t="shared" si="15"/>
        <v/>
      </c>
      <c r="R112" s="153" t="str">
        <f t="shared" si="16"/>
        <v/>
      </c>
      <c r="S112" s="153" t="str">
        <f t="shared" si="17"/>
        <v/>
      </c>
      <c r="T112" s="240" t="str">
        <f t="shared" si="18"/>
        <v/>
      </c>
      <c r="U112" s="150" t="str">
        <f t="shared" si="19"/>
        <v/>
      </c>
      <c r="V112" s="153" t="str">
        <f t="shared" si="20"/>
        <v/>
      </c>
      <c r="W112" s="153" t="str">
        <f t="shared" si="21"/>
        <v/>
      </c>
      <c r="X112" s="170">
        <f t="shared" si="0"/>
        <v>0</v>
      </c>
      <c r="Y112" s="170" t="str">
        <f t="shared" si="1"/>
        <v/>
      </c>
      <c r="Z112" s="172">
        <f t="shared" si="2"/>
        <v>1</v>
      </c>
      <c r="AA112" s="172">
        <f t="shared" si="22"/>
        <v>0</v>
      </c>
      <c r="AB112" s="172" t="str">
        <f t="shared" si="23"/>
        <v/>
      </c>
      <c r="AL112" s="205" t="str">
        <f t="shared" si="24"/>
        <v/>
      </c>
      <c r="AM112" s="206" t="str">
        <f>IF(ISERROR(VLOOKUP(A112,Erfassung_Berechnung!$K$4:$K$19,1,FALSE)),"",VLOOKUP(A112,Erfassung_Berechnung!$K$4:$K$19,1,FALSE))</f>
        <v/>
      </c>
    </row>
    <row r="113" spans="1:39" x14ac:dyDescent="0.2">
      <c r="A113" s="11">
        <f t="shared" si="25"/>
        <v>45700</v>
      </c>
      <c r="B113" s="12">
        <f t="shared" si="3"/>
        <v>2</v>
      </c>
      <c r="C113" s="47">
        <f t="shared" si="4"/>
        <v>4</v>
      </c>
      <c r="D113" s="12" t="str">
        <f t="shared" si="5"/>
        <v/>
      </c>
      <c r="E113" s="156" t="str">
        <f>IF(AND(A113&gt;=Schulferien!$A$9,A113&lt;=Schulferien!$B$9),Schulferien!$C$9,IF(AND(A113&gt;=Schulferien!$A$10,A113&lt;=Schulferien!$B$10),Schulferien!$C$10,IF(AND(A113&gt;=Schulferien!$A$11,A113&lt;=Schulferien!$B$11),Schulferien!$C$11,IF(AND(A113&gt;=Schulferien!$A$12,A113&lt;=Schulferien!$B$12),Schulferien!$C$12,IF(AND(A113&gt;=Schulferien!$A$13,A113&lt;=Schulferien!$B$13),Schulferien!$C$13,IF(AND(A113&gt;=Schulferien!$A$14,A113&lt;=Schulferien!$B$14),Schulferien!$C$14,IF(AND(A113&gt;=Schulferien!$A$15,A113&lt;=Schulferien!$B$15),Schulferien!$C$15,IF(AND(A113&gt;=Schulferien!$A$16,A113&lt;=Schulferien!$B$16),Schulferien!$C$16,""))))))))</f>
        <v/>
      </c>
      <c r="F113" s="157" t="str">
        <f t="shared" si="6"/>
        <v/>
      </c>
      <c r="G113" s="159" t="str">
        <f>IF(ISERROR(VLOOKUP(A113,Schulferien!$A$24:$C$31,3,FALSE)),"",VLOOKUP(A113,Schulferien!$A$24:$C$31,3,FALSE))</f>
        <v/>
      </c>
      <c r="H113" s="160" t="str">
        <f t="shared" si="7"/>
        <v/>
      </c>
      <c r="I113" s="164">
        <f t="shared" si="8"/>
        <v>1</v>
      </c>
      <c r="J113" s="164">
        <f t="shared" si="9"/>
        <v>1</v>
      </c>
      <c r="K113" s="65"/>
      <c r="L113" s="240" t="str">
        <f t="shared" si="10"/>
        <v/>
      </c>
      <c r="M113" s="150" t="str">
        <f t="shared" si="11"/>
        <v/>
      </c>
      <c r="N113" s="153" t="str">
        <f t="shared" si="12"/>
        <v/>
      </c>
      <c r="O113" s="153" t="str">
        <f t="shared" si="13"/>
        <v/>
      </c>
      <c r="P113" s="240" t="str">
        <f t="shared" si="14"/>
        <v/>
      </c>
      <c r="Q113" s="150" t="str">
        <f t="shared" si="15"/>
        <v/>
      </c>
      <c r="R113" s="153" t="str">
        <f t="shared" si="16"/>
        <v/>
      </c>
      <c r="S113" s="153" t="str">
        <f t="shared" si="17"/>
        <v/>
      </c>
      <c r="T113" s="240" t="str">
        <f t="shared" si="18"/>
        <v/>
      </c>
      <c r="U113" s="150" t="str">
        <f t="shared" si="19"/>
        <v/>
      </c>
      <c r="V113" s="153" t="str">
        <f t="shared" si="20"/>
        <v/>
      </c>
      <c r="W113" s="153" t="str">
        <f t="shared" si="21"/>
        <v/>
      </c>
      <c r="X113" s="170">
        <f t="shared" si="0"/>
        <v>0</v>
      </c>
      <c r="Y113" s="170" t="str">
        <f t="shared" si="1"/>
        <v/>
      </c>
      <c r="Z113" s="172">
        <f t="shared" si="2"/>
        <v>1</v>
      </c>
      <c r="AA113" s="172">
        <f t="shared" si="22"/>
        <v>0</v>
      </c>
      <c r="AB113" s="172" t="str">
        <f t="shared" si="23"/>
        <v/>
      </c>
      <c r="AL113" s="205" t="str">
        <f t="shared" si="24"/>
        <v/>
      </c>
      <c r="AM113" s="206" t="str">
        <f>IF(ISERROR(VLOOKUP(A113,Erfassung_Berechnung!$K$4:$K$19,1,FALSE)),"",VLOOKUP(A113,Erfassung_Berechnung!$K$4:$K$19,1,FALSE))</f>
        <v/>
      </c>
    </row>
    <row r="114" spans="1:39" x14ac:dyDescent="0.2">
      <c r="A114" s="11">
        <f t="shared" si="25"/>
        <v>45701</v>
      </c>
      <c r="B114" s="12">
        <f t="shared" si="3"/>
        <v>2</v>
      </c>
      <c r="C114" s="47">
        <f t="shared" si="4"/>
        <v>5</v>
      </c>
      <c r="D114" s="12" t="str">
        <f t="shared" si="5"/>
        <v/>
      </c>
      <c r="E114" s="156" t="str">
        <f>IF(AND(A114&gt;=Schulferien!$A$9,A114&lt;=Schulferien!$B$9),Schulferien!$C$9,IF(AND(A114&gt;=Schulferien!$A$10,A114&lt;=Schulferien!$B$10),Schulferien!$C$10,IF(AND(A114&gt;=Schulferien!$A$11,A114&lt;=Schulferien!$B$11),Schulferien!$C$11,IF(AND(A114&gt;=Schulferien!$A$12,A114&lt;=Schulferien!$B$12),Schulferien!$C$12,IF(AND(A114&gt;=Schulferien!$A$13,A114&lt;=Schulferien!$B$13),Schulferien!$C$13,IF(AND(A114&gt;=Schulferien!$A$14,A114&lt;=Schulferien!$B$14),Schulferien!$C$14,IF(AND(A114&gt;=Schulferien!$A$15,A114&lt;=Schulferien!$B$15),Schulferien!$C$15,IF(AND(A114&gt;=Schulferien!$A$16,A114&lt;=Schulferien!$B$16),Schulferien!$C$16,""))))))))</f>
        <v/>
      </c>
      <c r="F114" s="157" t="str">
        <f t="shared" si="6"/>
        <v/>
      </c>
      <c r="G114" s="159" t="str">
        <f>IF(ISERROR(VLOOKUP(A114,Schulferien!$A$24:$C$31,3,FALSE)),"",VLOOKUP(A114,Schulferien!$A$24:$C$31,3,FALSE))</f>
        <v/>
      </c>
      <c r="H114" s="160" t="str">
        <f t="shared" si="7"/>
        <v/>
      </c>
      <c r="I114" s="164">
        <f t="shared" si="8"/>
        <v>1</v>
      </c>
      <c r="J114" s="164">
        <f t="shared" si="9"/>
        <v>1</v>
      </c>
      <c r="K114" s="65"/>
      <c r="L114" s="240" t="str">
        <f t="shared" si="10"/>
        <v/>
      </c>
      <c r="M114" s="150" t="str">
        <f t="shared" si="11"/>
        <v/>
      </c>
      <c r="N114" s="153" t="str">
        <f t="shared" si="12"/>
        <v/>
      </c>
      <c r="O114" s="153" t="str">
        <f t="shared" si="13"/>
        <v/>
      </c>
      <c r="P114" s="240" t="str">
        <f t="shared" si="14"/>
        <v/>
      </c>
      <c r="Q114" s="150" t="str">
        <f t="shared" si="15"/>
        <v/>
      </c>
      <c r="R114" s="153" t="str">
        <f t="shared" si="16"/>
        <v/>
      </c>
      <c r="S114" s="153" t="str">
        <f t="shared" si="17"/>
        <v/>
      </c>
      <c r="T114" s="240" t="str">
        <f t="shared" si="18"/>
        <v/>
      </c>
      <c r="U114" s="150" t="str">
        <f t="shared" si="19"/>
        <v/>
      </c>
      <c r="V114" s="153" t="str">
        <f t="shared" si="20"/>
        <v/>
      </c>
      <c r="W114" s="153" t="str">
        <f t="shared" si="21"/>
        <v/>
      </c>
      <c r="X114" s="170">
        <f t="shared" si="0"/>
        <v>0</v>
      </c>
      <c r="Y114" s="170" t="str">
        <f t="shared" si="1"/>
        <v/>
      </c>
      <c r="Z114" s="172">
        <f t="shared" si="2"/>
        <v>1</v>
      </c>
      <c r="AA114" s="172">
        <f t="shared" si="22"/>
        <v>0</v>
      </c>
      <c r="AB114" s="172" t="str">
        <f t="shared" si="23"/>
        <v/>
      </c>
      <c r="AL114" s="205" t="str">
        <f t="shared" si="24"/>
        <v/>
      </c>
      <c r="AM114" s="206" t="str">
        <f>IF(ISERROR(VLOOKUP(A114,Erfassung_Berechnung!$K$4:$K$19,1,FALSE)),"",VLOOKUP(A114,Erfassung_Berechnung!$K$4:$K$19,1,FALSE))</f>
        <v/>
      </c>
    </row>
    <row r="115" spans="1:39" x14ac:dyDescent="0.2">
      <c r="A115" s="11">
        <f t="shared" si="25"/>
        <v>45702</v>
      </c>
      <c r="B115" s="12">
        <f t="shared" si="3"/>
        <v>2</v>
      </c>
      <c r="C115" s="47">
        <f t="shared" si="4"/>
        <v>6</v>
      </c>
      <c r="D115" s="12" t="str">
        <f t="shared" si="5"/>
        <v/>
      </c>
      <c r="E115" s="156" t="str">
        <f>IF(AND(A115&gt;=Schulferien!$A$9,A115&lt;=Schulferien!$B$9),Schulferien!$C$9,IF(AND(A115&gt;=Schulferien!$A$10,A115&lt;=Schulferien!$B$10),Schulferien!$C$10,IF(AND(A115&gt;=Schulferien!$A$11,A115&lt;=Schulferien!$B$11),Schulferien!$C$11,IF(AND(A115&gt;=Schulferien!$A$12,A115&lt;=Schulferien!$B$12),Schulferien!$C$12,IF(AND(A115&gt;=Schulferien!$A$13,A115&lt;=Schulferien!$B$13),Schulferien!$C$13,IF(AND(A115&gt;=Schulferien!$A$14,A115&lt;=Schulferien!$B$14),Schulferien!$C$14,IF(AND(A115&gt;=Schulferien!$A$15,A115&lt;=Schulferien!$B$15),Schulferien!$C$15,IF(AND(A115&gt;=Schulferien!$A$16,A115&lt;=Schulferien!$B$16),Schulferien!$C$16,""))))))))</f>
        <v/>
      </c>
      <c r="F115" s="157" t="str">
        <f t="shared" si="6"/>
        <v/>
      </c>
      <c r="G115" s="159" t="str">
        <f>IF(ISERROR(VLOOKUP(A115,Schulferien!$A$24:$C$31,3,FALSE)),"",VLOOKUP(A115,Schulferien!$A$24:$C$31,3,FALSE))</f>
        <v/>
      </c>
      <c r="H115" s="160" t="str">
        <f t="shared" si="7"/>
        <v/>
      </c>
      <c r="I115" s="164">
        <f t="shared" si="8"/>
        <v>1</v>
      </c>
      <c r="J115" s="164">
        <f t="shared" si="9"/>
        <v>1</v>
      </c>
      <c r="K115" s="65"/>
      <c r="L115" s="240" t="str">
        <f t="shared" si="10"/>
        <v/>
      </c>
      <c r="M115" s="150" t="str">
        <f t="shared" si="11"/>
        <v/>
      </c>
      <c r="N115" s="153" t="str">
        <f t="shared" si="12"/>
        <v/>
      </c>
      <c r="O115" s="153" t="str">
        <f t="shared" si="13"/>
        <v/>
      </c>
      <c r="P115" s="240" t="str">
        <f t="shared" si="14"/>
        <v/>
      </c>
      <c r="Q115" s="150" t="str">
        <f t="shared" si="15"/>
        <v/>
      </c>
      <c r="R115" s="153" t="str">
        <f t="shared" si="16"/>
        <v/>
      </c>
      <c r="S115" s="153" t="str">
        <f t="shared" si="17"/>
        <v/>
      </c>
      <c r="T115" s="240" t="str">
        <f t="shared" si="18"/>
        <v/>
      </c>
      <c r="U115" s="150" t="str">
        <f t="shared" si="19"/>
        <v/>
      </c>
      <c r="V115" s="153" t="str">
        <f t="shared" si="20"/>
        <v/>
      </c>
      <c r="W115" s="153" t="str">
        <f t="shared" si="21"/>
        <v/>
      </c>
      <c r="X115" s="170">
        <f t="shared" si="0"/>
        <v>0</v>
      </c>
      <c r="Y115" s="170" t="str">
        <f t="shared" si="1"/>
        <v/>
      </c>
      <c r="Z115" s="172">
        <f t="shared" si="2"/>
        <v>1</v>
      </c>
      <c r="AA115" s="172">
        <f t="shared" si="22"/>
        <v>0</v>
      </c>
      <c r="AB115" s="172" t="str">
        <f t="shared" si="23"/>
        <v/>
      </c>
      <c r="AL115" s="205" t="str">
        <f t="shared" si="24"/>
        <v/>
      </c>
      <c r="AM115" s="206" t="str">
        <f>IF(ISERROR(VLOOKUP(A115,Erfassung_Berechnung!$K$4:$K$19,1,FALSE)),"",VLOOKUP(A115,Erfassung_Berechnung!$K$4:$K$19,1,FALSE))</f>
        <v/>
      </c>
    </row>
    <row r="116" spans="1:39" x14ac:dyDescent="0.2">
      <c r="A116" s="11">
        <f t="shared" si="25"/>
        <v>45703</v>
      </c>
      <c r="B116" s="12">
        <f t="shared" si="3"/>
        <v>2</v>
      </c>
      <c r="C116" s="47">
        <f t="shared" si="4"/>
        <v>7</v>
      </c>
      <c r="D116" s="12">
        <f t="shared" si="5"/>
        <v>1</v>
      </c>
      <c r="E116" s="156" t="str">
        <f>IF(AND(A116&gt;=Schulferien!$A$9,A116&lt;=Schulferien!$B$9),Schulferien!$C$9,IF(AND(A116&gt;=Schulferien!$A$10,A116&lt;=Schulferien!$B$10),Schulferien!$C$10,IF(AND(A116&gt;=Schulferien!$A$11,A116&lt;=Schulferien!$B$11),Schulferien!$C$11,IF(AND(A116&gt;=Schulferien!$A$12,A116&lt;=Schulferien!$B$12),Schulferien!$C$12,IF(AND(A116&gt;=Schulferien!$A$13,A116&lt;=Schulferien!$B$13),Schulferien!$C$13,IF(AND(A116&gt;=Schulferien!$A$14,A116&lt;=Schulferien!$B$14),Schulferien!$C$14,IF(AND(A116&gt;=Schulferien!$A$15,A116&lt;=Schulferien!$B$15),Schulferien!$C$15,IF(AND(A116&gt;=Schulferien!$A$16,A116&lt;=Schulferien!$B$16),Schulferien!$C$16,""))))))))</f>
        <v/>
      </c>
      <c r="F116" s="157" t="str">
        <f t="shared" si="6"/>
        <v/>
      </c>
      <c r="G116" s="159" t="str">
        <f>IF(ISERROR(VLOOKUP(A116,Schulferien!$A$24:$C$31,3,FALSE)),"",VLOOKUP(A116,Schulferien!$A$24:$C$31,3,FALSE))</f>
        <v/>
      </c>
      <c r="H116" s="160" t="str">
        <f t="shared" si="7"/>
        <v/>
      </c>
      <c r="I116" s="164" t="str">
        <f t="shared" si="8"/>
        <v/>
      </c>
      <c r="J116" s="164" t="str">
        <f t="shared" si="9"/>
        <v/>
      </c>
      <c r="K116" s="65"/>
      <c r="L116" s="240" t="str">
        <f t="shared" si="10"/>
        <v/>
      </c>
      <c r="M116" s="150" t="str">
        <f t="shared" si="11"/>
        <v/>
      </c>
      <c r="N116" s="153" t="str">
        <f t="shared" si="12"/>
        <v/>
      </c>
      <c r="O116" s="153" t="str">
        <f t="shared" si="13"/>
        <v/>
      </c>
      <c r="P116" s="240" t="str">
        <f t="shared" si="14"/>
        <v/>
      </c>
      <c r="Q116" s="150" t="str">
        <f t="shared" si="15"/>
        <v/>
      </c>
      <c r="R116" s="153" t="str">
        <f t="shared" si="16"/>
        <v/>
      </c>
      <c r="S116" s="153" t="str">
        <f t="shared" si="17"/>
        <v/>
      </c>
      <c r="T116" s="240" t="str">
        <f t="shared" si="18"/>
        <v/>
      </c>
      <c r="U116" s="150" t="str">
        <f t="shared" si="19"/>
        <v/>
      </c>
      <c r="V116" s="153" t="str">
        <f t="shared" si="20"/>
        <v/>
      </c>
      <c r="W116" s="153" t="str">
        <f t="shared" si="21"/>
        <v/>
      </c>
      <c r="X116" s="170">
        <f t="shared" si="0"/>
        <v>0</v>
      </c>
      <c r="Y116" s="170" t="str">
        <f t="shared" si="1"/>
        <v/>
      </c>
      <c r="Z116" s="172" t="str">
        <f t="shared" si="2"/>
        <v/>
      </c>
      <c r="AA116" s="172" t="str">
        <f t="shared" si="22"/>
        <v/>
      </c>
      <c r="AB116" s="172" t="str">
        <f t="shared" si="23"/>
        <v/>
      </c>
      <c r="AL116" s="205" t="str">
        <f t="shared" si="24"/>
        <v/>
      </c>
      <c r="AM116" s="206" t="str">
        <f>IF(ISERROR(VLOOKUP(A116,Erfassung_Berechnung!$K$4:$K$19,1,FALSE)),"",VLOOKUP(A116,Erfassung_Berechnung!$K$4:$K$19,1,FALSE))</f>
        <v/>
      </c>
    </row>
    <row r="117" spans="1:39" x14ac:dyDescent="0.2">
      <c r="A117" s="11">
        <f t="shared" si="25"/>
        <v>45704</v>
      </c>
      <c r="B117" s="12">
        <f t="shared" si="3"/>
        <v>2</v>
      </c>
      <c r="C117" s="47">
        <f t="shared" si="4"/>
        <v>1</v>
      </c>
      <c r="D117" s="12">
        <f t="shared" si="5"/>
        <v>1</v>
      </c>
      <c r="E117" s="156" t="str">
        <f>IF(AND(A117&gt;=Schulferien!$A$9,A117&lt;=Schulferien!$B$9),Schulferien!$C$9,IF(AND(A117&gt;=Schulferien!$A$10,A117&lt;=Schulferien!$B$10),Schulferien!$C$10,IF(AND(A117&gt;=Schulferien!$A$11,A117&lt;=Schulferien!$B$11),Schulferien!$C$11,IF(AND(A117&gt;=Schulferien!$A$12,A117&lt;=Schulferien!$B$12),Schulferien!$C$12,IF(AND(A117&gt;=Schulferien!$A$13,A117&lt;=Schulferien!$B$13),Schulferien!$C$13,IF(AND(A117&gt;=Schulferien!$A$14,A117&lt;=Schulferien!$B$14),Schulferien!$C$14,IF(AND(A117&gt;=Schulferien!$A$15,A117&lt;=Schulferien!$B$15),Schulferien!$C$15,IF(AND(A117&gt;=Schulferien!$A$16,A117&lt;=Schulferien!$B$16),Schulferien!$C$16,""))))))))</f>
        <v/>
      </c>
      <c r="F117" s="157" t="str">
        <f t="shared" si="6"/>
        <v/>
      </c>
      <c r="G117" s="159" t="str">
        <f>IF(ISERROR(VLOOKUP(A117,Schulferien!$A$24:$C$31,3,FALSE)),"",VLOOKUP(A117,Schulferien!$A$24:$C$31,3,FALSE))</f>
        <v/>
      </c>
      <c r="H117" s="160" t="str">
        <f t="shared" si="7"/>
        <v/>
      </c>
      <c r="I117" s="164" t="str">
        <f t="shared" si="8"/>
        <v/>
      </c>
      <c r="J117" s="164" t="str">
        <f t="shared" si="9"/>
        <v/>
      </c>
      <c r="K117" s="65"/>
      <c r="L117" s="240" t="str">
        <f t="shared" si="10"/>
        <v/>
      </c>
      <c r="M117" s="150" t="str">
        <f t="shared" si="11"/>
        <v/>
      </c>
      <c r="N117" s="153" t="str">
        <f t="shared" si="12"/>
        <v/>
      </c>
      <c r="O117" s="153" t="str">
        <f t="shared" si="13"/>
        <v/>
      </c>
      <c r="P117" s="240" t="str">
        <f t="shared" si="14"/>
        <v/>
      </c>
      <c r="Q117" s="150" t="str">
        <f t="shared" si="15"/>
        <v/>
      </c>
      <c r="R117" s="153" t="str">
        <f t="shared" si="16"/>
        <v/>
      </c>
      <c r="S117" s="153" t="str">
        <f t="shared" si="17"/>
        <v/>
      </c>
      <c r="T117" s="240" t="str">
        <f t="shared" si="18"/>
        <v/>
      </c>
      <c r="U117" s="150" t="str">
        <f t="shared" si="19"/>
        <v/>
      </c>
      <c r="V117" s="153" t="str">
        <f t="shared" si="20"/>
        <v/>
      </c>
      <c r="W117" s="153" t="str">
        <f t="shared" si="21"/>
        <v/>
      </c>
      <c r="X117" s="170">
        <f t="shared" si="0"/>
        <v>0</v>
      </c>
      <c r="Y117" s="170" t="str">
        <f t="shared" si="1"/>
        <v/>
      </c>
      <c r="Z117" s="172" t="str">
        <f t="shared" si="2"/>
        <v/>
      </c>
      <c r="AA117" s="172" t="str">
        <f t="shared" si="22"/>
        <v/>
      </c>
      <c r="AB117" s="172" t="str">
        <f t="shared" si="23"/>
        <v/>
      </c>
      <c r="AL117" s="205" t="str">
        <f t="shared" si="24"/>
        <v/>
      </c>
      <c r="AM117" s="206" t="str">
        <f>IF(ISERROR(VLOOKUP(A117,Erfassung_Berechnung!$K$4:$K$19,1,FALSE)),"",VLOOKUP(A117,Erfassung_Berechnung!$K$4:$K$19,1,FALSE))</f>
        <v/>
      </c>
    </row>
    <row r="118" spans="1:39" x14ac:dyDescent="0.2">
      <c r="A118" s="11">
        <f t="shared" si="25"/>
        <v>45705</v>
      </c>
      <c r="B118" s="12">
        <f t="shared" si="3"/>
        <v>2</v>
      </c>
      <c r="C118" s="47">
        <f t="shared" si="4"/>
        <v>2</v>
      </c>
      <c r="D118" s="12" t="str">
        <f t="shared" si="5"/>
        <v/>
      </c>
      <c r="E118" s="156" t="str">
        <f>IF(AND(A118&gt;=Schulferien!$A$9,A118&lt;=Schulferien!$B$9),Schulferien!$C$9,IF(AND(A118&gt;=Schulferien!$A$10,A118&lt;=Schulferien!$B$10),Schulferien!$C$10,IF(AND(A118&gt;=Schulferien!$A$11,A118&lt;=Schulferien!$B$11),Schulferien!$C$11,IF(AND(A118&gt;=Schulferien!$A$12,A118&lt;=Schulferien!$B$12),Schulferien!$C$12,IF(AND(A118&gt;=Schulferien!$A$13,A118&lt;=Schulferien!$B$13),Schulferien!$C$13,IF(AND(A118&gt;=Schulferien!$A$14,A118&lt;=Schulferien!$B$14),Schulferien!$C$14,IF(AND(A118&gt;=Schulferien!$A$15,A118&lt;=Schulferien!$B$15),Schulferien!$C$15,IF(AND(A118&gt;=Schulferien!$A$16,A118&lt;=Schulferien!$B$16),Schulferien!$C$16,""))))))))</f>
        <v/>
      </c>
      <c r="F118" s="157" t="str">
        <f t="shared" si="6"/>
        <v/>
      </c>
      <c r="G118" s="159" t="str">
        <f>IF(ISERROR(VLOOKUP(A118,Schulferien!$A$24:$C$31,3,FALSE)),"",VLOOKUP(A118,Schulferien!$A$24:$C$31,3,FALSE))</f>
        <v/>
      </c>
      <c r="H118" s="160" t="str">
        <f t="shared" si="7"/>
        <v/>
      </c>
      <c r="I118" s="164">
        <f t="shared" si="8"/>
        <v>1</v>
      </c>
      <c r="J118" s="164">
        <f t="shared" si="9"/>
        <v>1</v>
      </c>
      <c r="K118" s="65"/>
      <c r="L118" s="240" t="str">
        <f t="shared" si="10"/>
        <v/>
      </c>
      <c r="M118" s="150" t="str">
        <f t="shared" si="11"/>
        <v/>
      </c>
      <c r="N118" s="153" t="str">
        <f t="shared" si="12"/>
        <v/>
      </c>
      <c r="O118" s="153" t="str">
        <f t="shared" si="13"/>
        <v/>
      </c>
      <c r="P118" s="240" t="str">
        <f t="shared" si="14"/>
        <v/>
      </c>
      <c r="Q118" s="150" t="str">
        <f t="shared" si="15"/>
        <v/>
      </c>
      <c r="R118" s="153" t="str">
        <f t="shared" si="16"/>
        <v/>
      </c>
      <c r="S118" s="153" t="str">
        <f t="shared" si="17"/>
        <v/>
      </c>
      <c r="T118" s="240" t="str">
        <f t="shared" si="18"/>
        <v/>
      </c>
      <c r="U118" s="150" t="str">
        <f t="shared" si="19"/>
        <v/>
      </c>
      <c r="V118" s="153" t="str">
        <f t="shared" si="20"/>
        <v/>
      </c>
      <c r="W118" s="153" t="str">
        <f t="shared" si="21"/>
        <v/>
      </c>
      <c r="X118" s="170">
        <f t="shared" si="0"/>
        <v>0</v>
      </c>
      <c r="Y118" s="170" t="str">
        <f t="shared" si="1"/>
        <v/>
      </c>
      <c r="Z118" s="172">
        <f t="shared" si="2"/>
        <v>1</v>
      </c>
      <c r="AA118" s="172">
        <f t="shared" si="22"/>
        <v>0</v>
      </c>
      <c r="AB118" s="172" t="str">
        <f t="shared" si="23"/>
        <v/>
      </c>
      <c r="AL118" s="205" t="str">
        <f t="shared" si="24"/>
        <v/>
      </c>
      <c r="AM118" s="206" t="str">
        <f>IF(ISERROR(VLOOKUP(A118,Erfassung_Berechnung!$K$4:$K$19,1,FALSE)),"",VLOOKUP(A118,Erfassung_Berechnung!$K$4:$K$19,1,FALSE))</f>
        <v/>
      </c>
    </row>
    <row r="119" spans="1:39" x14ac:dyDescent="0.2">
      <c r="A119" s="11">
        <f t="shared" si="25"/>
        <v>45706</v>
      </c>
      <c r="B119" s="12">
        <f t="shared" si="3"/>
        <v>2</v>
      </c>
      <c r="C119" s="47">
        <f t="shared" si="4"/>
        <v>3</v>
      </c>
      <c r="D119" s="12" t="str">
        <f t="shared" si="5"/>
        <v/>
      </c>
      <c r="E119" s="156" t="str">
        <f>IF(AND(A119&gt;=Schulferien!$A$9,A119&lt;=Schulferien!$B$9),Schulferien!$C$9,IF(AND(A119&gt;=Schulferien!$A$10,A119&lt;=Schulferien!$B$10),Schulferien!$C$10,IF(AND(A119&gt;=Schulferien!$A$11,A119&lt;=Schulferien!$B$11),Schulferien!$C$11,IF(AND(A119&gt;=Schulferien!$A$12,A119&lt;=Schulferien!$B$12),Schulferien!$C$12,IF(AND(A119&gt;=Schulferien!$A$13,A119&lt;=Schulferien!$B$13),Schulferien!$C$13,IF(AND(A119&gt;=Schulferien!$A$14,A119&lt;=Schulferien!$B$14),Schulferien!$C$14,IF(AND(A119&gt;=Schulferien!$A$15,A119&lt;=Schulferien!$B$15),Schulferien!$C$15,IF(AND(A119&gt;=Schulferien!$A$16,A119&lt;=Schulferien!$B$16),Schulferien!$C$16,""))))))))</f>
        <v/>
      </c>
      <c r="F119" s="157" t="str">
        <f t="shared" si="6"/>
        <v/>
      </c>
      <c r="G119" s="159" t="str">
        <f>IF(ISERROR(VLOOKUP(A119,Schulferien!$A$24:$C$31,3,FALSE)),"",VLOOKUP(A119,Schulferien!$A$24:$C$31,3,FALSE))</f>
        <v/>
      </c>
      <c r="H119" s="160" t="str">
        <f t="shared" si="7"/>
        <v/>
      </c>
      <c r="I119" s="164">
        <f t="shared" si="8"/>
        <v>1</v>
      </c>
      <c r="J119" s="164">
        <f t="shared" si="9"/>
        <v>1</v>
      </c>
      <c r="K119" s="65"/>
      <c r="L119" s="240" t="str">
        <f t="shared" si="10"/>
        <v/>
      </c>
      <c r="M119" s="150" t="str">
        <f t="shared" si="11"/>
        <v/>
      </c>
      <c r="N119" s="153" t="str">
        <f t="shared" si="12"/>
        <v/>
      </c>
      <c r="O119" s="153" t="str">
        <f t="shared" si="13"/>
        <v/>
      </c>
      <c r="P119" s="240" t="str">
        <f t="shared" si="14"/>
        <v/>
      </c>
      <c r="Q119" s="150" t="str">
        <f t="shared" si="15"/>
        <v/>
      </c>
      <c r="R119" s="153" t="str">
        <f t="shared" si="16"/>
        <v/>
      </c>
      <c r="S119" s="153" t="str">
        <f t="shared" si="17"/>
        <v/>
      </c>
      <c r="T119" s="240" t="str">
        <f t="shared" si="18"/>
        <v/>
      </c>
      <c r="U119" s="150" t="str">
        <f t="shared" si="19"/>
        <v/>
      </c>
      <c r="V119" s="153" t="str">
        <f t="shared" si="20"/>
        <v/>
      </c>
      <c r="W119" s="153" t="str">
        <f t="shared" si="21"/>
        <v/>
      </c>
      <c r="X119" s="170">
        <f t="shared" si="0"/>
        <v>0</v>
      </c>
      <c r="Y119" s="170" t="str">
        <f t="shared" si="1"/>
        <v/>
      </c>
      <c r="Z119" s="172">
        <f t="shared" si="2"/>
        <v>1</v>
      </c>
      <c r="AA119" s="172">
        <f t="shared" si="22"/>
        <v>0</v>
      </c>
      <c r="AB119" s="172" t="str">
        <f t="shared" si="23"/>
        <v/>
      </c>
      <c r="AL119" s="205" t="str">
        <f t="shared" si="24"/>
        <v/>
      </c>
      <c r="AM119" s="206" t="str">
        <f>IF(ISERROR(VLOOKUP(A119,Erfassung_Berechnung!$K$4:$K$19,1,FALSE)),"",VLOOKUP(A119,Erfassung_Berechnung!$K$4:$K$19,1,FALSE))</f>
        <v/>
      </c>
    </row>
    <row r="120" spans="1:39" x14ac:dyDescent="0.2">
      <c r="A120" s="11">
        <f t="shared" si="25"/>
        <v>45707</v>
      </c>
      <c r="B120" s="12">
        <f t="shared" si="3"/>
        <v>2</v>
      </c>
      <c r="C120" s="47">
        <f t="shared" si="4"/>
        <v>4</v>
      </c>
      <c r="D120" s="12" t="str">
        <f t="shared" si="5"/>
        <v/>
      </c>
      <c r="E120" s="156" t="str">
        <f>IF(AND(A120&gt;=Schulferien!$A$9,A120&lt;=Schulferien!$B$9),Schulferien!$C$9,IF(AND(A120&gt;=Schulferien!$A$10,A120&lt;=Schulferien!$B$10),Schulferien!$C$10,IF(AND(A120&gt;=Schulferien!$A$11,A120&lt;=Schulferien!$B$11),Schulferien!$C$11,IF(AND(A120&gt;=Schulferien!$A$12,A120&lt;=Schulferien!$B$12),Schulferien!$C$12,IF(AND(A120&gt;=Schulferien!$A$13,A120&lt;=Schulferien!$B$13),Schulferien!$C$13,IF(AND(A120&gt;=Schulferien!$A$14,A120&lt;=Schulferien!$B$14),Schulferien!$C$14,IF(AND(A120&gt;=Schulferien!$A$15,A120&lt;=Schulferien!$B$15),Schulferien!$C$15,IF(AND(A120&gt;=Schulferien!$A$16,A120&lt;=Schulferien!$B$16),Schulferien!$C$16,""))))))))</f>
        <v/>
      </c>
      <c r="F120" s="157" t="str">
        <f t="shared" si="6"/>
        <v/>
      </c>
      <c r="G120" s="159" t="str">
        <f>IF(ISERROR(VLOOKUP(A120,Schulferien!$A$24:$C$31,3,FALSE)),"",VLOOKUP(A120,Schulferien!$A$24:$C$31,3,FALSE))</f>
        <v/>
      </c>
      <c r="H120" s="160" t="str">
        <f t="shared" si="7"/>
        <v/>
      </c>
      <c r="I120" s="164">
        <f t="shared" si="8"/>
        <v>1</v>
      </c>
      <c r="J120" s="164">
        <f t="shared" si="9"/>
        <v>1</v>
      </c>
      <c r="K120" s="65"/>
      <c r="L120" s="240" t="str">
        <f t="shared" si="10"/>
        <v/>
      </c>
      <c r="M120" s="150" t="str">
        <f t="shared" si="11"/>
        <v/>
      </c>
      <c r="N120" s="153" t="str">
        <f t="shared" si="12"/>
        <v/>
      </c>
      <c r="O120" s="153" t="str">
        <f t="shared" si="13"/>
        <v/>
      </c>
      <c r="P120" s="240" t="str">
        <f t="shared" si="14"/>
        <v/>
      </c>
      <c r="Q120" s="150" t="str">
        <f t="shared" si="15"/>
        <v/>
      </c>
      <c r="R120" s="153" t="str">
        <f t="shared" si="16"/>
        <v/>
      </c>
      <c r="S120" s="153" t="str">
        <f t="shared" si="17"/>
        <v/>
      </c>
      <c r="T120" s="240" t="str">
        <f t="shared" si="18"/>
        <v/>
      </c>
      <c r="U120" s="150" t="str">
        <f t="shared" si="19"/>
        <v/>
      </c>
      <c r="V120" s="153" t="str">
        <f t="shared" si="20"/>
        <v/>
      </c>
      <c r="W120" s="153" t="str">
        <f t="shared" si="21"/>
        <v/>
      </c>
      <c r="X120" s="170">
        <f t="shared" si="0"/>
        <v>0</v>
      </c>
      <c r="Y120" s="170" t="str">
        <f t="shared" si="1"/>
        <v/>
      </c>
      <c r="Z120" s="172">
        <f t="shared" si="2"/>
        <v>1</v>
      </c>
      <c r="AA120" s="172">
        <f t="shared" si="22"/>
        <v>0</v>
      </c>
      <c r="AB120" s="172" t="str">
        <f t="shared" si="23"/>
        <v/>
      </c>
      <c r="AL120" s="205" t="str">
        <f t="shared" si="24"/>
        <v/>
      </c>
      <c r="AM120" s="206" t="str">
        <f>IF(ISERROR(VLOOKUP(A120,Erfassung_Berechnung!$K$4:$K$19,1,FALSE)),"",VLOOKUP(A120,Erfassung_Berechnung!$K$4:$K$19,1,FALSE))</f>
        <v/>
      </c>
    </row>
    <row r="121" spans="1:39" x14ac:dyDescent="0.2">
      <c r="A121" s="11">
        <f t="shared" si="25"/>
        <v>45708</v>
      </c>
      <c r="B121" s="12">
        <f t="shared" si="3"/>
        <v>2</v>
      </c>
      <c r="C121" s="47">
        <f t="shared" si="4"/>
        <v>5</v>
      </c>
      <c r="D121" s="12" t="str">
        <f t="shared" si="5"/>
        <v/>
      </c>
      <c r="E121" s="156" t="str">
        <f>IF(AND(A121&gt;=Schulferien!$A$9,A121&lt;=Schulferien!$B$9),Schulferien!$C$9,IF(AND(A121&gt;=Schulferien!$A$10,A121&lt;=Schulferien!$B$10),Schulferien!$C$10,IF(AND(A121&gt;=Schulferien!$A$11,A121&lt;=Schulferien!$B$11),Schulferien!$C$11,IF(AND(A121&gt;=Schulferien!$A$12,A121&lt;=Schulferien!$B$12),Schulferien!$C$12,IF(AND(A121&gt;=Schulferien!$A$13,A121&lt;=Schulferien!$B$13),Schulferien!$C$13,IF(AND(A121&gt;=Schulferien!$A$14,A121&lt;=Schulferien!$B$14),Schulferien!$C$14,IF(AND(A121&gt;=Schulferien!$A$15,A121&lt;=Schulferien!$B$15),Schulferien!$C$15,IF(AND(A121&gt;=Schulferien!$A$16,A121&lt;=Schulferien!$B$16),Schulferien!$C$16,""))))))))</f>
        <v/>
      </c>
      <c r="F121" s="157" t="str">
        <f t="shared" si="6"/>
        <v/>
      </c>
      <c r="G121" s="159" t="str">
        <f>IF(ISERROR(VLOOKUP(A121,Schulferien!$A$24:$C$31,3,FALSE)),"",VLOOKUP(A121,Schulferien!$A$24:$C$31,3,FALSE))</f>
        <v/>
      </c>
      <c r="H121" s="160" t="str">
        <f t="shared" si="7"/>
        <v/>
      </c>
      <c r="I121" s="164">
        <f t="shared" si="8"/>
        <v>1</v>
      </c>
      <c r="J121" s="164">
        <f t="shared" si="9"/>
        <v>1</v>
      </c>
      <c r="K121" s="65"/>
      <c r="L121" s="240" t="str">
        <f t="shared" si="10"/>
        <v/>
      </c>
      <c r="M121" s="150" t="str">
        <f t="shared" si="11"/>
        <v/>
      </c>
      <c r="N121" s="153" t="str">
        <f t="shared" si="12"/>
        <v/>
      </c>
      <c r="O121" s="153" t="str">
        <f t="shared" si="13"/>
        <v/>
      </c>
      <c r="P121" s="240" t="str">
        <f t="shared" si="14"/>
        <v/>
      </c>
      <c r="Q121" s="150" t="str">
        <f t="shared" si="15"/>
        <v/>
      </c>
      <c r="R121" s="153" t="str">
        <f t="shared" si="16"/>
        <v/>
      </c>
      <c r="S121" s="153" t="str">
        <f t="shared" si="17"/>
        <v/>
      </c>
      <c r="T121" s="240" t="str">
        <f t="shared" si="18"/>
        <v/>
      </c>
      <c r="U121" s="150" t="str">
        <f t="shared" si="19"/>
        <v/>
      </c>
      <c r="V121" s="153" t="str">
        <f t="shared" si="20"/>
        <v/>
      </c>
      <c r="W121" s="153" t="str">
        <f t="shared" si="21"/>
        <v/>
      </c>
      <c r="X121" s="170">
        <f t="shared" si="0"/>
        <v>0</v>
      </c>
      <c r="Y121" s="170" t="str">
        <f t="shared" si="1"/>
        <v/>
      </c>
      <c r="Z121" s="172">
        <f t="shared" si="2"/>
        <v>1</v>
      </c>
      <c r="AA121" s="172">
        <f t="shared" si="22"/>
        <v>0</v>
      </c>
      <c r="AB121" s="172" t="str">
        <f t="shared" si="23"/>
        <v/>
      </c>
      <c r="AL121" s="205" t="str">
        <f t="shared" si="24"/>
        <v/>
      </c>
      <c r="AM121" s="206" t="str">
        <f>IF(ISERROR(VLOOKUP(A121,Erfassung_Berechnung!$K$4:$K$19,1,FALSE)),"",VLOOKUP(A121,Erfassung_Berechnung!$K$4:$K$19,1,FALSE))</f>
        <v/>
      </c>
    </row>
    <row r="122" spans="1:39" x14ac:dyDescent="0.2">
      <c r="A122" s="11">
        <f t="shared" si="25"/>
        <v>45709</v>
      </c>
      <c r="B122" s="12">
        <f t="shared" si="3"/>
        <v>2</v>
      </c>
      <c r="C122" s="47">
        <f t="shared" si="4"/>
        <v>6</v>
      </c>
      <c r="D122" s="12" t="str">
        <f t="shared" si="5"/>
        <v/>
      </c>
      <c r="E122" s="156" t="str">
        <f>IF(AND(A122&gt;=Schulferien!$A$9,A122&lt;=Schulferien!$B$9),Schulferien!$C$9,IF(AND(A122&gt;=Schulferien!$A$10,A122&lt;=Schulferien!$B$10),Schulferien!$C$10,IF(AND(A122&gt;=Schulferien!$A$11,A122&lt;=Schulferien!$B$11),Schulferien!$C$11,IF(AND(A122&gt;=Schulferien!$A$12,A122&lt;=Schulferien!$B$12),Schulferien!$C$12,IF(AND(A122&gt;=Schulferien!$A$13,A122&lt;=Schulferien!$B$13),Schulferien!$C$13,IF(AND(A122&gt;=Schulferien!$A$14,A122&lt;=Schulferien!$B$14),Schulferien!$C$14,IF(AND(A122&gt;=Schulferien!$A$15,A122&lt;=Schulferien!$B$15),Schulferien!$C$15,IF(AND(A122&gt;=Schulferien!$A$16,A122&lt;=Schulferien!$B$16),Schulferien!$C$16,""))))))))</f>
        <v/>
      </c>
      <c r="F122" s="157" t="str">
        <f t="shared" si="6"/>
        <v/>
      </c>
      <c r="G122" s="159" t="str">
        <f>IF(ISERROR(VLOOKUP(A122,Schulferien!$A$24:$C$31,3,FALSE)),"",VLOOKUP(A122,Schulferien!$A$24:$C$31,3,FALSE))</f>
        <v/>
      </c>
      <c r="H122" s="160" t="str">
        <f t="shared" si="7"/>
        <v/>
      </c>
      <c r="I122" s="164">
        <f t="shared" si="8"/>
        <v>1</v>
      </c>
      <c r="J122" s="164">
        <f t="shared" si="9"/>
        <v>1</v>
      </c>
      <c r="K122" s="65"/>
      <c r="L122" s="240" t="str">
        <f t="shared" si="10"/>
        <v/>
      </c>
      <c r="M122" s="150" t="str">
        <f t="shared" si="11"/>
        <v/>
      </c>
      <c r="N122" s="153" t="str">
        <f t="shared" si="12"/>
        <v/>
      </c>
      <c r="O122" s="153" t="str">
        <f t="shared" si="13"/>
        <v/>
      </c>
      <c r="P122" s="240" t="str">
        <f t="shared" si="14"/>
        <v/>
      </c>
      <c r="Q122" s="150" t="str">
        <f t="shared" si="15"/>
        <v/>
      </c>
      <c r="R122" s="153" t="str">
        <f t="shared" si="16"/>
        <v/>
      </c>
      <c r="S122" s="153" t="str">
        <f t="shared" si="17"/>
        <v/>
      </c>
      <c r="T122" s="240" t="str">
        <f t="shared" si="18"/>
        <v/>
      </c>
      <c r="U122" s="150" t="str">
        <f t="shared" si="19"/>
        <v/>
      </c>
      <c r="V122" s="153" t="str">
        <f t="shared" si="20"/>
        <v/>
      </c>
      <c r="W122" s="153" t="str">
        <f t="shared" si="21"/>
        <v/>
      </c>
      <c r="X122" s="170">
        <f t="shared" si="0"/>
        <v>0</v>
      </c>
      <c r="Y122" s="170" t="str">
        <f t="shared" si="1"/>
        <v/>
      </c>
      <c r="Z122" s="172">
        <f t="shared" si="2"/>
        <v>1</v>
      </c>
      <c r="AA122" s="172">
        <f t="shared" si="22"/>
        <v>0</v>
      </c>
      <c r="AB122" s="172" t="str">
        <f t="shared" si="23"/>
        <v/>
      </c>
      <c r="AL122" s="205" t="str">
        <f t="shared" si="24"/>
        <v/>
      </c>
      <c r="AM122" s="206" t="str">
        <f>IF(ISERROR(VLOOKUP(A122,Erfassung_Berechnung!$K$4:$K$19,1,FALSE)),"",VLOOKUP(A122,Erfassung_Berechnung!$K$4:$K$19,1,FALSE))</f>
        <v/>
      </c>
    </row>
    <row r="123" spans="1:39" x14ac:dyDescent="0.2">
      <c r="A123" s="11">
        <f t="shared" si="25"/>
        <v>45710</v>
      </c>
      <c r="B123" s="12">
        <f t="shared" si="3"/>
        <v>2</v>
      </c>
      <c r="C123" s="47">
        <f t="shared" si="4"/>
        <v>7</v>
      </c>
      <c r="D123" s="12">
        <f t="shared" si="5"/>
        <v>1</v>
      </c>
      <c r="E123" s="156" t="str">
        <f>IF(AND(A123&gt;=Schulferien!$A$9,A123&lt;=Schulferien!$B$9),Schulferien!$C$9,IF(AND(A123&gt;=Schulferien!$A$10,A123&lt;=Schulferien!$B$10),Schulferien!$C$10,IF(AND(A123&gt;=Schulferien!$A$11,A123&lt;=Schulferien!$B$11),Schulferien!$C$11,IF(AND(A123&gt;=Schulferien!$A$12,A123&lt;=Schulferien!$B$12),Schulferien!$C$12,IF(AND(A123&gt;=Schulferien!$A$13,A123&lt;=Schulferien!$B$13),Schulferien!$C$13,IF(AND(A123&gt;=Schulferien!$A$14,A123&lt;=Schulferien!$B$14),Schulferien!$C$14,IF(AND(A123&gt;=Schulferien!$A$15,A123&lt;=Schulferien!$B$15),Schulferien!$C$15,IF(AND(A123&gt;=Schulferien!$A$16,A123&lt;=Schulferien!$B$16),Schulferien!$C$16,""))))))))</f>
        <v/>
      </c>
      <c r="F123" s="157" t="str">
        <f t="shared" si="6"/>
        <v/>
      </c>
      <c r="G123" s="159" t="str">
        <f>IF(ISERROR(VLOOKUP(A123,Schulferien!$A$24:$C$31,3,FALSE)),"",VLOOKUP(A123,Schulferien!$A$24:$C$31,3,FALSE))</f>
        <v/>
      </c>
      <c r="H123" s="160" t="str">
        <f t="shared" si="7"/>
        <v/>
      </c>
      <c r="I123" s="164" t="str">
        <f t="shared" si="8"/>
        <v/>
      </c>
      <c r="J123" s="164" t="str">
        <f t="shared" si="9"/>
        <v/>
      </c>
      <c r="K123" s="65"/>
      <c r="L123" s="240" t="str">
        <f t="shared" si="10"/>
        <v/>
      </c>
      <c r="M123" s="150" t="str">
        <f t="shared" si="11"/>
        <v/>
      </c>
      <c r="N123" s="153" t="str">
        <f t="shared" si="12"/>
        <v/>
      </c>
      <c r="O123" s="153" t="str">
        <f t="shared" si="13"/>
        <v/>
      </c>
      <c r="P123" s="240" t="str">
        <f t="shared" si="14"/>
        <v/>
      </c>
      <c r="Q123" s="150" t="str">
        <f t="shared" si="15"/>
        <v/>
      </c>
      <c r="R123" s="153" t="str">
        <f t="shared" si="16"/>
        <v/>
      </c>
      <c r="S123" s="153" t="str">
        <f t="shared" si="17"/>
        <v/>
      </c>
      <c r="T123" s="240" t="str">
        <f t="shared" si="18"/>
        <v/>
      </c>
      <c r="U123" s="150" t="str">
        <f t="shared" si="19"/>
        <v/>
      </c>
      <c r="V123" s="153" t="str">
        <f t="shared" si="20"/>
        <v/>
      </c>
      <c r="W123" s="153" t="str">
        <f t="shared" si="21"/>
        <v/>
      </c>
      <c r="X123" s="170">
        <f t="shared" si="0"/>
        <v>0</v>
      </c>
      <c r="Y123" s="170" t="str">
        <f t="shared" si="1"/>
        <v/>
      </c>
      <c r="Z123" s="172" t="str">
        <f t="shared" si="2"/>
        <v/>
      </c>
      <c r="AA123" s="172" t="str">
        <f t="shared" si="22"/>
        <v/>
      </c>
      <c r="AB123" s="172" t="str">
        <f t="shared" si="23"/>
        <v/>
      </c>
      <c r="AL123" s="205" t="str">
        <f t="shared" si="24"/>
        <v/>
      </c>
      <c r="AM123" s="206" t="str">
        <f>IF(ISERROR(VLOOKUP(A123,Erfassung_Berechnung!$K$4:$K$19,1,FALSE)),"",VLOOKUP(A123,Erfassung_Berechnung!$K$4:$K$19,1,FALSE))</f>
        <v/>
      </c>
    </row>
    <row r="124" spans="1:39" x14ac:dyDescent="0.2">
      <c r="A124" s="11">
        <f t="shared" si="25"/>
        <v>45711</v>
      </c>
      <c r="B124" s="12">
        <f t="shared" si="3"/>
        <v>2</v>
      </c>
      <c r="C124" s="47">
        <f t="shared" si="4"/>
        <v>1</v>
      </c>
      <c r="D124" s="12">
        <f t="shared" si="5"/>
        <v>1</v>
      </c>
      <c r="E124" s="156" t="str">
        <f>IF(AND(A124&gt;=Schulferien!$A$9,A124&lt;=Schulferien!$B$9),Schulferien!$C$9,IF(AND(A124&gt;=Schulferien!$A$10,A124&lt;=Schulferien!$B$10),Schulferien!$C$10,IF(AND(A124&gt;=Schulferien!$A$11,A124&lt;=Schulferien!$B$11),Schulferien!$C$11,IF(AND(A124&gt;=Schulferien!$A$12,A124&lt;=Schulferien!$B$12),Schulferien!$C$12,IF(AND(A124&gt;=Schulferien!$A$13,A124&lt;=Schulferien!$B$13),Schulferien!$C$13,IF(AND(A124&gt;=Schulferien!$A$14,A124&lt;=Schulferien!$B$14),Schulferien!$C$14,IF(AND(A124&gt;=Schulferien!$A$15,A124&lt;=Schulferien!$B$15),Schulferien!$C$15,IF(AND(A124&gt;=Schulferien!$A$16,A124&lt;=Schulferien!$B$16),Schulferien!$C$16,""))))))))</f>
        <v/>
      </c>
      <c r="F124" s="157" t="str">
        <f t="shared" si="6"/>
        <v/>
      </c>
      <c r="G124" s="159" t="str">
        <f>IF(ISERROR(VLOOKUP(A124,Schulferien!$A$24:$C$31,3,FALSE)),"",VLOOKUP(A124,Schulferien!$A$24:$C$31,3,FALSE))</f>
        <v/>
      </c>
      <c r="H124" s="160" t="str">
        <f t="shared" si="7"/>
        <v/>
      </c>
      <c r="I124" s="164" t="str">
        <f t="shared" si="8"/>
        <v/>
      </c>
      <c r="J124" s="164" t="str">
        <f t="shared" si="9"/>
        <v/>
      </c>
      <c r="K124" s="65"/>
      <c r="L124" s="240" t="str">
        <f t="shared" si="10"/>
        <v/>
      </c>
      <c r="M124" s="150" t="str">
        <f t="shared" si="11"/>
        <v/>
      </c>
      <c r="N124" s="153" t="str">
        <f t="shared" si="12"/>
        <v/>
      </c>
      <c r="O124" s="153" t="str">
        <f t="shared" si="13"/>
        <v/>
      </c>
      <c r="P124" s="240" t="str">
        <f t="shared" si="14"/>
        <v/>
      </c>
      <c r="Q124" s="150" t="str">
        <f t="shared" si="15"/>
        <v/>
      </c>
      <c r="R124" s="153" t="str">
        <f t="shared" si="16"/>
        <v/>
      </c>
      <c r="S124" s="153" t="str">
        <f t="shared" si="17"/>
        <v/>
      </c>
      <c r="T124" s="240" t="str">
        <f t="shared" si="18"/>
        <v/>
      </c>
      <c r="U124" s="150" t="str">
        <f t="shared" si="19"/>
        <v/>
      </c>
      <c r="V124" s="153" t="str">
        <f t="shared" si="20"/>
        <v/>
      </c>
      <c r="W124" s="153" t="str">
        <f t="shared" si="21"/>
        <v/>
      </c>
      <c r="X124" s="170">
        <f t="shared" si="0"/>
        <v>0</v>
      </c>
      <c r="Y124" s="170" t="str">
        <f t="shared" si="1"/>
        <v/>
      </c>
      <c r="Z124" s="172" t="str">
        <f t="shared" si="2"/>
        <v/>
      </c>
      <c r="AA124" s="172" t="str">
        <f t="shared" si="22"/>
        <v/>
      </c>
      <c r="AB124" s="172" t="str">
        <f t="shared" si="23"/>
        <v/>
      </c>
      <c r="AL124" s="205" t="str">
        <f t="shared" si="24"/>
        <v/>
      </c>
      <c r="AM124" s="206" t="str">
        <f>IF(ISERROR(VLOOKUP(A124,Erfassung_Berechnung!$K$4:$K$19,1,FALSE)),"",VLOOKUP(A124,Erfassung_Berechnung!$K$4:$K$19,1,FALSE))</f>
        <v/>
      </c>
    </row>
    <row r="125" spans="1:39" x14ac:dyDescent="0.2">
      <c r="A125" s="11">
        <f t="shared" si="25"/>
        <v>45712</v>
      </c>
      <c r="B125" s="12">
        <f t="shared" si="3"/>
        <v>2</v>
      </c>
      <c r="C125" s="47">
        <f t="shared" si="4"/>
        <v>2</v>
      </c>
      <c r="D125" s="12" t="str">
        <f t="shared" si="5"/>
        <v/>
      </c>
      <c r="E125" s="156" t="str">
        <f>IF(AND(A125&gt;=Schulferien!$A$9,A125&lt;=Schulferien!$B$9),Schulferien!$C$9,IF(AND(A125&gt;=Schulferien!$A$10,A125&lt;=Schulferien!$B$10),Schulferien!$C$10,IF(AND(A125&gt;=Schulferien!$A$11,A125&lt;=Schulferien!$B$11),Schulferien!$C$11,IF(AND(A125&gt;=Schulferien!$A$12,A125&lt;=Schulferien!$B$12),Schulferien!$C$12,IF(AND(A125&gt;=Schulferien!$A$13,A125&lt;=Schulferien!$B$13),Schulferien!$C$13,IF(AND(A125&gt;=Schulferien!$A$14,A125&lt;=Schulferien!$B$14),Schulferien!$C$14,IF(AND(A125&gt;=Schulferien!$A$15,A125&lt;=Schulferien!$B$15),Schulferien!$C$15,IF(AND(A125&gt;=Schulferien!$A$16,A125&lt;=Schulferien!$B$16),Schulferien!$C$16,""))))))))</f>
        <v/>
      </c>
      <c r="F125" s="157" t="str">
        <f t="shared" si="6"/>
        <v/>
      </c>
      <c r="G125" s="159" t="str">
        <f>IF(ISERROR(VLOOKUP(A125,Schulferien!$A$24:$C$31,3,FALSE)),"",VLOOKUP(A125,Schulferien!$A$24:$C$31,3,FALSE))</f>
        <v/>
      </c>
      <c r="H125" s="160" t="str">
        <f t="shared" si="7"/>
        <v/>
      </c>
      <c r="I125" s="164">
        <f t="shared" si="8"/>
        <v>1</v>
      </c>
      <c r="J125" s="164">
        <f t="shared" si="9"/>
        <v>1</v>
      </c>
      <c r="K125" s="65"/>
      <c r="L125" s="240" t="str">
        <f t="shared" si="10"/>
        <v/>
      </c>
      <c r="M125" s="150" t="str">
        <f t="shared" si="11"/>
        <v/>
      </c>
      <c r="N125" s="153" t="str">
        <f t="shared" si="12"/>
        <v/>
      </c>
      <c r="O125" s="153" t="str">
        <f t="shared" si="13"/>
        <v/>
      </c>
      <c r="P125" s="240" t="str">
        <f t="shared" si="14"/>
        <v/>
      </c>
      <c r="Q125" s="150" t="str">
        <f t="shared" si="15"/>
        <v/>
      </c>
      <c r="R125" s="153" t="str">
        <f t="shared" si="16"/>
        <v/>
      </c>
      <c r="S125" s="153" t="str">
        <f t="shared" si="17"/>
        <v/>
      </c>
      <c r="T125" s="240" t="str">
        <f t="shared" si="18"/>
        <v/>
      </c>
      <c r="U125" s="150" t="str">
        <f t="shared" si="19"/>
        <v/>
      </c>
      <c r="V125" s="153" t="str">
        <f t="shared" si="20"/>
        <v/>
      </c>
      <c r="W125" s="153" t="str">
        <f t="shared" si="21"/>
        <v/>
      </c>
      <c r="X125" s="170">
        <f t="shared" si="0"/>
        <v>0</v>
      </c>
      <c r="Y125" s="170" t="str">
        <f t="shared" si="1"/>
        <v/>
      </c>
      <c r="Z125" s="172">
        <f t="shared" si="2"/>
        <v>1</v>
      </c>
      <c r="AA125" s="172">
        <f t="shared" si="22"/>
        <v>0</v>
      </c>
      <c r="AB125" s="172" t="str">
        <f t="shared" si="23"/>
        <v/>
      </c>
      <c r="AL125" s="205" t="str">
        <f t="shared" si="24"/>
        <v/>
      </c>
      <c r="AM125" s="206" t="str">
        <f>IF(ISERROR(VLOOKUP(A125,Erfassung_Berechnung!$K$4:$K$19,1,FALSE)),"",VLOOKUP(A125,Erfassung_Berechnung!$K$4:$K$19,1,FALSE))</f>
        <v/>
      </c>
    </row>
    <row r="126" spans="1:39" x14ac:dyDescent="0.2">
      <c r="A126" s="11">
        <f t="shared" si="25"/>
        <v>45713</v>
      </c>
      <c r="B126" s="12">
        <f t="shared" si="3"/>
        <v>2</v>
      </c>
      <c r="C126" s="47">
        <f t="shared" si="4"/>
        <v>3</v>
      </c>
      <c r="D126" s="12" t="str">
        <f t="shared" si="5"/>
        <v/>
      </c>
      <c r="E126" s="156" t="str">
        <f>IF(AND(A126&gt;=Schulferien!$A$9,A126&lt;=Schulferien!$B$9),Schulferien!$C$9,IF(AND(A126&gt;=Schulferien!$A$10,A126&lt;=Schulferien!$B$10),Schulferien!$C$10,IF(AND(A126&gt;=Schulferien!$A$11,A126&lt;=Schulferien!$B$11),Schulferien!$C$11,IF(AND(A126&gt;=Schulferien!$A$12,A126&lt;=Schulferien!$B$12),Schulferien!$C$12,IF(AND(A126&gt;=Schulferien!$A$13,A126&lt;=Schulferien!$B$13),Schulferien!$C$13,IF(AND(A126&gt;=Schulferien!$A$14,A126&lt;=Schulferien!$B$14),Schulferien!$C$14,IF(AND(A126&gt;=Schulferien!$A$15,A126&lt;=Schulferien!$B$15),Schulferien!$C$15,IF(AND(A126&gt;=Schulferien!$A$16,A126&lt;=Schulferien!$B$16),Schulferien!$C$16,""))))))))</f>
        <v/>
      </c>
      <c r="F126" s="157" t="str">
        <f t="shared" si="6"/>
        <v/>
      </c>
      <c r="G126" s="159" t="str">
        <f>IF(ISERROR(VLOOKUP(A126,Schulferien!$A$24:$C$31,3,FALSE)),"",VLOOKUP(A126,Schulferien!$A$24:$C$31,3,FALSE))</f>
        <v/>
      </c>
      <c r="H126" s="160" t="str">
        <f t="shared" si="7"/>
        <v/>
      </c>
      <c r="I126" s="164">
        <f t="shared" si="8"/>
        <v>1</v>
      </c>
      <c r="J126" s="164">
        <f t="shared" si="9"/>
        <v>1</v>
      </c>
      <c r="K126" s="65"/>
      <c r="L126" s="240" t="str">
        <f t="shared" si="10"/>
        <v/>
      </c>
      <c r="M126" s="150" t="str">
        <f t="shared" si="11"/>
        <v/>
      </c>
      <c r="N126" s="153" t="str">
        <f t="shared" si="12"/>
        <v/>
      </c>
      <c r="O126" s="153" t="str">
        <f t="shared" si="13"/>
        <v/>
      </c>
      <c r="P126" s="240" t="str">
        <f t="shared" si="14"/>
        <v/>
      </c>
      <c r="Q126" s="150" t="str">
        <f t="shared" si="15"/>
        <v/>
      </c>
      <c r="R126" s="153" t="str">
        <f t="shared" si="16"/>
        <v/>
      </c>
      <c r="S126" s="153" t="str">
        <f t="shared" si="17"/>
        <v/>
      </c>
      <c r="T126" s="240" t="str">
        <f t="shared" si="18"/>
        <v/>
      </c>
      <c r="U126" s="150" t="str">
        <f t="shared" si="19"/>
        <v/>
      </c>
      <c r="V126" s="153" t="str">
        <f t="shared" si="20"/>
        <v/>
      </c>
      <c r="W126" s="153" t="str">
        <f t="shared" si="21"/>
        <v/>
      </c>
      <c r="X126" s="170">
        <f t="shared" si="0"/>
        <v>0</v>
      </c>
      <c r="Y126" s="170" t="str">
        <f t="shared" si="1"/>
        <v/>
      </c>
      <c r="Z126" s="172">
        <f t="shared" si="2"/>
        <v>1</v>
      </c>
      <c r="AA126" s="172">
        <f t="shared" si="22"/>
        <v>0</v>
      </c>
      <c r="AB126" s="172" t="str">
        <f t="shared" si="23"/>
        <v/>
      </c>
      <c r="AL126" s="205" t="str">
        <f t="shared" si="24"/>
        <v/>
      </c>
      <c r="AM126" s="206" t="str">
        <f>IF(ISERROR(VLOOKUP(A126,Erfassung_Berechnung!$K$4:$K$19,1,FALSE)),"",VLOOKUP(A126,Erfassung_Berechnung!$K$4:$K$19,1,FALSE))</f>
        <v/>
      </c>
    </row>
    <row r="127" spans="1:39" x14ac:dyDescent="0.2">
      <c r="A127" s="11">
        <f t="shared" si="25"/>
        <v>45714</v>
      </c>
      <c r="B127" s="12">
        <f t="shared" si="3"/>
        <v>2</v>
      </c>
      <c r="C127" s="47">
        <f t="shared" si="4"/>
        <v>4</v>
      </c>
      <c r="D127" s="12" t="str">
        <f t="shared" si="5"/>
        <v/>
      </c>
      <c r="E127" s="156" t="str">
        <f>IF(AND(A127&gt;=Schulferien!$A$9,A127&lt;=Schulferien!$B$9),Schulferien!$C$9,IF(AND(A127&gt;=Schulferien!$A$10,A127&lt;=Schulferien!$B$10),Schulferien!$C$10,IF(AND(A127&gt;=Schulferien!$A$11,A127&lt;=Schulferien!$B$11),Schulferien!$C$11,IF(AND(A127&gt;=Schulferien!$A$12,A127&lt;=Schulferien!$B$12),Schulferien!$C$12,IF(AND(A127&gt;=Schulferien!$A$13,A127&lt;=Schulferien!$B$13),Schulferien!$C$13,IF(AND(A127&gt;=Schulferien!$A$14,A127&lt;=Schulferien!$B$14),Schulferien!$C$14,IF(AND(A127&gt;=Schulferien!$A$15,A127&lt;=Schulferien!$B$15),Schulferien!$C$15,IF(AND(A127&gt;=Schulferien!$A$16,A127&lt;=Schulferien!$B$16),Schulferien!$C$16,""))))))))</f>
        <v/>
      </c>
      <c r="F127" s="157" t="str">
        <f t="shared" si="6"/>
        <v/>
      </c>
      <c r="G127" s="159" t="str">
        <f>IF(ISERROR(VLOOKUP(A127,Schulferien!$A$24:$C$31,3,FALSE)),"",VLOOKUP(A127,Schulferien!$A$24:$C$31,3,FALSE))</f>
        <v/>
      </c>
      <c r="H127" s="160" t="str">
        <f t="shared" si="7"/>
        <v/>
      </c>
      <c r="I127" s="164">
        <f t="shared" si="8"/>
        <v>1</v>
      </c>
      <c r="J127" s="164">
        <f t="shared" si="9"/>
        <v>1</v>
      </c>
      <c r="K127" s="65"/>
      <c r="L127" s="240" t="str">
        <f t="shared" si="10"/>
        <v/>
      </c>
      <c r="M127" s="150" t="str">
        <f t="shared" si="11"/>
        <v/>
      </c>
      <c r="N127" s="153" t="str">
        <f t="shared" si="12"/>
        <v/>
      </c>
      <c r="O127" s="153" t="str">
        <f t="shared" si="13"/>
        <v/>
      </c>
      <c r="P127" s="240" t="str">
        <f t="shared" si="14"/>
        <v/>
      </c>
      <c r="Q127" s="150" t="str">
        <f t="shared" si="15"/>
        <v/>
      </c>
      <c r="R127" s="153" t="str">
        <f t="shared" si="16"/>
        <v/>
      </c>
      <c r="S127" s="153" t="str">
        <f t="shared" si="17"/>
        <v/>
      </c>
      <c r="T127" s="240" t="str">
        <f t="shared" si="18"/>
        <v/>
      </c>
      <c r="U127" s="150" t="str">
        <f t="shared" si="19"/>
        <v/>
      </c>
      <c r="V127" s="153" t="str">
        <f t="shared" si="20"/>
        <v/>
      </c>
      <c r="W127" s="153" t="str">
        <f t="shared" si="21"/>
        <v/>
      </c>
      <c r="X127" s="170">
        <f t="shared" si="0"/>
        <v>0</v>
      </c>
      <c r="Y127" s="170" t="str">
        <f t="shared" si="1"/>
        <v/>
      </c>
      <c r="Z127" s="172">
        <f t="shared" si="2"/>
        <v>1</v>
      </c>
      <c r="AA127" s="172">
        <f t="shared" si="22"/>
        <v>0</v>
      </c>
      <c r="AB127" s="172" t="str">
        <f t="shared" si="23"/>
        <v/>
      </c>
      <c r="AL127" s="205" t="str">
        <f t="shared" si="24"/>
        <v/>
      </c>
      <c r="AM127" s="206" t="str">
        <f>IF(ISERROR(VLOOKUP(A127,Erfassung_Berechnung!$K$4:$K$19,1,FALSE)),"",VLOOKUP(A127,Erfassung_Berechnung!$K$4:$K$19,1,FALSE))</f>
        <v/>
      </c>
    </row>
    <row r="128" spans="1:39" x14ac:dyDescent="0.2">
      <c r="A128" s="11">
        <f t="shared" si="25"/>
        <v>45715</v>
      </c>
      <c r="B128" s="12">
        <f t="shared" si="3"/>
        <v>2</v>
      </c>
      <c r="C128" s="47">
        <f t="shared" si="4"/>
        <v>5</v>
      </c>
      <c r="D128" s="12" t="str">
        <f t="shared" si="5"/>
        <v/>
      </c>
      <c r="E128" s="156" t="str">
        <f>IF(AND(A128&gt;=Schulferien!$A$9,A128&lt;=Schulferien!$B$9),Schulferien!$C$9,IF(AND(A128&gt;=Schulferien!$A$10,A128&lt;=Schulferien!$B$10),Schulferien!$C$10,IF(AND(A128&gt;=Schulferien!$A$11,A128&lt;=Schulferien!$B$11),Schulferien!$C$11,IF(AND(A128&gt;=Schulferien!$A$12,A128&lt;=Schulferien!$B$12),Schulferien!$C$12,IF(AND(A128&gt;=Schulferien!$A$13,A128&lt;=Schulferien!$B$13),Schulferien!$C$13,IF(AND(A128&gt;=Schulferien!$A$14,A128&lt;=Schulferien!$B$14),Schulferien!$C$14,IF(AND(A128&gt;=Schulferien!$A$15,A128&lt;=Schulferien!$B$15),Schulferien!$C$15,IF(AND(A128&gt;=Schulferien!$A$16,A128&lt;=Schulferien!$B$16),Schulferien!$C$16,""))))))))</f>
        <v/>
      </c>
      <c r="F128" s="157" t="str">
        <f t="shared" si="6"/>
        <v/>
      </c>
      <c r="G128" s="159" t="str">
        <f>IF(ISERROR(VLOOKUP(A128,Schulferien!$A$24:$C$31,3,FALSE)),"",VLOOKUP(A128,Schulferien!$A$24:$C$31,3,FALSE))</f>
        <v/>
      </c>
      <c r="H128" s="160" t="str">
        <f t="shared" si="7"/>
        <v/>
      </c>
      <c r="I128" s="164">
        <f t="shared" si="8"/>
        <v>1</v>
      </c>
      <c r="J128" s="164">
        <f t="shared" si="9"/>
        <v>1</v>
      </c>
      <c r="K128" s="65"/>
      <c r="L128" s="240" t="str">
        <f t="shared" si="10"/>
        <v/>
      </c>
      <c r="M128" s="150" t="str">
        <f t="shared" si="11"/>
        <v/>
      </c>
      <c r="N128" s="153" t="str">
        <f t="shared" si="12"/>
        <v/>
      </c>
      <c r="O128" s="153" t="str">
        <f t="shared" si="13"/>
        <v/>
      </c>
      <c r="P128" s="240" t="str">
        <f t="shared" si="14"/>
        <v/>
      </c>
      <c r="Q128" s="150" t="str">
        <f t="shared" si="15"/>
        <v/>
      </c>
      <c r="R128" s="153" t="str">
        <f t="shared" si="16"/>
        <v/>
      </c>
      <c r="S128" s="153" t="str">
        <f t="shared" si="17"/>
        <v/>
      </c>
      <c r="T128" s="240" t="str">
        <f t="shared" si="18"/>
        <v/>
      </c>
      <c r="U128" s="150" t="str">
        <f t="shared" si="19"/>
        <v/>
      </c>
      <c r="V128" s="153" t="str">
        <f t="shared" si="20"/>
        <v/>
      </c>
      <c r="W128" s="153" t="str">
        <f t="shared" si="21"/>
        <v/>
      </c>
      <c r="X128" s="170">
        <f t="shared" si="0"/>
        <v>0</v>
      </c>
      <c r="Y128" s="170" t="str">
        <f t="shared" si="1"/>
        <v/>
      </c>
      <c r="Z128" s="172">
        <f t="shared" si="2"/>
        <v>1</v>
      </c>
      <c r="AA128" s="172">
        <f t="shared" si="22"/>
        <v>0</v>
      </c>
      <c r="AB128" s="172" t="str">
        <f t="shared" si="23"/>
        <v/>
      </c>
      <c r="AL128" s="205" t="str">
        <f t="shared" si="24"/>
        <v/>
      </c>
      <c r="AM128" s="206" t="str">
        <f>IF(ISERROR(VLOOKUP(A128,Erfassung_Berechnung!$K$4:$K$19,1,FALSE)),"",VLOOKUP(A128,Erfassung_Berechnung!$K$4:$K$19,1,FALSE))</f>
        <v/>
      </c>
    </row>
    <row r="129" spans="1:39" x14ac:dyDescent="0.2">
      <c r="A129" s="11">
        <f t="shared" si="25"/>
        <v>45716</v>
      </c>
      <c r="B129" s="12">
        <f t="shared" si="3"/>
        <v>2</v>
      </c>
      <c r="C129" s="47">
        <f t="shared" si="4"/>
        <v>6</v>
      </c>
      <c r="D129" s="12" t="str">
        <f t="shared" si="5"/>
        <v/>
      </c>
      <c r="E129" s="156" t="str">
        <f>IF(AND(A129&gt;=Schulferien!$A$9,A129&lt;=Schulferien!$B$9),Schulferien!$C$9,IF(AND(A129&gt;=Schulferien!$A$10,A129&lt;=Schulferien!$B$10),Schulferien!$C$10,IF(AND(A129&gt;=Schulferien!$A$11,A129&lt;=Schulferien!$B$11),Schulferien!$C$11,IF(AND(A129&gt;=Schulferien!$A$12,A129&lt;=Schulferien!$B$12),Schulferien!$C$12,IF(AND(A129&gt;=Schulferien!$A$13,A129&lt;=Schulferien!$B$13),Schulferien!$C$13,IF(AND(A129&gt;=Schulferien!$A$14,A129&lt;=Schulferien!$B$14),Schulferien!$C$14,IF(AND(A129&gt;=Schulferien!$A$15,A129&lt;=Schulferien!$B$15),Schulferien!$C$15,IF(AND(A129&gt;=Schulferien!$A$16,A129&lt;=Schulferien!$B$16),Schulferien!$C$16,""))))))))</f>
        <v/>
      </c>
      <c r="F129" s="157" t="str">
        <f t="shared" si="6"/>
        <v/>
      </c>
      <c r="G129" s="159" t="str">
        <f>IF(ISERROR(VLOOKUP(A129,Schulferien!$A$24:$C$31,3,FALSE)),"",VLOOKUP(A129,Schulferien!$A$24:$C$31,3,FALSE))</f>
        <v/>
      </c>
      <c r="H129" s="160" t="str">
        <f t="shared" si="7"/>
        <v/>
      </c>
      <c r="I129" s="164">
        <f t="shared" si="8"/>
        <v>1</v>
      </c>
      <c r="J129" s="164">
        <f t="shared" si="9"/>
        <v>1</v>
      </c>
      <c r="K129" s="65"/>
      <c r="L129" s="240" t="str">
        <f t="shared" si="10"/>
        <v/>
      </c>
      <c r="M129" s="150" t="str">
        <f t="shared" si="11"/>
        <v/>
      </c>
      <c r="N129" s="153" t="str">
        <f t="shared" si="12"/>
        <v/>
      </c>
      <c r="O129" s="153" t="str">
        <f t="shared" si="13"/>
        <v/>
      </c>
      <c r="P129" s="240" t="str">
        <f t="shared" si="14"/>
        <v/>
      </c>
      <c r="Q129" s="150" t="str">
        <f t="shared" si="15"/>
        <v/>
      </c>
      <c r="R129" s="153" t="str">
        <f t="shared" si="16"/>
        <v/>
      </c>
      <c r="S129" s="153" t="str">
        <f t="shared" si="17"/>
        <v/>
      </c>
      <c r="T129" s="240" t="str">
        <f t="shared" si="18"/>
        <v/>
      </c>
      <c r="U129" s="150" t="str">
        <f t="shared" si="19"/>
        <v/>
      </c>
      <c r="V129" s="153" t="str">
        <f t="shared" si="20"/>
        <v/>
      </c>
      <c r="W129" s="153" t="str">
        <f t="shared" si="21"/>
        <v/>
      </c>
      <c r="X129" s="170">
        <f t="shared" si="0"/>
        <v>0</v>
      </c>
      <c r="Y129" s="170" t="str">
        <f t="shared" si="1"/>
        <v/>
      </c>
      <c r="Z129" s="172">
        <f t="shared" si="2"/>
        <v>1</v>
      </c>
      <c r="AA129" s="172">
        <f t="shared" si="22"/>
        <v>0</v>
      </c>
      <c r="AB129" s="172" t="str">
        <f t="shared" si="23"/>
        <v/>
      </c>
      <c r="AL129" s="205" t="str">
        <f t="shared" si="24"/>
        <v/>
      </c>
      <c r="AM129" s="206" t="str">
        <f>IF(ISERROR(VLOOKUP(A129,Erfassung_Berechnung!$K$4:$K$19,1,FALSE)),"",VLOOKUP(A129,Erfassung_Berechnung!$K$4:$K$19,1,FALSE))</f>
        <v/>
      </c>
    </row>
    <row r="130" spans="1:39" x14ac:dyDescent="0.2">
      <c r="A130" s="11">
        <f>A129+1</f>
        <v>45717</v>
      </c>
      <c r="B130" s="12">
        <f t="shared" si="3"/>
        <v>3</v>
      </c>
      <c r="C130" s="47">
        <f t="shared" si="4"/>
        <v>7</v>
      </c>
      <c r="D130" s="12">
        <f t="shared" si="5"/>
        <v>1</v>
      </c>
      <c r="E130" s="156" t="str">
        <f>IF(AND(A130&gt;=Schulferien!$A$9,A130&lt;=Schulferien!$B$9),Schulferien!$C$9,IF(AND(A130&gt;=Schulferien!$A$10,A130&lt;=Schulferien!$B$10),Schulferien!$C$10,IF(AND(A130&gt;=Schulferien!$A$11,A130&lt;=Schulferien!$B$11),Schulferien!$C$11,IF(AND(A130&gt;=Schulferien!$A$12,A130&lt;=Schulferien!$B$12),Schulferien!$C$12,IF(AND(A130&gt;=Schulferien!$A$13,A130&lt;=Schulferien!$B$13),Schulferien!$C$13,IF(AND(A130&gt;=Schulferien!$A$14,A130&lt;=Schulferien!$B$14),Schulferien!$C$14,IF(AND(A130&gt;=Schulferien!$A$15,A130&lt;=Schulferien!$B$15),Schulferien!$C$15,IF(AND(A130&gt;=Schulferien!$A$16,A130&lt;=Schulferien!$B$16),Schulferien!$C$16,""))))))))</f>
        <v/>
      </c>
      <c r="F130" s="157" t="str">
        <f t="shared" si="6"/>
        <v/>
      </c>
      <c r="G130" s="159" t="str">
        <f>IF(ISERROR(VLOOKUP(A130,Schulferien!$A$24:$C$31,3,FALSE)),"",VLOOKUP(A130,Schulferien!$A$24:$C$31,3,FALSE))</f>
        <v/>
      </c>
      <c r="H130" s="160" t="str">
        <f t="shared" si="7"/>
        <v/>
      </c>
      <c r="I130" s="164" t="str">
        <f t="shared" si="8"/>
        <v/>
      </c>
      <c r="J130" s="164" t="str">
        <f t="shared" si="9"/>
        <v/>
      </c>
      <c r="K130" s="65"/>
      <c r="L130" s="240" t="str">
        <f t="shared" si="10"/>
        <v/>
      </c>
      <c r="M130" s="150" t="str">
        <f t="shared" si="11"/>
        <v/>
      </c>
      <c r="N130" s="153" t="str">
        <f t="shared" si="12"/>
        <v/>
      </c>
      <c r="O130" s="153" t="str">
        <f t="shared" si="13"/>
        <v/>
      </c>
      <c r="P130" s="240" t="str">
        <f t="shared" si="14"/>
        <v/>
      </c>
      <c r="Q130" s="150" t="str">
        <f t="shared" si="15"/>
        <v/>
      </c>
      <c r="R130" s="153" t="str">
        <f t="shared" si="16"/>
        <v/>
      </c>
      <c r="S130" s="153" t="str">
        <f t="shared" si="17"/>
        <v/>
      </c>
      <c r="T130" s="240" t="str">
        <f t="shared" si="18"/>
        <v/>
      </c>
      <c r="U130" s="150" t="str">
        <f t="shared" si="19"/>
        <v/>
      </c>
      <c r="V130" s="153" t="str">
        <f t="shared" si="20"/>
        <v/>
      </c>
      <c r="W130" s="153" t="str">
        <f t="shared" si="21"/>
        <v/>
      </c>
      <c r="X130" s="170">
        <f t="shared" si="0"/>
        <v>0</v>
      </c>
      <c r="Y130" s="170" t="str">
        <f t="shared" si="1"/>
        <v/>
      </c>
      <c r="Z130" s="172" t="str">
        <f t="shared" si="2"/>
        <v/>
      </c>
      <c r="AA130" s="172" t="str">
        <f t="shared" si="22"/>
        <v/>
      </c>
      <c r="AB130" s="172" t="str">
        <f t="shared" si="23"/>
        <v/>
      </c>
      <c r="AL130" s="205" t="str">
        <f t="shared" si="24"/>
        <v/>
      </c>
      <c r="AM130" s="206" t="str">
        <f>IF(ISERROR(VLOOKUP(A130,Erfassung_Berechnung!$K$4:$K$19,1,FALSE)),"",VLOOKUP(A130,Erfassung_Berechnung!$K$4:$K$19,1,FALSE))</f>
        <v/>
      </c>
    </row>
    <row r="131" spans="1:39" x14ac:dyDescent="0.2">
      <c r="A131" s="11">
        <f t="shared" si="25"/>
        <v>45718</v>
      </c>
      <c r="B131" s="12">
        <f t="shared" si="3"/>
        <v>3</v>
      </c>
      <c r="C131" s="47">
        <f t="shared" si="4"/>
        <v>1</v>
      </c>
      <c r="D131" s="12">
        <f t="shared" si="5"/>
        <v>1</v>
      </c>
      <c r="E131" s="156" t="str">
        <f>IF(AND(A131&gt;=Schulferien!$A$9,A131&lt;=Schulferien!$B$9),Schulferien!$C$9,IF(AND(A131&gt;=Schulferien!$A$10,A131&lt;=Schulferien!$B$10),Schulferien!$C$10,IF(AND(A131&gt;=Schulferien!$A$11,A131&lt;=Schulferien!$B$11),Schulferien!$C$11,IF(AND(A131&gt;=Schulferien!$A$12,A131&lt;=Schulferien!$B$12),Schulferien!$C$12,IF(AND(A131&gt;=Schulferien!$A$13,A131&lt;=Schulferien!$B$13),Schulferien!$C$13,IF(AND(A131&gt;=Schulferien!$A$14,A131&lt;=Schulferien!$B$14),Schulferien!$C$14,IF(AND(A131&gt;=Schulferien!$A$15,A131&lt;=Schulferien!$B$15),Schulferien!$C$15,IF(AND(A131&gt;=Schulferien!$A$16,A131&lt;=Schulferien!$B$16),Schulferien!$C$16,""))))))))</f>
        <v/>
      </c>
      <c r="F131" s="157" t="str">
        <f t="shared" si="6"/>
        <v/>
      </c>
      <c r="G131" s="159" t="str">
        <f>IF(ISERROR(VLOOKUP(A131,Schulferien!$A$24:$C$31,3,FALSE)),"",VLOOKUP(A131,Schulferien!$A$24:$C$31,3,FALSE))</f>
        <v/>
      </c>
      <c r="H131" s="160" t="str">
        <f t="shared" si="7"/>
        <v/>
      </c>
      <c r="I131" s="164" t="str">
        <f t="shared" si="8"/>
        <v/>
      </c>
      <c r="J131" s="164" t="str">
        <f t="shared" si="9"/>
        <v/>
      </c>
      <c r="K131" s="65"/>
      <c r="L131" s="240" t="str">
        <f t="shared" si="10"/>
        <v/>
      </c>
      <c r="M131" s="150" t="str">
        <f t="shared" si="11"/>
        <v/>
      </c>
      <c r="N131" s="153" t="str">
        <f t="shared" si="12"/>
        <v/>
      </c>
      <c r="O131" s="153" t="str">
        <f t="shared" si="13"/>
        <v/>
      </c>
      <c r="P131" s="240" t="str">
        <f t="shared" si="14"/>
        <v/>
      </c>
      <c r="Q131" s="150" t="str">
        <f t="shared" si="15"/>
        <v/>
      </c>
      <c r="R131" s="153" t="str">
        <f t="shared" si="16"/>
        <v/>
      </c>
      <c r="S131" s="153" t="str">
        <f t="shared" si="17"/>
        <v/>
      </c>
      <c r="T131" s="240" t="str">
        <f t="shared" si="18"/>
        <v/>
      </c>
      <c r="U131" s="150" t="str">
        <f t="shared" si="19"/>
        <v/>
      </c>
      <c r="V131" s="153" t="str">
        <f t="shared" si="20"/>
        <v/>
      </c>
      <c r="W131" s="153" t="str">
        <f t="shared" si="21"/>
        <v/>
      </c>
      <c r="X131" s="170">
        <f t="shared" si="0"/>
        <v>0</v>
      </c>
      <c r="Y131" s="170" t="str">
        <f t="shared" si="1"/>
        <v/>
      </c>
      <c r="Z131" s="172" t="str">
        <f t="shared" si="2"/>
        <v/>
      </c>
      <c r="AA131" s="172" t="str">
        <f t="shared" si="22"/>
        <v/>
      </c>
      <c r="AB131" s="172" t="str">
        <f t="shared" si="23"/>
        <v/>
      </c>
      <c r="AL131" s="205" t="str">
        <f t="shared" si="24"/>
        <v/>
      </c>
      <c r="AM131" s="206" t="str">
        <f>IF(ISERROR(VLOOKUP(A131,Erfassung_Berechnung!$K$4:$K$19,1,FALSE)),"",VLOOKUP(A131,Erfassung_Berechnung!$K$4:$K$19,1,FALSE))</f>
        <v/>
      </c>
    </row>
    <row r="132" spans="1:39" x14ac:dyDescent="0.2">
      <c r="A132" s="11">
        <f t="shared" si="25"/>
        <v>45719</v>
      </c>
      <c r="B132" s="12">
        <f t="shared" si="3"/>
        <v>3</v>
      </c>
      <c r="C132" s="47">
        <f t="shared" si="4"/>
        <v>2</v>
      </c>
      <c r="D132" s="12" t="str">
        <f t="shared" si="5"/>
        <v/>
      </c>
      <c r="E132" s="156" t="str">
        <f>IF(AND(A132&gt;=Schulferien!$A$9,A132&lt;=Schulferien!$B$9),Schulferien!$C$9,IF(AND(A132&gt;=Schulferien!$A$10,A132&lt;=Schulferien!$B$10),Schulferien!$C$10,IF(AND(A132&gt;=Schulferien!$A$11,A132&lt;=Schulferien!$B$11),Schulferien!$C$11,IF(AND(A132&gt;=Schulferien!$A$12,A132&lt;=Schulferien!$B$12),Schulferien!$C$12,IF(AND(A132&gt;=Schulferien!$A$13,A132&lt;=Schulferien!$B$13),Schulferien!$C$13,IF(AND(A132&gt;=Schulferien!$A$14,A132&lt;=Schulferien!$B$14),Schulferien!$C$14,IF(AND(A132&gt;=Schulferien!$A$15,A132&lt;=Schulferien!$B$15),Schulferien!$C$15,IF(AND(A132&gt;=Schulferien!$A$16,A132&lt;=Schulferien!$B$16),Schulferien!$C$16,""))))))))</f>
        <v/>
      </c>
      <c r="F132" s="157" t="str">
        <f t="shared" si="6"/>
        <v/>
      </c>
      <c r="G132" s="159" t="str">
        <f>IF(ISERROR(VLOOKUP(A132,Schulferien!$A$24:$C$31,3,FALSE)),"",VLOOKUP(A132,Schulferien!$A$24:$C$31,3,FALSE))</f>
        <v/>
      </c>
      <c r="H132" s="160" t="str">
        <f t="shared" si="7"/>
        <v/>
      </c>
      <c r="I132" s="164">
        <f t="shared" si="8"/>
        <v>1</v>
      </c>
      <c r="J132" s="164">
        <f t="shared" si="9"/>
        <v>1</v>
      </c>
      <c r="K132" s="65"/>
      <c r="L132" s="240" t="str">
        <f t="shared" si="10"/>
        <v/>
      </c>
      <c r="M132" s="150" t="str">
        <f t="shared" si="11"/>
        <v/>
      </c>
      <c r="N132" s="153" t="str">
        <f t="shared" si="12"/>
        <v/>
      </c>
      <c r="O132" s="153" t="str">
        <f t="shared" si="13"/>
        <v/>
      </c>
      <c r="P132" s="240" t="str">
        <f t="shared" si="14"/>
        <v/>
      </c>
      <c r="Q132" s="150" t="str">
        <f t="shared" si="15"/>
        <v/>
      </c>
      <c r="R132" s="153" t="str">
        <f t="shared" si="16"/>
        <v/>
      </c>
      <c r="S132" s="153" t="str">
        <f t="shared" si="17"/>
        <v/>
      </c>
      <c r="T132" s="240" t="str">
        <f t="shared" si="18"/>
        <v/>
      </c>
      <c r="U132" s="150" t="str">
        <f t="shared" si="19"/>
        <v/>
      </c>
      <c r="V132" s="153" t="str">
        <f t="shared" si="20"/>
        <v/>
      </c>
      <c r="W132" s="153" t="str">
        <f t="shared" si="21"/>
        <v/>
      </c>
      <c r="X132" s="170">
        <f t="shared" si="0"/>
        <v>0</v>
      </c>
      <c r="Y132" s="170" t="str">
        <f t="shared" si="1"/>
        <v/>
      </c>
      <c r="Z132" s="172">
        <f t="shared" si="2"/>
        <v>1</v>
      </c>
      <c r="AA132" s="172">
        <f t="shared" si="22"/>
        <v>0</v>
      </c>
      <c r="AB132" s="172" t="str">
        <f t="shared" si="23"/>
        <v/>
      </c>
      <c r="AL132" s="205" t="str">
        <f t="shared" si="24"/>
        <v/>
      </c>
      <c r="AM132" s="206" t="str">
        <f>IF(ISERROR(VLOOKUP(A132,Erfassung_Berechnung!$K$4:$K$19,1,FALSE)),"",VLOOKUP(A132,Erfassung_Berechnung!$K$4:$K$19,1,FALSE))</f>
        <v/>
      </c>
    </row>
    <row r="133" spans="1:39" x14ac:dyDescent="0.2">
      <c r="A133" s="11">
        <f t="shared" si="25"/>
        <v>45720</v>
      </c>
      <c r="B133" s="12">
        <f t="shared" si="3"/>
        <v>3</v>
      </c>
      <c r="C133" s="47">
        <f t="shared" si="4"/>
        <v>3</v>
      </c>
      <c r="D133" s="12" t="str">
        <f t="shared" si="5"/>
        <v/>
      </c>
      <c r="E133" s="156" t="str">
        <f>IF(AND(A133&gt;=Schulferien!$A$9,A133&lt;=Schulferien!$B$9),Schulferien!$C$9,IF(AND(A133&gt;=Schulferien!$A$10,A133&lt;=Schulferien!$B$10),Schulferien!$C$10,IF(AND(A133&gt;=Schulferien!$A$11,A133&lt;=Schulferien!$B$11),Schulferien!$C$11,IF(AND(A133&gt;=Schulferien!$A$12,A133&lt;=Schulferien!$B$12),Schulferien!$C$12,IF(AND(A133&gt;=Schulferien!$A$13,A133&lt;=Schulferien!$B$13),Schulferien!$C$13,IF(AND(A133&gt;=Schulferien!$A$14,A133&lt;=Schulferien!$B$14),Schulferien!$C$14,IF(AND(A133&gt;=Schulferien!$A$15,A133&lt;=Schulferien!$B$15),Schulferien!$C$15,IF(AND(A133&gt;=Schulferien!$A$16,A133&lt;=Schulferien!$B$16),Schulferien!$C$16,""))))))))</f>
        <v/>
      </c>
      <c r="F133" s="157" t="str">
        <f t="shared" si="6"/>
        <v/>
      </c>
      <c r="G133" s="159" t="str">
        <f>IF(ISERROR(VLOOKUP(A133,Schulferien!$A$24:$C$31,3,FALSE)),"",VLOOKUP(A133,Schulferien!$A$24:$C$31,3,FALSE))</f>
        <v/>
      </c>
      <c r="H133" s="160" t="str">
        <f t="shared" si="7"/>
        <v/>
      </c>
      <c r="I133" s="164">
        <f t="shared" si="8"/>
        <v>1</v>
      </c>
      <c r="J133" s="164">
        <f t="shared" si="9"/>
        <v>1</v>
      </c>
      <c r="K133" s="65"/>
      <c r="L133" s="240" t="str">
        <f t="shared" si="10"/>
        <v/>
      </c>
      <c r="M133" s="150" t="str">
        <f t="shared" si="11"/>
        <v/>
      </c>
      <c r="N133" s="153" t="str">
        <f t="shared" si="12"/>
        <v/>
      </c>
      <c r="O133" s="153" t="str">
        <f t="shared" si="13"/>
        <v/>
      </c>
      <c r="P133" s="240" t="str">
        <f t="shared" si="14"/>
        <v/>
      </c>
      <c r="Q133" s="150" t="str">
        <f t="shared" si="15"/>
        <v/>
      </c>
      <c r="R133" s="153" t="str">
        <f t="shared" si="16"/>
        <v/>
      </c>
      <c r="S133" s="153" t="str">
        <f t="shared" si="17"/>
        <v/>
      </c>
      <c r="T133" s="240" t="str">
        <f t="shared" si="18"/>
        <v/>
      </c>
      <c r="U133" s="150" t="str">
        <f t="shared" si="19"/>
        <v/>
      </c>
      <c r="V133" s="153" t="str">
        <f t="shared" si="20"/>
        <v/>
      </c>
      <c r="W133" s="153" t="str">
        <f t="shared" si="21"/>
        <v/>
      </c>
      <c r="X133" s="170">
        <f t="shared" si="0"/>
        <v>0</v>
      </c>
      <c r="Y133" s="170" t="str">
        <f t="shared" si="1"/>
        <v/>
      </c>
      <c r="Z133" s="172">
        <f t="shared" si="2"/>
        <v>1</v>
      </c>
      <c r="AA133" s="172">
        <f t="shared" si="22"/>
        <v>0</v>
      </c>
      <c r="AB133" s="172" t="str">
        <f t="shared" si="23"/>
        <v/>
      </c>
      <c r="AL133" s="205" t="str">
        <f t="shared" si="24"/>
        <v/>
      </c>
      <c r="AM133" s="206" t="str">
        <f>IF(ISERROR(VLOOKUP(A133,Erfassung_Berechnung!$K$4:$K$19,1,FALSE)),"",VLOOKUP(A133,Erfassung_Berechnung!$K$4:$K$19,1,FALSE))</f>
        <v/>
      </c>
    </row>
    <row r="134" spans="1:39" x14ac:dyDescent="0.2">
      <c r="A134" s="11">
        <f t="shared" si="25"/>
        <v>45721</v>
      </c>
      <c r="B134" s="12">
        <f t="shared" si="3"/>
        <v>3</v>
      </c>
      <c r="C134" s="47">
        <f t="shared" si="4"/>
        <v>4</v>
      </c>
      <c r="D134" s="12" t="str">
        <f t="shared" si="5"/>
        <v/>
      </c>
      <c r="E134" s="156" t="str">
        <f>IF(AND(A134&gt;=Schulferien!$A$9,A134&lt;=Schulferien!$B$9),Schulferien!$C$9,IF(AND(A134&gt;=Schulferien!$A$10,A134&lt;=Schulferien!$B$10),Schulferien!$C$10,IF(AND(A134&gt;=Schulferien!$A$11,A134&lt;=Schulferien!$B$11),Schulferien!$C$11,IF(AND(A134&gt;=Schulferien!$A$12,A134&lt;=Schulferien!$B$12),Schulferien!$C$12,IF(AND(A134&gt;=Schulferien!$A$13,A134&lt;=Schulferien!$B$13),Schulferien!$C$13,IF(AND(A134&gt;=Schulferien!$A$14,A134&lt;=Schulferien!$B$14),Schulferien!$C$14,IF(AND(A134&gt;=Schulferien!$A$15,A134&lt;=Schulferien!$B$15),Schulferien!$C$15,IF(AND(A134&gt;=Schulferien!$A$16,A134&lt;=Schulferien!$B$16),Schulferien!$C$16,""))))))))</f>
        <v/>
      </c>
      <c r="F134" s="157" t="str">
        <f t="shared" si="6"/>
        <v/>
      </c>
      <c r="G134" s="159" t="str">
        <f>IF(ISERROR(VLOOKUP(A134,Schulferien!$A$24:$C$31,3,FALSE)),"",VLOOKUP(A134,Schulferien!$A$24:$C$31,3,FALSE))</f>
        <v/>
      </c>
      <c r="H134" s="160" t="str">
        <f t="shared" si="7"/>
        <v/>
      </c>
      <c r="I134" s="164">
        <f t="shared" si="8"/>
        <v>1</v>
      </c>
      <c r="J134" s="164">
        <f t="shared" si="9"/>
        <v>1</v>
      </c>
      <c r="K134" s="65"/>
      <c r="L134" s="240" t="str">
        <f t="shared" si="10"/>
        <v/>
      </c>
      <c r="M134" s="150" t="str">
        <f t="shared" si="11"/>
        <v/>
      </c>
      <c r="N134" s="153" t="str">
        <f t="shared" si="12"/>
        <v/>
      </c>
      <c r="O134" s="153" t="str">
        <f t="shared" si="13"/>
        <v/>
      </c>
      <c r="P134" s="240" t="str">
        <f t="shared" si="14"/>
        <v/>
      </c>
      <c r="Q134" s="150" t="str">
        <f t="shared" si="15"/>
        <v/>
      </c>
      <c r="R134" s="153" t="str">
        <f t="shared" si="16"/>
        <v/>
      </c>
      <c r="S134" s="153" t="str">
        <f t="shared" si="17"/>
        <v/>
      </c>
      <c r="T134" s="240" t="str">
        <f t="shared" si="18"/>
        <v/>
      </c>
      <c r="U134" s="150" t="str">
        <f t="shared" si="19"/>
        <v/>
      </c>
      <c r="V134" s="153" t="str">
        <f t="shared" si="20"/>
        <v/>
      </c>
      <c r="W134" s="153" t="str">
        <f t="shared" si="21"/>
        <v/>
      </c>
      <c r="X134" s="170">
        <f t="shared" si="0"/>
        <v>0</v>
      </c>
      <c r="Y134" s="170" t="str">
        <f t="shared" si="1"/>
        <v/>
      </c>
      <c r="Z134" s="172">
        <f t="shared" si="2"/>
        <v>1</v>
      </c>
      <c r="AA134" s="172">
        <f t="shared" si="22"/>
        <v>0</v>
      </c>
      <c r="AB134" s="172" t="str">
        <f t="shared" si="23"/>
        <v/>
      </c>
      <c r="AL134" s="205" t="str">
        <f t="shared" si="24"/>
        <v/>
      </c>
      <c r="AM134" s="206" t="str">
        <f>IF(ISERROR(VLOOKUP(A134,Erfassung_Berechnung!$K$4:$K$19,1,FALSE)),"",VLOOKUP(A134,Erfassung_Berechnung!$K$4:$K$19,1,FALSE))</f>
        <v/>
      </c>
    </row>
    <row r="135" spans="1:39" x14ac:dyDescent="0.2">
      <c r="A135" s="11">
        <f t="shared" si="25"/>
        <v>45722</v>
      </c>
      <c r="B135" s="12">
        <f t="shared" si="3"/>
        <v>3</v>
      </c>
      <c r="C135" s="47">
        <f t="shared" si="4"/>
        <v>5</v>
      </c>
      <c r="D135" s="12" t="str">
        <f t="shared" si="5"/>
        <v/>
      </c>
      <c r="E135" s="156" t="str">
        <f>IF(AND(A135&gt;=Schulferien!$A$9,A135&lt;=Schulferien!$B$9),Schulferien!$C$9,IF(AND(A135&gt;=Schulferien!$A$10,A135&lt;=Schulferien!$B$10),Schulferien!$C$10,IF(AND(A135&gt;=Schulferien!$A$11,A135&lt;=Schulferien!$B$11),Schulferien!$C$11,IF(AND(A135&gt;=Schulferien!$A$12,A135&lt;=Schulferien!$B$12),Schulferien!$C$12,IF(AND(A135&gt;=Schulferien!$A$13,A135&lt;=Schulferien!$B$13),Schulferien!$C$13,IF(AND(A135&gt;=Schulferien!$A$14,A135&lt;=Schulferien!$B$14),Schulferien!$C$14,IF(AND(A135&gt;=Schulferien!$A$15,A135&lt;=Schulferien!$B$15),Schulferien!$C$15,IF(AND(A135&gt;=Schulferien!$A$16,A135&lt;=Schulferien!$B$16),Schulferien!$C$16,""))))))))</f>
        <v/>
      </c>
      <c r="F135" s="157" t="str">
        <f t="shared" si="6"/>
        <v/>
      </c>
      <c r="G135" s="159" t="str">
        <f>IF(ISERROR(VLOOKUP(A135,Schulferien!$A$24:$C$31,3,FALSE)),"",VLOOKUP(A135,Schulferien!$A$24:$C$31,3,FALSE))</f>
        <v/>
      </c>
      <c r="H135" s="160" t="str">
        <f t="shared" si="7"/>
        <v/>
      </c>
      <c r="I135" s="164">
        <f t="shared" si="8"/>
        <v>1</v>
      </c>
      <c r="J135" s="164">
        <f t="shared" si="9"/>
        <v>1</v>
      </c>
      <c r="K135" s="65"/>
      <c r="L135" s="240" t="str">
        <f t="shared" si="10"/>
        <v/>
      </c>
      <c r="M135" s="150" t="str">
        <f t="shared" si="11"/>
        <v/>
      </c>
      <c r="N135" s="153" t="str">
        <f t="shared" si="12"/>
        <v/>
      </c>
      <c r="O135" s="153" t="str">
        <f t="shared" si="13"/>
        <v/>
      </c>
      <c r="P135" s="240" t="str">
        <f t="shared" si="14"/>
        <v/>
      </c>
      <c r="Q135" s="150" t="str">
        <f t="shared" si="15"/>
        <v/>
      </c>
      <c r="R135" s="153" t="str">
        <f t="shared" si="16"/>
        <v/>
      </c>
      <c r="S135" s="153" t="str">
        <f t="shared" si="17"/>
        <v/>
      </c>
      <c r="T135" s="240" t="str">
        <f t="shared" si="18"/>
        <v/>
      </c>
      <c r="U135" s="150" t="str">
        <f t="shared" si="19"/>
        <v/>
      </c>
      <c r="V135" s="153" t="str">
        <f t="shared" si="20"/>
        <v/>
      </c>
      <c r="W135" s="153" t="str">
        <f t="shared" si="21"/>
        <v/>
      </c>
      <c r="X135" s="170">
        <f t="shared" ref="X135:X198" si="26">IF(AND(A135&gt;=$D$22,A135&lt;=$E$22),$H$22,IF(AND(A135&gt;=$D$23,A135&lt;=$E$23),$H$23,IF(AND(A135&gt;=$D$24,A135&lt;=$E$24),$H$24,IF(AND(A135&gt;=$D$25,A135&lt;=$E$25),$H$25,IF(AND(A135&gt;=$D$26,A135&lt;=$E$26),$H$26,IF(AND(A135&gt;=$D$27,A135&lt;=$E$27),$H$27,""))))))</f>
        <v>0</v>
      </c>
      <c r="Y135" s="170" t="str">
        <f t="shared" ref="Y135:Y198" si="27">IF(AND(A135&gt;=$D$22,A135&lt;=$E$22),$I$22,IF(AND(A135&gt;=$D$23,A135&lt;=$E$23),$I$23,IF(AND(A135&gt;=$D$24,A135&lt;=$E$24),$I$24,IF(AND(A135&gt;=$D$25,A135&lt;=$E$25),$I$25,IF(AND(A135&gt;=$D$26,A135&lt;=$E$26),$I$26,IF(AND(A135&gt;=$D$27,A135&lt;=$E$27),$I$27,""))))))</f>
        <v/>
      </c>
      <c r="Z135" s="172">
        <f t="shared" ref="Z135:Z198" si="28">IF(AND(A135&gt;=$A$30,A135&lt;=$B$30,I135=1),1,"")</f>
        <v>1</v>
      </c>
      <c r="AA135" s="172">
        <f t="shared" si="22"/>
        <v>0</v>
      </c>
      <c r="AB135" s="172" t="str">
        <f t="shared" si="23"/>
        <v/>
      </c>
      <c r="AL135" s="205" t="str">
        <f t="shared" si="24"/>
        <v/>
      </c>
      <c r="AM135" s="206" t="str">
        <f>IF(ISERROR(VLOOKUP(A135,Erfassung_Berechnung!$K$4:$K$19,1,FALSE)),"",VLOOKUP(A135,Erfassung_Berechnung!$K$4:$K$19,1,FALSE))</f>
        <v/>
      </c>
    </row>
    <row r="136" spans="1:39" x14ac:dyDescent="0.2">
      <c r="A136" s="11">
        <f t="shared" si="25"/>
        <v>45723</v>
      </c>
      <c r="B136" s="12">
        <f t="shared" ref="B136:B199" si="29">MONTH(A136)</f>
        <v>3</v>
      </c>
      <c r="C136" s="47">
        <f t="shared" ref="C136:C199" si="30">WEEKDAY(A136)</f>
        <v>6</v>
      </c>
      <c r="D136" s="12" t="str">
        <f t="shared" ref="D136:D199" si="31">IF(OR(C136=7,C136=1),1,"")</f>
        <v/>
      </c>
      <c r="E136" s="156" t="str">
        <f>IF(AND(A136&gt;=Schulferien!$A$9,A136&lt;=Schulferien!$B$9),Schulferien!$C$9,IF(AND(A136&gt;=Schulferien!$A$10,A136&lt;=Schulferien!$B$10),Schulferien!$C$10,IF(AND(A136&gt;=Schulferien!$A$11,A136&lt;=Schulferien!$B$11),Schulferien!$C$11,IF(AND(A136&gt;=Schulferien!$A$12,A136&lt;=Schulferien!$B$12),Schulferien!$C$12,IF(AND(A136&gt;=Schulferien!$A$13,A136&lt;=Schulferien!$B$13),Schulferien!$C$13,IF(AND(A136&gt;=Schulferien!$A$14,A136&lt;=Schulferien!$B$14),Schulferien!$C$14,IF(AND(A136&gt;=Schulferien!$A$15,A136&lt;=Schulferien!$B$15),Schulferien!$C$15,IF(AND(A136&gt;=Schulferien!$A$16,A136&lt;=Schulferien!$B$16),Schulferien!$C$16,""))))))))</f>
        <v/>
      </c>
      <c r="F136" s="157" t="str">
        <f t="shared" ref="F136:F199" si="32">IF(AND(E136&lt;&gt;"",D136=1),0,IF(E136&lt;&gt;"",1,""))</f>
        <v/>
      </c>
      <c r="G136" s="159" t="str">
        <f>IF(ISERROR(VLOOKUP(A136,Schulferien!$A$24:$C$31,3,FALSE)),"",VLOOKUP(A136,Schulferien!$A$24:$C$31,3,FALSE))</f>
        <v/>
      </c>
      <c r="H136" s="160" t="str">
        <f t="shared" ref="H136:H199" si="33">IF(AND(G136&lt;&gt;"",F136&lt;&gt;""),0,IF(G136&lt;&gt;"",1,""))</f>
        <v/>
      </c>
      <c r="I136" s="164">
        <f t="shared" ref="I136:I199" si="34">IF(OR(D136=1,F136=1),"",1)</f>
        <v>1</v>
      </c>
      <c r="J136" s="164">
        <f t="shared" ref="J136:J199" si="35">IF(OR(D136=1,F136=1,H136=1),"",1)</f>
        <v>1</v>
      </c>
      <c r="K136" s="65"/>
      <c r="L136" s="240" t="str">
        <f t="shared" ref="L136:L199" si="36">IF(AND(A136&gt;=$A$34,A136&lt;=$B$34),1,"")</f>
        <v/>
      </c>
      <c r="M136" s="150" t="str">
        <f t="shared" ref="M136:M199" si="37">IF(AND(L136=1,J136&lt;&gt;1),0,IF(L136=1,1,""))</f>
        <v/>
      </c>
      <c r="N136" s="153" t="str">
        <f t="shared" ref="N136:N199" si="38">IF(M136=1,X136,"")</f>
        <v/>
      </c>
      <c r="O136" s="153" t="str">
        <f t="shared" ref="O136:O199" si="39">IF(M136=1,Y136,"")</f>
        <v/>
      </c>
      <c r="P136" s="240" t="str">
        <f t="shared" ref="P136:P199" si="40">IF(AND(A136&gt;=$A$35,A136&lt;=$B$35),1,"")</f>
        <v/>
      </c>
      <c r="Q136" s="150" t="str">
        <f t="shared" ref="Q136:Q199" si="41">IF(AND(P136=1,J136&lt;&gt;1),0,IF(P136=1,1,""))</f>
        <v/>
      </c>
      <c r="R136" s="153" t="str">
        <f t="shared" ref="R136:R199" si="42">IF(Q136=1,X136,"")</f>
        <v/>
      </c>
      <c r="S136" s="153" t="str">
        <f t="shared" ref="S136:S199" si="43">IF(Q136=1,Y136,"")</f>
        <v/>
      </c>
      <c r="T136" s="240" t="str">
        <f t="shared" ref="T136:T199" si="44">IF(AND(A136&gt;=$A$36,A136&lt;=$B$36),1,"")</f>
        <v/>
      </c>
      <c r="U136" s="150" t="str">
        <f t="shared" ref="U136:U199" si="45">IF(AND(T136=1,J136&lt;&gt;1),0,IF(T136=1,1,""))</f>
        <v/>
      </c>
      <c r="V136" s="153" t="str">
        <f t="shared" ref="V136:V199" si="46">IF(U136=1,X136,"")</f>
        <v/>
      </c>
      <c r="W136" s="153" t="str">
        <f t="shared" ref="W136:W199" si="47">IF(U136=1,Y136,"")</f>
        <v/>
      </c>
      <c r="X136" s="170">
        <f t="shared" si="26"/>
        <v>0</v>
      </c>
      <c r="Y136" s="170" t="str">
        <f t="shared" si="27"/>
        <v/>
      </c>
      <c r="Z136" s="172">
        <f t="shared" si="28"/>
        <v>1</v>
      </c>
      <c r="AA136" s="172">
        <f t="shared" ref="AA136:AA199" si="48">IF(Z136=1,X136,"")</f>
        <v>0</v>
      </c>
      <c r="AB136" s="172" t="str">
        <f t="shared" ref="AB136:AB199" si="49">IF(Z136=1,Y136,"")</f>
        <v/>
      </c>
      <c r="AL136" s="205" t="str">
        <f t="shared" ref="AL136:AL199" si="50">IF(AM136="","",RANK(AM136,$AM$71:$AM$436,1))</f>
        <v/>
      </c>
      <c r="AM136" s="206" t="str">
        <f>IF(ISERROR(VLOOKUP(A136,Erfassung_Berechnung!$K$4:$K$19,1,FALSE)),"",VLOOKUP(A136,Erfassung_Berechnung!$K$4:$K$19,1,FALSE))</f>
        <v/>
      </c>
    </row>
    <row r="137" spans="1:39" x14ac:dyDescent="0.2">
      <c r="A137" s="11">
        <f t="shared" ref="A137:A200" si="51">A136+1</f>
        <v>45724</v>
      </c>
      <c r="B137" s="12">
        <f t="shared" si="29"/>
        <v>3</v>
      </c>
      <c r="C137" s="47">
        <f t="shared" si="30"/>
        <v>7</v>
      </c>
      <c r="D137" s="12">
        <f t="shared" si="31"/>
        <v>1</v>
      </c>
      <c r="E137" s="156" t="str">
        <f>IF(AND(A137&gt;=Schulferien!$A$9,A137&lt;=Schulferien!$B$9),Schulferien!$C$9,IF(AND(A137&gt;=Schulferien!$A$10,A137&lt;=Schulferien!$B$10),Schulferien!$C$10,IF(AND(A137&gt;=Schulferien!$A$11,A137&lt;=Schulferien!$B$11),Schulferien!$C$11,IF(AND(A137&gt;=Schulferien!$A$12,A137&lt;=Schulferien!$B$12),Schulferien!$C$12,IF(AND(A137&gt;=Schulferien!$A$13,A137&lt;=Schulferien!$B$13),Schulferien!$C$13,IF(AND(A137&gt;=Schulferien!$A$14,A137&lt;=Schulferien!$B$14),Schulferien!$C$14,IF(AND(A137&gt;=Schulferien!$A$15,A137&lt;=Schulferien!$B$15),Schulferien!$C$15,IF(AND(A137&gt;=Schulferien!$A$16,A137&lt;=Schulferien!$B$16),Schulferien!$C$16,""))))))))</f>
        <v/>
      </c>
      <c r="F137" s="157" t="str">
        <f t="shared" si="32"/>
        <v/>
      </c>
      <c r="G137" s="159" t="str">
        <f>IF(ISERROR(VLOOKUP(A137,Schulferien!$A$24:$C$31,3,FALSE)),"",VLOOKUP(A137,Schulferien!$A$24:$C$31,3,FALSE))</f>
        <v/>
      </c>
      <c r="H137" s="160" t="str">
        <f t="shared" si="33"/>
        <v/>
      </c>
      <c r="I137" s="164" t="str">
        <f t="shared" si="34"/>
        <v/>
      </c>
      <c r="J137" s="164" t="str">
        <f t="shared" si="35"/>
        <v/>
      </c>
      <c r="K137" s="65"/>
      <c r="L137" s="240" t="str">
        <f t="shared" si="36"/>
        <v/>
      </c>
      <c r="M137" s="150" t="str">
        <f t="shared" si="37"/>
        <v/>
      </c>
      <c r="N137" s="153" t="str">
        <f t="shared" si="38"/>
        <v/>
      </c>
      <c r="O137" s="153" t="str">
        <f t="shared" si="39"/>
        <v/>
      </c>
      <c r="P137" s="240" t="str">
        <f t="shared" si="40"/>
        <v/>
      </c>
      <c r="Q137" s="150" t="str">
        <f t="shared" si="41"/>
        <v/>
      </c>
      <c r="R137" s="153" t="str">
        <f t="shared" si="42"/>
        <v/>
      </c>
      <c r="S137" s="153" t="str">
        <f t="shared" si="43"/>
        <v/>
      </c>
      <c r="T137" s="240" t="str">
        <f t="shared" si="44"/>
        <v/>
      </c>
      <c r="U137" s="150" t="str">
        <f t="shared" si="45"/>
        <v/>
      </c>
      <c r="V137" s="153" t="str">
        <f t="shared" si="46"/>
        <v/>
      </c>
      <c r="W137" s="153" t="str">
        <f t="shared" si="47"/>
        <v/>
      </c>
      <c r="X137" s="170">
        <f t="shared" si="26"/>
        <v>0</v>
      </c>
      <c r="Y137" s="170" t="str">
        <f t="shared" si="27"/>
        <v/>
      </c>
      <c r="Z137" s="172" t="str">
        <f t="shared" si="28"/>
        <v/>
      </c>
      <c r="AA137" s="172" t="str">
        <f t="shared" si="48"/>
        <v/>
      </c>
      <c r="AB137" s="172" t="str">
        <f t="shared" si="49"/>
        <v/>
      </c>
      <c r="AL137" s="205" t="str">
        <f t="shared" si="50"/>
        <v/>
      </c>
      <c r="AM137" s="206" t="str">
        <f>IF(ISERROR(VLOOKUP(A137,Erfassung_Berechnung!$K$4:$K$19,1,FALSE)),"",VLOOKUP(A137,Erfassung_Berechnung!$K$4:$K$19,1,FALSE))</f>
        <v/>
      </c>
    </row>
    <row r="138" spans="1:39" x14ac:dyDescent="0.2">
      <c r="A138" s="11">
        <f t="shared" si="51"/>
        <v>45725</v>
      </c>
      <c r="B138" s="12">
        <f t="shared" si="29"/>
        <v>3</v>
      </c>
      <c r="C138" s="47">
        <f t="shared" si="30"/>
        <v>1</v>
      </c>
      <c r="D138" s="12">
        <f t="shared" si="31"/>
        <v>1</v>
      </c>
      <c r="E138" s="156" t="str">
        <f>IF(AND(A138&gt;=Schulferien!$A$9,A138&lt;=Schulferien!$B$9),Schulferien!$C$9,IF(AND(A138&gt;=Schulferien!$A$10,A138&lt;=Schulferien!$B$10),Schulferien!$C$10,IF(AND(A138&gt;=Schulferien!$A$11,A138&lt;=Schulferien!$B$11),Schulferien!$C$11,IF(AND(A138&gt;=Schulferien!$A$12,A138&lt;=Schulferien!$B$12),Schulferien!$C$12,IF(AND(A138&gt;=Schulferien!$A$13,A138&lt;=Schulferien!$B$13),Schulferien!$C$13,IF(AND(A138&gt;=Schulferien!$A$14,A138&lt;=Schulferien!$B$14),Schulferien!$C$14,IF(AND(A138&gt;=Schulferien!$A$15,A138&lt;=Schulferien!$B$15),Schulferien!$C$15,IF(AND(A138&gt;=Schulferien!$A$16,A138&lt;=Schulferien!$B$16),Schulferien!$C$16,""))))))))</f>
        <v/>
      </c>
      <c r="F138" s="157" t="str">
        <f t="shared" si="32"/>
        <v/>
      </c>
      <c r="G138" s="159" t="str">
        <f>IF(ISERROR(VLOOKUP(A138,Schulferien!$A$24:$C$31,3,FALSE)),"",VLOOKUP(A138,Schulferien!$A$24:$C$31,3,FALSE))</f>
        <v/>
      </c>
      <c r="H138" s="160" t="str">
        <f t="shared" si="33"/>
        <v/>
      </c>
      <c r="I138" s="164" t="str">
        <f t="shared" si="34"/>
        <v/>
      </c>
      <c r="J138" s="164" t="str">
        <f t="shared" si="35"/>
        <v/>
      </c>
      <c r="K138" s="65"/>
      <c r="L138" s="240" t="str">
        <f t="shared" si="36"/>
        <v/>
      </c>
      <c r="M138" s="150" t="str">
        <f t="shared" si="37"/>
        <v/>
      </c>
      <c r="N138" s="153" t="str">
        <f t="shared" si="38"/>
        <v/>
      </c>
      <c r="O138" s="153" t="str">
        <f t="shared" si="39"/>
        <v/>
      </c>
      <c r="P138" s="240" t="str">
        <f t="shared" si="40"/>
        <v/>
      </c>
      <c r="Q138" s="150" t="str">
        <f t="shared" si="41"/>
        <v/>
      </c>
      <c r="R138" s="153" t="str">
        <f t="shared" si="42"/>
        <v/>
      </c>
      <c r="S138" s="153" t="str">
        <f t="shared" si="43"/>
        <v/>
      </c>
      <c r="T138" s="240" t="str">
        <f t="shared" si="44"/>
        <v/>
      </c>
      <c r="U138" s="150" t="str">
        <f t="shared" si="45"/>
        <v/>
      </c>
      <c r="V138" s="153" t="str">
        <f t="shared" si="46"/>
        <v/>
      </c>
      <c r="W138" s="153" t="str">
        <f t="shared" si="47"/>
        <v/>
      </c>
      <c r="X138" s="170">
        <f t="shared" si="26"/>
        <v>0</v>
      </c>
      <c r="Y138" s="170" t="str">
        <f t="shared" si="27"/>
        <v/>
      </c>
      <c r="Z138" s="172" t="str">
        <f t="shared" si="28"/>
        <v/>
      </c>
      <c r="AA138" s="172" t="str">
        <f t="shared" si="48"/>
        <v/>
      </c>
      <c r="AB138" s="172" t="str">
        <f t="shared" si="49"/>
        <v/>
      </c>
      <c r="AL138" s="205" t="str">
        <f t="shared" si="50"/>
        <v/>
      </c>
      <c r="AM138" s="206" t="str">
        <f>IF(ISERROR(VLOOKUP(A138,Erfassung_Berechnung!$K$4:$K$19,1,FALSE)),"",VLOOKUP(A138,Erfassung_Berechnung!$K$4:$K$19,1,FALSE))</f>
        <v/>
      </c>
    </row>
    <row r="139" spans="1:39" x14ac:dyDescent="0.2">
      <c r="A139" s="11">
        <f t="shared" si="51"/>
        <v>45726</v>
      </c>
      <c r="B139" s="12">
        <f t="shared" si="29"/>
        <v>3</v>
      </c>
      <c r="C139" s="47">
        <f t="shared" si="30"/>
        <v>2</v>
      </c>
      <c r="D139" s="12" t="str">
        <f t="shared" si="31"/>
        <v/>
      </c>
      <c r="E139" s="156" t="str">
        <f>IF(AND(A139&gt;=Schulferien!$A$9,A139&lt;=Schulferien!$B$9),Schulferien!$C$9,IF(AND(A139&gt;=Schulferien!$A$10,A139&lt;=Schulferien!$B$10),Schulferien!$C$10,IF(AND(A139&gt;=Schulferien!$A$11,A139&lt;=Schulferien!$B$11),Schulferien!$C$11,IF(AND(A139&gt;=Schulferien!$A$12,A139&lt;=Schulferien!$B$12),Schulferien!$C$12,IF(AND(A139&gt;=Schulferien!$A$13,A139&lt;=Schulferien!$B$13),Schulferien!$C$13,IF(AND(A139&gt;=Schulferien!$A$14,A139&lt;=Schulferien!$B$14),Schulferien!$C$14,IF(AND(A139&gt;=Schulferien!$A$15,A139&lt;=Schulferien!$B$15),Schulferien!$C$15,IF(AND(A139&gt;=Schulferien!$A$16,A139&lt;=Schulferien!$B$16),Schulferien!$C$16,""))))))))</f>
        <v/>
      </c>
      <c r="F139" s="157" t="str">
        <f t="shared" si="32"/>
        <v/>
      </c>
      <c r="G139" s="159" t="str">
        <f>IF(ISERROR(VLOOKUP(A139,Schulferien!$A$24:$C$31,3,FALSE)),"",VLOOKUP(A139,Schulferien!$A$24:$C$31,3,FALSE))</f>
        <v/>
      </c>
      <c r="H139" s="160" t="str">
        <f t="shared" si="33"/>
        <v/>
      </c>
      <c r="I139" s="164">
        <f t="shared" si="34"/>
        <v>1</v>
      </c>
      <c r="J139" s="164">
        <f t="shared" si="35"/>
        <v>1</v>
      </c>
      <c r="K139" s="65"/>
      <c r="L139" s="240" t="str">
        <f t="shared" si="36"/>
        <v/>
      </c>
      <c r="M139" s="150" t="str">
        <f t="shared" si="37"/>
        <v/>
      </c>
      <c r="N139" s="153" t="str">
        <f t="shared" si="38"/>
        <v/>
      </c>
      <c r="O139" s="153" t="str">
        <f t="shared" si="39"/>
        <v/>
      </c>
      <c r="P139" s="240" t="str">
        <f t="shared" si="40"/>
        <v/>
      </c>
      <c r="Q139" s="150" t="str">
        <f t="shared" si="41"/>
        <v/>
      </c>
      <c r="R139" s="153" t="str">
        <f t="shared" si="42"/>
        <v/>
      </c>
      <c r="S139" s="153" t="str">
        <f t="shared" si="43"/>
        <v/>
      </c>
      <c r="T139" s="240" t="str">
        <f t="shared" si="44"/>
        <v/>
      </c>
      <c r="U139" s="150" t="str">
        <f t="shared" si="45"/>
        <v/>
      </c>
      <c r="V139" s="153" t="str">
        <f t="shared" si="46"/>
        <v/>
      </c>
      <c r="W139" s="153" t="str">
        <f t="shared" si="47"/>
        <v/>
      </c>
      <c r="X139" s="170">
        <f t="shared" si="26"/>
        <v>0</v>
      </c>
      <c r="Y139" s="170" t="str">
        <f t="shared" si="27"/>
        <v/>
      </c>
      <c r="Z139" s="172">
        <f t="shared" si="28"/>
        <v>1</v>
      </c>
      <c r="AA139" s="172">
        <f t="shared" si="48"/>
        <v>0</v>
      </c>
      <c r="AB139" s="172" t="str">
        <f t="shared" si="49"/>
        <v/>
      </c>
      <c r="AL139" s="205" t="str">
        <f t="shared" si="50"/>
        <v/>
      </c>
      <c r="AM139" s="206" t="str">
        <f>IF(ISERROR(VLOOKUP(A139,Erfassung_Berechnung!$K$4:$K$19,1,FALSE)),"",VLOOKUP(A139,Erfassung_Berechnung!$K$4:$K$19,1,FALSE))</f>
        <v/>
      </c>
    </row>
    <row r="140" spans="1:39" x14ac:dyDescent="0.2">
      <c r="A140" s="11">
        <f t="shared" si="51"/>
        <v>45727</v>
      </c>
      <c r="B140" s="12">
        <f t="shared" si="29"/>
        <v>3</v>
      </c>
      <c r="C140" s="47">
        <f t="shared" si="30"/>
        <v>3</v>
      </c>
      <c r="D140" s="12" t="str">
        <f t="shared" si="31"/>
        <v/>
      </c>
      <c r="E140" s="156" t="str">
        <f>IF(AND(A140&gt;=Schulferien!$A$9,A140&lt;=Schulferien!$B$9),Schulferien!$C$9,IF(AND(A140&gt;=Schulferien!$A$10,A140&lt;=Schulferien!$B$10),Schulferien!$C$10,IF(AND(A140&gt;=Schulferien!$A$11,A140&lt;=Schulferien!$B$11),Schulferien!$C$11,IF(AND(A140&gt;=Schulferien!$A$12,A140&lt;=Schulferien!$B$12),Schulferien!$C$12,IF(AND(A140&gt;=Schulferien!$A$13,A140&lt;=Schulferien!$B$13),Schulferien!$C$13,IF(AND(A140&gt;=Schulferien!$A$14,A140&lt;=Schulferien!$B$14),Schulferien!$C$14,IF(AND(A140&gt;=Schulferien!$A$15,A140&lt;=Schulferien!$B$15),Schulferien!$C$15,IF(AND(A140&gt;=Schulferien!$A$16,A140&lt;=Schulferien!$B$16),Schulferien!$C$16,""))))))))</f>
        <v/>
      </c>
      <c r="F140" s="157" t="str">
        <f t="shared" si="32"/>
        <v/>
      </c>
      <c r="G140" s="159" t="str">
        <f>IF(ISERROR(VLOOKUP(A140,Schulferien!$A$24:$C$31,3,FALSE)),"",VLOOKUP(A140,Schulferien!$A$24:$C$31,3,FALSE))</f>
        <v/>
      </c>
      <c r="H140" s="160" t="str">
        <f t="shared" si="33"/>
        <v/>
      </c>
      <c r="I140" s="164">
        <f t="shared" si="34"/>
        <v>1</v>
      </c>
      <c r="J140" s="164">
        <f t="shared" si="35"/>
        <v>1</v>
      </c>
      <c r="K140" s="65"/>
      <c r="L140" s="240" t="str">
        <f t="shared" si="36"/>
        <v/>
      </c>
      <c r="M140" s="150" t="str">
        <f t="shared" si="37"/>
        <v/>
      </c>
      <c r="N140" s="153" t="str">
        <f t="shared" si="38"/>
        <v/>
      </c>
      <c r="O140" s="153" t="str">
        <f t="shared" si="39"/>
        <v/>
      </c>
      <c r="P140" s="240" t="str">
        <f t="shared" si="40"/>
        <v/>
      </c>
      <c r="Q140" s="150" t="str">
        <f t="shared" si="41"/>
        <v/>
      </c>
      <c r="R140" s="153" t="str">
        <f t="shared" si="42"/>
        <v/>
      </c>
      <c r="S140" s="153" t="str">
        <f t="shared" si="43"/>
        <v/>
      </c>
      <c r="T140" s="240" t="str">
        <f t="shared" si="44"/>
        <v/>
      </c>
      <c r="U140" s="150" t="str">
        <f t="shared" si="45"/>
        <v/>
      </c>
      <c r="V140" s="153" t="str">
        <f t="shared" si="46"/>
        <v/>
      </c>
      <c r="W140" s="153" t="str">
        <f t="shared" si="47"/>
        <v/>
      </c>
      <c r="X140" s="170">
        <f t="shared" si="26"/>
        <v>0</v>
      </c>
      <c r="Y140" s="170" t="str">
        <f t="shared" si="27"/>
        <v/>
      </c>
      <c r="Z140" s="172">
        <f t="shared" si="28"/>
        <v>1</v>
      </c>
      <c r="AA140" s="172">
        <f t="shared" si="48"/>
        <v>0</v>
      </c>
      <c r="AB140" s="172" t="str">
        <f t="shared" si="49"/>
        <v/>
      </c>
      <c r="AL140" s="205" t="str">
        <f t="shared" si="50"/>
        <v/>
      </c>
      <c r="AM140" s="206" t="str">
        <f>IF(ISERROR(VLOOKUP(A140,Erfassung_Berechnung!$K$4:$K$19,1,FALSE)),"",VLOOKUP(A140,Erfassung_Berechnung!$K$4:$K$19,1,FALSE))</f>
        <v/>
      </c>
    </row>
    <row r="141" spans="1:39" x14ac:dyDescent="0.2">
      <c r="A141" s="11">
        <f t="shared" si="51"/>
        <v>45728</v>
      </c>
      <c r="B141" s="12">
        <f t="shared" si="29"/>
        <v>3</v>
      </c>
      <c r="C141" s="47">
        <f t="shared" si="30"/>
        <v>4</v>
      </c>
      <c r="D141" s="12" t="str">
        <f t="shared" si="31"/>
        <v/>
      </c>
      <c r="E141" s="156" t="str">
        <f>IF(AND(A141&gt;=Schulferien!$A$9,A141&lt;=Schulferien!$B$9),Schulferien!$C$9,IF(AND(A141&gt;=Schulferien!$A$10,A141&lt;=Schulferien!$B$10),Schulferien!$C$10,IF(AND(A141&gt;=Schulferien!$A$11,A141&lt;=Schulferien!$B$11),Schulferien!$C$11,IF(AND(A141&gt;=Schulferien!$A$12,A141&lt;=Schulferien!$B$12),Schulferien!$C$12,IF(AND(A141&gt;=Schulferien!$A$13,A141&lt;=Schulferien!$B$13),Schulferien!$C$13,IF(AND(A141&gt;=Schulferien!$A$14,A141&lt;=Schulferien!$B$14),Schulferien!$C$14,IF(AND(A141&gt;=Schulferien!$A$15,A141&lt;=Schulferien!$B$15),Schulferien!$C$15,IF(AND(A141&gt;=Schulferien!$A$16,A141&lt;=Schulferien!$B$16),Schulferien!$C$16,""))))))))</f>
        <v/>
      </c>
      <c r="F141" s="157" t="str">
        <f t="shared" si="32"/>
        <v/>
      </c>
      <c r="G141" s="159" t="str">
        <f>IF(ISERROR(VLOOKUP(A141,Schulferien!$A$24:$C$31,3,FALSE)),"",VLOOKUP(A141,Schulferien!$A$24:$C$31,3,FALSE))</f>
        <v/>
      </c>
      <c r="H141" s="160" t="str">
        <f t="shared" si="33"/>
        <v/>
      </c>
      <c r="I141" s="164">
        <f t="shared" si="34"/>
        <v>1</v>
      </c>
      <c r="J141" s="164">
        <f t="shared" si="35"/>
        <v>1</v>
      </c>
      <c r="K141" s="65"/>
      <c r="L141" s="240" t="str">
        <f t="shared" si="36"/>
        <v/>
      </c>
      <c r="M141" s="150" t="str">
        <f t="shared" si="37"/>
        <v/>
      </c>
      <c r="N141" s="153" t="str">
        <f t="shared" si="38"/>
        <v/>
      </c>
      <c r="O141" s="153" t="str">
        <f t="shared" si="39"/>
        <v/>
      </c>
      <c r="P141" s="240" t="str">
        <f t="shared" si="40"/>
        <v/>
      </c>
      <c r="Q141" s="150" t="str">
        <f t="shared" si="41"/>
        <v/>
      </c>
      <c r="R141" s="153" t="str">
        <f t="shared" si="42"/>
        <v/>
      </c>
      <c r="S141" s="153" t="str">
        <f t="shared" si="43"/>
        <v/>
      </c>
      <c r="T141" s="240" t="str">
        <f t="shared" si="44"/>
        <v/>
      </c>
      <c r="U141" s="150" t="str">
        <f t="shared" si="45"/>
        <v/>
      </c>
      <c r="V141" s="153" t="str">
        <f t="shared" si="46"/>
        <v/>
      </c>
      <c r="W141" s="153" t="str">
        <f t="shared" si="47"/>
        <v/>
      </c>
      <c r="X141" s="170">
        <f t="shared" si="26"/>
        <v>0</v>
      </c>
      <c r="Y141" s="170" t="str">
        <f t="shared" si="27"/>
        <v/>
      </c>
      <c r="Z141" s="172">
        <f t="shared" si="28"/>
        <v>1</v>
      </c>
      <c r="AA141" s="172">
        <f t="shared" si="48"/>
        <v>0</v>
      </c>
      <c r="AB141" s="172" t="str">
        <f t="shared" si="49"/>
        <v/>
      </c>
      <c r="AL141" s="205" t="str">
        <f t="shared" si="50"/>
        <v/>
      </c>
      <c r="AM141" s="206" t="str">
        <f>IF(ISERROR(VLOOKUP(A141,Erfassung_Berechnung!$K$4:$K$19,1,FALSE)),"",VLOOKUP(A141,Erfassung_Berechnung!$K$4:$K$19,1,FALSE))</f>
        <v/>
      </c>
    </row>
    <row r="142" spans="1:39" x14ac:dyDescent="0.2">
      <c r="A142" s="11">
        <f t="shared" si="51"/>
        <v>45729</v>
      </c>
      <c r="B142" s="12">
        <f t="shared" si="29"/>
        <v>3</v>
      </c>
      <c r="C142" s="47">
        <f t="shared" si="30"/>
        <v>5</v>
      </c>
      <c r="D142" s="12" t="str">
        <f t="shared" si="31"/>
        <v/>
      </c>
      <c r="E142" s="156" t="str">
        <f>IF(AND(A142&gt;=Schulferien!$A$9,A142&lt;=Schulferien!$B$9),Schulferien!$C$9,IF(AND(A142&gt;=Schulferien!$A$10,A142&lt;=Schulferien!$B$10),Schulferien!$C$10,IF(AND(A142&gt;=Schulferien!$A$11,A142&lt;=Schulferien!$B$11),Schulferien!$C$11,IF(AND(A142&gt;=Schulferien!$A$12,A142&lt;=Schulferien!$B$12),Schulferien!$C$12,IF(AND(A142&gt;=Schulferien!$A$13,A142&lt;=Schulferien!$B$13),Schulferien!$C$13,IF(AND(A142&gt;=Schulferien!$A$14,A142&lt;=Schulferien!$B$14),Schulferien!$C$14,IF(AND(A142&gt;=Schulferien!$A$15,A142&lt;=Schulferien!$B$15),Schulferien!$C$15,IF(AND(A142&gt;=Schulferien!$A$16,A142&lt;=Schulferien!$B$16),Schulferien!$C$16,""))))))))</f>
        <v/>
      </c>
      <c r="F142" s="157" t="str">
        <f t="shared" si="32"/>
        <v/>
      </c>
      <c r="G142" s="159" t="str">
        <f>IF(ISERROR(VLOOKUP(A142,Schulferien!$A$24:$C$31,3,FALSE)),"",VLOOKUP(A142,Schulferien!$A$24:$C$31,3,FALSE))</f>
        <v/>
      </c>
      <c r="H142" s="160" t="str">
        <f t="shared" si="33"/>
        <v/>
      </c>
      <c r="I142" s="164">
        <f t="shared" si="34"/>
        <v>1</v>
      </c>
      <c r="J142" s="164">
        <f t="shared" si="35"/>
        <v>1</v>
      </c>
      <c r="K142" s="65"/>
      <c r="L142" s="240" t="str">
        <f t="shared" si="36"/>
        <v/>
      </c>
      <c r="M142" s="150" t="str">
        <f t="shared" si="37"/>
        <v/>
      </c>
      <c r="N142" s="153" t="str">
        <f t="shared" si="38"/>
        <v/>
      </c>
      <c r="O142" s="153" t="str">
        <f t="shared" si="39"/>
        <v/>
      </c>
      <c r="P142" s="240" t="str">
        <f t="shared" si="40"/>
        <v/>
      </c>
      <c r="Q142" s="150" t="str">
        <f t="shared" si="41"/>
        <v/>
      </c>
      <c r="R142" s="153" t="str">
        <f t="shared" si="42"/>
        <v/>
      </c>
      <c r="S142" s="153" t="str">
        <f t="shared" si="43"/>
        <v/>
      </c>
      <c r="T142" s="240" t="str">
        <f t="shared" si="44"/>
        <v/>
      </c>
      <c r="U142" s="150" t="str">
        <f t="shared" si="45"/>
        <v/>
      </c>
      <c r="V142" s="153" t="str">
        <f t="shared" si="46"/>
        <v/>
      </c>
      <c r="W142" s="153" t="str">
        <f t="shared" si="47"/>
        <v/>
      </c>
      <c r="X142" s="170">
        <f t="shared" si="26"/>
        <v>0</v>
      </c>
      <c r="Y142" s="170" t="str">
        <f t="shared" si="27"/>
        <v/>
      </c>
      <c r="Z142" s="172">
        <f t="shared" si="28"/>
        <v>1</v>
      </c>
      <c r="AA142" s="172">
        <f t="shared" si="48"/>
        <v>0</v>
      </c>
      <c r="AB142" s="172" t="str">
        <f t="shared" si="49"/>
        <v/>
      </c>
      <c r="AL142" s="205" t="str">
        <f t="shared" si="50"/>
        <v/>
      </c>
      <c r="AM142" s="206" t="str">
        <f>IF(ISERROR(VLOOKUP(A142,Erfassung_Berechnung!$K$4:$K$19,1,FALSE)),"",VLOOKUP(A142,Erfassung_Berechnung!$K$4:$K$19,1,FALSE))</f>
        <v/>
      </c>
    </row>
    <row r="143" spans="1:39" x14ac:dyDescent="0.2">
      <c r="A143" s="11">
        <f t="shared" si="51"/>
        <v>45730</v>
      </c>
      <c r="B143" s="12">
        <f t="shared" si="29"/>
        <v>3</v>
      </c>
      <c r="C143" s="47">
        <f t="shared" si="30"/>
        <v>6</v>
      </c>
      <c r="D143" s="12" t="str">
        <f t="shared" si="31"/>
        <v/>
      </c>
      <c r="E143" s="156" t="str">
        <f>IF(AND(A143&gt;=Schulferien!$A$9,A143&lt;=Schulferien!$B$9),Schulferien!$C$9,IF(AND(A143&gt;=Schulferien!$A$10,A143&lt;=Schulferien!$B$10),Schulferien!$C$10,IF(AND(A143&gt;=Schulferien!$A$11,A143&lt;=Schulferien!$B$11),Schulferien!$C$11,IF(AND(A143&gt;=Schulferien!$A$12,A143&lt;=Schulferien!$B$12),Schulferien!$C$12,IF(AND(A143&gt;=Schulferien!$A$13,A143&lt;=Schulferien!$B$13),Schulferien!$C$13,IF(AND(A143&gt;=Schulferien!$A$14,A143&lt;=Schulferien!$B$14),Schulferien!$C$14,IF(AND(A143&gt;=Schulferien!$A$15,A143&lt;=Schulferien!$B$15),Schulferien!$C$15,IF(AND(A143&gt;=Schulferien!$A$16,A143&lt;=Schulferien!$B$16),Schulferien!$C$16,""))))))))</f>
        <v/>
      </c>
      <c r="F143" s="157" t="str">
        <f t="shared" si="32"/>
        <v/>
      </c>
      <c r="G143" s="159" t="str">
        <f>IF(ISERROR(VLOOKUP(A143,Schulferien!$A$24:$C$31,3,FALSE)),"",VLOOKUP(A143,Schulferien!$A$24:$C$31,3,FALSE))</f>
        <v/>
      </c>
      <c r="H143" s="160" t="str">
        <f t="shared" si="33"/>
        <v/>
      </c>
      <c r="I143" s="164">
        <f t="shared" si="34"/>
        <v>1</v>
      </c>
      <c r="J143" s="164">
        <f t="shared" si="35"/>
        <v>1</v>
      </c>
      <c r="K143" s="65"/>
      <c r="L143" s="240" t="str">
        <f t="shared" si="36"/>
        <v/>
      </c>
      <c r="M143" s="150" t="str">
        <f t="shared" si="37"/>
        <v/>
      </c>
      <c r="N143" s="153" t="str">
        <f t="shared" si="38"/>
        <v/>
      </c>
      <c r="O143" s="153" t="str">
        <f t="shared" si="39"/>
        <v/>
      </c>
      <c r="P143" s="240" t="str">
        <f t="shared" si="40"/>
        <v/>
      </c>
      <c r="Q143" s="150" t="str">
        <f t="shared" si="41"/>
        <v/>
      </c>
      <c r="R143" s="153" t="str">
        <f t="shared" si="42"/>
        <v/>
      </c>
      <c r="S143" s="153" t="str">
        <f t="shared" si="43"/>
        <v/>
      </c>
      <c r="T143" s="240" t="str">
        <f t="shared" si="44"/>
        <v/>
      </c>
      <c r="U143" s="150" t="str">
        <f t="shared" si="45"/>
        <v/>
      </c>
      <c r="V143" s="153" t="str">
        <f t="shared" si="46"/>
        <v/>
      </c>
      <c r="W143" s="153" t="str">
        <f t="shared" si="47"/>
        <v/>
      </c>
      <c r="X143" s="170">
        <f t="shared" si="26"/>
        <v>0</v>
      </c>
      <c r="Y143" s="170" t="str">
        <f t="shared" si="27"/>
        <v/>
      </c>
      <c r="Z143" s="172">
        <f t="shared" si="28"/>
        <v>1</v>
      </c>
      <c r="AA143" s="172">
        <f t="shared" si="48"/>
        <v>0</v>
      </c>
      <c r="AB143" s="172" t="str">
        <f t="shared" si="49"/>
        <v/>
      </c>
      <c r="AL143" s="205" t="str">
        <f t="shared" si="50"/>
        <v/>
      </c>
      <c r="AM143" s="206" t="str">
        <f>IF(ISERROR(VLOOKUP(A143,Erfassung_Berechnung!$K$4:$K$19,1,FALSE)),"",VLOOKUP(A143,Erfassung_Berechnung!$K$4:$K$19,1,FALSE))</f>
        <v/>
      </c>
    </row>
    <row r="144" spans="1:39" x14ac:dyDescent="0.2">
      <c r="A144" s="11">
        <f t="shared" si="51"/>
        <v>45731</v>
      </c>
      <c r="B144" s="12">
        <f t="shared" si="29"/>
        <v>3</v>
      </c>
      <c r="C144" s="47">
        <f t="shared" si="30"/>
        <v>7</v>
      </c>
      <c r="D144" s="12">
        <f t="shared" si="31"/>
        <v>1</v>
      </c>
      <c r="E144" s="156" t="str">
        <f>IF(AND(A144&gt;=Schulferien!$A$9,A144&lt;=Schulferien!$B$9),Schulferien!$C$9,IF(AND(A144&gt;=Schulferien!$A$10,A144&lt;=Schulferien!$B$10),Schulferien!$C$10,IF(AND(A144&gt;=Schulferien!$A$11,A144&lt;=Schulferien!$B$11),Schulferien!$C$11,IF(AND(A144&gt;=Schulferien!$A$12,A144&lt;=Schulferien!$B$12),Schulferien!$C$12,IF(AND(A144&gt;=Schulferien!$A$13,A144&lt;=Schulferien!$B$13),Schulferien!$C$13,IF(AND(A144&gt;=Schulferien!$A$14,A144&lt;=Schulferien!$B$14),Schulferien!$C$14,IF(AND(A144&gt;=Schulferien!$A$15,A144&lt;=Schulferien!$B$15),Schulferien!$C$15,IF(AND(A144&gt;=Schulferien!$A$16,A144&lt;=Schulferien!$B$16),Schulferien!$C$16,""))))))))</f>
        <v/>
      </c>
      <c r="F144" s="157" t="str">
        <f t="shared" si="32"/>
        <v/>
      </c>
      <c r="G144" s="159" t="str">
        <f>IF(ISERROR(VLOOKUP(A144,Schulferien!$A$24:$C$31,3,FALSE)),"",VLOOKUP(A144,Schulferien!$A$24:$C$31,3,FALSE))</f>
        <v/>
      </c>
      <c r="H144" s="160" t="str">
        <f t="shared" si="33"/>
        <v/>
      </c>
      <c r="I144" s="164" t="str">
        <f t="shared" si="34"/>
        <v/>
      </c>
      <c r="J144" s="164" t="str">
        <f t="shared" si="35"/>
        <v/>
      </c>
      <c r="K144" s="65"/>
      <c r="L144" s="240" t="str">
        <f t="shared" si="36"/>
        <v/>
      </c>
      <c r="M144" s="150" t="str">
        <f t="shared" si="37"/>
        <v/>
      </c>
      <c r="N144" s="153" t="str">
        <f t="shared" si="38"/>
        <v/>
      </c>
      <c r="O144" s="153" t="str">
        <f t="shared" si="39"/>
        <v/>
      </c>
      <c r="P144" s="240" t="str">
        <f t="shared" si="40"/>
        <v/>
      </c>
      <c r="Q144" s="150" t="str">
        <f t="shared" si="41"/>
        <v/>
      </c>
      <c r="R144" s="153" t="str">
        <f t="shared" si="42"/>
        <v/>
      </c>
      <c r="S144" s="153" t="str">
        <f t="shared" si="43"/>
        <v/>
      </c>
      <c r="T144" s="240" t="str">
        <f t="shared" si="44"/>
        <v/>
      </c>
      <c r="U144" s="150" t="str">
        <f t="shared" si="45"/>
        <v/>
      </c>
      <c r="V144" s="153" t="str">
        <f t="shared" si="46"/>
        <v/>
      </c>
      <c r="W144" s="153" t="str">
        <f t="shared" si="47"/>
        <v/>
      </c>
      <c r="X144" s="170">
        <f t="shared" si="26"/>
        <v>0</v>
      </c>
      <c r="Y144" s="170" t="str">
        <f t="shared" si="27"/>
        <v/>
      </c>
      <c r="Z144" s="172" t="str">
        <f t="shared" si="28"/>
        <v/>
      </c>
      <c r="AA144" s="172" t="str">
        <f t="shared" si="48"/>
        <v/>
      </c>
      <c r="AB144" s="172" t="str">
        <f t="shared" si="49"/>
        <v/>
      </c>
      <c r="AL144" s="205" t="str">
        <f t="shared" si="50"/>
        <v/>
      </c>
      <c r="AM144" s="206" t="str">
        <f>IF(ISERROR(VLOOKUP(A144,Erfassung_Berechnung!$K$4:$K$19,1,FALSE)),"",VLOOKUP(A144,Erfassung_Berechnung!$K$4:$K$19,1,FALSE))</f>
        <v/>
      </c>
    </row>
    <row r="145" spans="1:39" x14ac:dyDescent="0.2">
      <c r="A145" s="11">
        <f t="shared" si="51"/>
        <v>45732</v>
      </c>
      <c r="B145" s="12">
        <f t="shared" si="29"/>
        <v>3</v>
      </c>
      <c r="C145" s="47">
        <f t="shared" si="30"/>
        <v>1</v>
      </c>
      <c r="D145" s="12">
        <f t="shared" si="31"/>
        <v>1</v>
      </c>
      <c r="E145" s="156" t="str">
        <f>IF(AND(A145&gt;=Schulferien!$A$9,A145&lt;=Schulferien!$B$9),Schulferien!$C$9,IF(AND(A145&gt;=Schulferien!$A$10,A145&lt;=Schulferien!$B$10),Schulferien!$C$10,IF(AND(A145&gt;=Schulferien!$A$11,A145&lt;=Schulferien!$B$11),Schulferien!$C$11,IF(AND(A145&gt;=Schulferien!$A$12,A145&lt;=Schulferien!$B$12),Schulferien!$C$12,IF(AND(A145&gt;=Schulferien!$A$13,A145&lt;=Schulferien!$B$13),Schulferien!$C$13,IF(AND(A145&gt;=Schulferien!$A$14,A145&lt;=Schulferien!$B$14),Schulferien!$C$14,IF(AND(A145&gt;=Schulferien!$A$15,A145&lt;=Schulferien!$B$15),Schulferien!$C$15,IF(AND(A145&gt;=Schulferien!$A$16,A145&lt;=Schulferien!$B$16),Schulferien!$C$16,""))))))))</f>
        <v/>
      </c>
      <c r="F145" s="157" t="str">
        <f t="shared" si="32"/>
        <v/>
      </c>
      <c r="G145" s="159" t="str">
        <f>IF(ISERROR(VLOOKUP(A145,Schulferien!$A$24:$C$31,3,FALSE)),"",VLOOKUP(A145,Schulferien!$A$24:$C$31,3,FALSE))</f>
        <v/>
      </c>
      <c r="H145" s="160" t="str">
        <f t="shared" si="33"/>
        <v/>
      </c>
      <c r="I145" s="164" t="str">
        <f t="shared" si="34"/>
        <v/>
      </c>
      <c r="J145" s="164" t="str">
        <f t="shared" si="35"/>
        <v/>
      </c>
      <c r="K145" s="65"/>
      <c r="L145" s="240" t="str">
        <f t="shared" si="36"/>
        <v/>
      </c>
      <c r="M145" s="150" t="str">
        <f t="shared" si="37"/>
        <v/>
      </c>
      <c r="N145" s="153" t="str">
        <f t="shared" si="38"/>
        <v/>
      </c>
      <c r="O145" s="153" t="str">
        <f t="shared" si="39"/>
        <v/>
      </c>
      <c r="P145" s="240" t="str">
        <f t="shared" si="40"/>
        <v/>
      </c>
      <c r="Q145" s="150" t="str">
        <f t="shared" si="41"/>
        <v/>
      </c>
      <c r="R145" s="153" t="str">
        <f t="shared" si="42"/>
        <v/>
      </c>
      <c r="S145" s="153" t="str">
        <f t="shared" si="43"/>
        <v/>
      </c>
      <c r="T145" s="240" t="str">
        <f t="shared" si="44"/>
        <v/>
      </c>
      <c r="U145" s="150" t="str">
        <f t="shared" si="45"/>
        <v/>
      </c>
      <c r="V145" s="153" t="str">
        <f t="shared" si="46"/>
        <v/>
      </c>
      <c r="W145" s="153" t="str">
        <f t="shared" si="47"/>
        <v/>
      </c>
      <c r="X145" s="170">
        <f t="shared" si="26"/>
        <v>0</v>
      </c>
      <c r="Y145" s="170" t="str">
        <f t="shared" si="27"/>
        <v/>
      </c>
      <c r="Z145" s="172" t="str">
        <f t="shared" si="28"/>
        <v/>
      </c>
      <c r="AA145" s="172" t="str">
        <f t="shared" si="48"/>
        <v/>
      </c>
      <c r="AB145" s="172" t="str">
        <f t="shared" si="49"/>
        <v/>
      </c>
      <c r="AL145" s="205" t="str">
        <f t="shared" si="50"/>
        <v/>
      </c>
      <c r="AM145" s="206" t="str">
        <f>IF(ISERROR(VLOOKUP(A145,Erfassung_Berechnung!$K$4:$K$19,1,FALSE)),"",VLOOKUP(A145,Erfassung_Berechnung!$K$4:$K$19,1,FALSE))</f>
        <v/>
      </c>
    </row>
    <row r="146" spans="1:39" x14ac:dyDescent="0.2">
      <c r="A146" s="11">
        <f t="shared" si="51"/>
        <v>45733</v>
      </c>
      <c r="B146" s="12">
        <f t="shared" si="29"/>
        <v>3</v>
      </c>
      <c r="C146" s="47">
        <f t="shared" si="30"/>
        <v>2</v>
      </c>
      <c r="D146" s="12" t="str">
        <f t="shared" si="31"/>
        <v/>
      </c>
      <c r="E146" s="156" t="str">
        <f>IF(AND(A146&gt;=Schulferien!$A$9,A146&lt;=Schulferien!$B$9),Schulferien!$C$9,IF(AND(A146&gt;=Schulferien!$A$10,A146&lt;=Schulferien!$B$10),Schulferien!$C$10,IF(AND(A146&gt;=Schulferien!$A$11,A146&lt;=Schulferien!$B$11),Schulferien!$C$11,IF(AND(A146&gt;=Schulferien!$A$12,A146&lt;=Schulferien!$B$12),Schulferien!$C$12,IF(AND(A146&gt;=Schulferien!$A$13,A146&lt;=Schulferien!$B$13),Schulferien!$C$13,IF(AND(A146&gt;=Schulferien!$A$14,A146&lt;=Schulferien!$B$14),Schulferien!$C$14,IF(AND(A146&gt;=Schulferien!$A$15,A146&lt;=Schulferien!$B$15),Schulferien!$C$15,IF(AND(A146&gt;=Schulferien!$A$16,A146&lt;=Schulferien!$B$16),Schulferien!$C$16,""))))))))</f>
        <v/>
      </c>
      <c r="F146" s="157" t="str">
        <f t="shared" si="32"/>
        <v/>
      </c>
      <c r="G146" s="159" t="str">
        <f>IF(ISERROR(VLOOKUP(A146,Schulferien!$A$24:$C$31,3,FALSE)),"",VLOOKUP(A146,Schulferien!$A$24:$C$31,3,FALSE))</f>
        <v/>
      </c>
      <c r="H146" s="160" t="str">
        <f t="shared" si="33"/>
        <v/>
      </c>
      <c r="I146" s="164">
        <f t="shared" si="34"/>
        <v>1</v>
      </c>
      <c r="J146" s="164">
        <f t="shared" si="35"/>
        <v>1</v>
      </c>
      <c r="K146" s="65"/>
      <c r="L146" s="240" t="str">
        <f t="shared" si="36"/>
        <v/>
      </c>
      <c r="M146" s="150" t="str">
        <f t="shared" si="37"/>
        <v/>
      </c>
      <c r="N146" s="153" t="str">
        <f t="shared" si="38"/>
        <v/>
      </c>
      <c r="O146" s="153" t="str">
        <f t="shared" si="39"/>
        <v/>
      </c>
      <c r="P146" s="240" t="str">
        <f t="shared" si="40"/>
        <v/>
      </c>
      <c r="Q146" s="150" t="str">
        <f t="shared" si="41"/>
        <v/>
      </c>
      <c r="R146" s="153" t="str">
        <f t="shared" si="42"/>
        <v/>
      </c>
      <c r="S146" s="153" t="str">
        <f t="shared" si="43"/>
        <v/>
      </c>
      <c r="T146" s="240" t="str">
        <f t="shared" si="44"/>
        <v/>
      </c>
      <c r="U146" s="150" t="str">
        <f t="shared" si="45"/>
        <v/>
      </c>
      <c r="V146" s="153" t="str">
        <f t="shared" si="46"/>
        <v/>
      </c>
      <c r="W146" s="153" t="str">
        <f t="shared" si="47"/>
        <v/>
      </c>
      <c r="X146" s="170">
        <f t="shared" si="26"/>
        <v>0</v>
      </c>
      <c r="Y146" s="170" t="str">
        <f t="shared" si="27"/>
        <v/>
      </c>
      <c r="Z146" s="172">
        <f t="shared" si="28"/>
        <v>1</v>
      </c>
      <c r="AA146" s="172">
        <f t="shared" si="48"/>
        <v>0</v>
      </c>
      <c r="AB146" s="172" t="str">
        <f t="shared" si="49"/>
        <v/>
      </c>
      <c r="AL146" s="205" t="str">
        <f t="shared" si="50"/>
        <v/>
      </c>
      <c r="AM146" s="206" t="str">
        <f>IF(ISERROR(VLOOKUP(A146,Erfassung_Berechnung!$K$4:$K$19,1,FALSE)),"",VLOOKUP(A146,Erfassung_Berechnung!$K$4:$K$19,1,FALSE))</f>
        <v/>
      </c>
    </row>
    <row r="147" spans="1:39" x14ac:dyDescent="0.2">
      <c r="A147" s="11">
        <f t="shared" si="51"/>
        <v>45734</v>
      </c>
      <c r="B147" s="12">
        <f t="shared" si="29"/>
        <v>3</v>
      </c>
      <c r="C147" s="47">
        <f t="shared" si="30"/>
        <v>3</v>
      </c>
      <c r="D147" s="12" t="str">
        <f t="shared" si="31"/>
        <v/>
      </c>
      <c r="E147" s="156" t="str">
        <f>IF(AND(A147&gt;=Schulferien!$A$9,A147&lt;=Schulferien!$B$9),Schulferien!$C$9,IF(AND(A147&gt;=Schulferien!$A$10,A147&lt;=Schulferien!$B$10),Schulferien!$C$10,IF(AND(A147&gt;=Schulferien!$A$11,A147&lt;=Schulferien!$B$11),Schulferien!$C$11,IF(AND(A147&gt;=Schulferien!$A$12,A147&lt;=Schulferien!$B$12),Schulferien!$C$12,IF(AND(A147&gt;=Schulferien!$A$13,A147&lt;=Schulferien!$B$13),Schulferien!$C$13,IF(AND(A147&gt;=Schulferien!$A$14,A147&lt;=Schulferien!$B$14),Schulferien!$C$14,IF(AND(A147&gt;=Schulferien!$A$15,A147&lt;=Schulferien!$B$15),Schulferien!$C$15,IF(AND(A147&gt;=Schulferien!$A$16,A147&lt;=Schulferien!$B$16),Schulferien!$C$16,""))))))))</f>
        <v/>
      </c>
      <c r="F147" s="157" t="str">
        <f t="shared" si="32"/>
        <v/>
      </c>
      <c r="G147" s="159" t="str">
        <f>IF(ISERROR(VLOOKUP(A147,Schulferien!$A$24:$C$31,3,FALSE)),"",VLOOKUP(A147,Schulferien!$A$24:$C$31,3,FALSE))</f>
        <v/>
      </c>
      <c r="H147" s="160" t="str">
        <f t="shared" si="33"/>
        <v/>
      </c>
      <c r="I147" s="164">
        <f t="shared" si="34"/>
        <v>1</v>
      </c>
      <c r="J147" s="164">
        <f t="shared" si="35"/>
        <v>1</v>
      </c>
      <c r="K147" s="65"/>
      <c r="L147" s="240" t="str">
        <f t="shared" si="36"/>
        <v/>
      </c>
      <c r="M147" s="150" t="str">
        <f t="shared" si="37"/>
        <v/>
      </c>
      <c r="N147" s="153" t="str">
        <f t="shared" si="38"/>
        <v/>
      </c>
      <c r="O147" s="153" t="str">
        <f t="shared" si="39"/>
        <v/>
      </c>
      <c r="P147" s="240" t="str">
        <f t="shared" si="40"/>
        <v/>
      </c>
      <c r="Q147" s="150" t="str">
        <f t="shared" si="41"/>
        <v/>
      </c>
      <c r="R147" s="153" t="str">
        <f t="shared" si="42"/>
        <v/>
      </c>
      <c r="S147" s="153" t="str">
        <f t="shared" si="43"/>
        <v/>
      </c>
      <c r="T147" s="240" t="str">
        <f t="shared" si="44"/>
        <v/>
      </c>
      <c r="U147" s="150" t="str">
        <f t="shared" si="45"/>
        <v/>
      </c>
      <c r="V147" s="153" t="str">
        <f t="shared" si="46"/>
        <v/>
      </c>
      <c r="W147" s="153" t="str">
        <f t="shared" si="47"/>
        <v/>
      </c>
      <c r="X147" s="170">
        <f t="shared" si="26"/>
        <v>0</v>
      </c>
      <c r="Y147" s="170" t="str">
        <f t="shared" si="27"/>
        <v/>
      </c>
      <c r="Z147" s="172">
        <f t="shared" si="28"/>
        <v>1</v>
      </c>
      <c r="AA147" s="172">
        <f t="shared" si="48"/>
        <v>0</v>
      </c>
      <c r="AB147" s="172" t="str">
        <f t="shared" si="49"/>
        <v/>
      </c>
      <c r="AL147" s="205" t="str">
        <f t="shared" si="50"/>
        <v/>
      </c>
      <c r="AM147" s="206" t="str">
        <f>IF(ISERROR(VLOOKUP(A147,Erfassung_Berechnung!$K$4:$K$19,1,FALSE)),"",VLOOKUP(A147,Erfassung_Berechnung!$K$4:$K$19,1,FALSE))</f>
        <v/>
      </c>
    </row>
    <row r="148" spans="1:39" x14ac:dyDescent="0.2">
      <c r="A148" s="11">
        <f t="shared" si="51"/>
        <v>45735</v>
      </c>
      <c r="B148" s="12">
        <f t="shared" si="29"/>
        <v>3</v>
      </c>
      <c r="C148" s="47">
        <f t="shared" si="30"/>
        <v>4</v>
      </c>
      <c r="D148" s="12" t="str">
        <f t="shared" si="31"/>
        <v/>
      </c>
      <c r="E148" s="156" t="str">
        <f>IF(AND(A148&gt;=Schulferien!$A$9,A148&lt;=Schulferien!$B$9),Schulferien!$C$9,IF(AND(A148&gt;=Schulferien!$A$10,A148&lt;=Schulferien!$B$10),Schulferien!$C$10,IF(AND(A148&gt;=Schulferien!$A$11,A148&lt;=Schulferien!$B$11),Schulferien!$C$11,IF(AND(A148&gt;=Schulferien!$A$12,A148&lt;=Schulferien!$B$12),Schulferien!$C$12,IF(AND(A148&gt;=Schulferien!$A$13,A148&lt;=Schulferien!$B$13),Schulferien!$C$13,IF(AND(A148&gt;=Schulferien!$A$14,A148&lt;=Schulferien!$B$14),Schulferien!$C$14,IF(AND(A148&gt;=Schulferien!$A$15,A148&lt;=Schulferien!$B$15),Schulferien!$C$15,IF(AND(A148&gt;=Schulferien!$A$16,A148&lt;=Schulferien!$B$16),Schulferien!$C$16,""))))))))</f>
        <v/>
      </c>
      <c r="F148" s="157" t="str">
        <f t="shared" si="32"/>
        <v/>
      </c>
      <c r="G148" s="159" t="str">
        <f>IF(ISERROR(VLOOKUP(A148,Schulferien!$A$24:$C$31,3,FALSE)),"",VLOOKUP(A148,Schulferien!$A$24:$C$31,3,FALSE))</f>
        <v/>
      </c>
      <c r="H148" s="160" t="str">
        <f t="shared" si="33"/>
        <v/>
      </c>
      <c r="I148" s="164">
        <f t="shared" si="34"/>
        <v>1</v>
      </c>
      <c r="J148" s="164">
        <f t="shared" si="35"/>
        <v>1</v>
      </c>
      <c r="K148" s="65"/>
      <c r="L148" s="240" t="str">
        <f t="shared" si="36"/>
        <v/>
      </c>
      <c r="M148" s="150" t="str">
        <f t="shared" si="37"/>
        <v/>
      </c>
      <c r="N148" s="153" t="str">
        <f t="shared" si="38"/>
        <v/>
      </c>
      <c r="O148" s="153" t="str">
        <f t="shared" si="39"/>
        <v/>
      </c>
      <c r="P148" s="240" t="str">
        <f t="shared" si="40"/>
        <v/>
      </c>
      <c r="Q148" s="150" t="str">
        <f t="shared" si="41"/>
        <v/>
      </c>
      <c r="R148" s="153" t="str">
        <f t="shared" si="42"/>
        <v/>
      </c>
      <c r="S148" s="153" t="str">
        <f t="shared" si="43"/>
        <v/>
      </c>
      <c r="T148" s="240" t="str">
        <f t="shared" si="44"/>
        <v/>
      </c>
      <c r="U148" s="150" t="str">
        <f t="shared" si="45"/>
        <v/>
      </c>
      <c r="V148" s="153" t="str">
        <f t="shared" si="46"/>
        <v/>
      </c>
      <c r="W148" s="153" t="str">
        <f t="shared" si="47"/>
        <v/>
      </c>
      <c r="X148" s="170">
        <f t="shared" si="26"/>
        <v>0</v>
      </c>
      <c r="Y148" s="170" t="str">
        <f t="shared" si="27"/>
        <v/>
      </c>
      <c r="Z148" s="172">
        <f t="shared" si="28"/>
        <v>1</v>
      </c>
      <c r="AA148" s="172">
        <f t="shared" si="48"/>
        <v>0</v>
      </c>
      <c r="AB148" s="172" t="str">
        <f t="shared" si="49"/>
        <v/>
      </c>
      <c r="AL148" s="205" t="str">
        <f t="shared" si="50"/>
        <v/>
      </c>
      <c r="AM148" s="206" t="str">
        <f>IF(ISERROR(VLOOKUP(A148,Erfassung_Berechnung!$K$4:$K$19,1,FALSE)),"",VLOOKUP(A148,Erfassung_Berechnung!$K$4:$K$19,1,FALSE))</f>
        <v/>
      </c>
    </row>
    <row r="149" spans="1:39" x14ac:dyDescent="0.2">
      <c r="A149" s="11">
        <f t="shared" si="51"/>
        <v>45736</v>
      </c>
      <c r="B149" s="12">
        <f t="shared" si="29"/>
        <v>3</v>
      </c>
      <c r="C149" s="47">
        <f t="shared" si="30"/>
        <v>5</v>
      </c>
      <c r="D149" s="12" t="str">
        <f t="shared" si="31"/>
        <v/>
      </c>
      <c r="E149" s="156" t="str">
        <f>IF(AND(A149&gt;=Schulferien!$A$9,A149&lt;=Schulferien!$B$9),Schulferien!$C$9,IF(AND(A149&gt;=Schulferien!$A$10,A149&lt;=Schulferien!$B$10),Schulferien!$C$10,IF(AND(A149&gt;=Schulferien!$A$11,A149&lt;=Schulferien!$B$11),Schulferien!$C$11,IF(AND(A149&gt;=Schulferien!$A$12,A149&lt;=Schulferien!$B$12),Schulferien!$C$12,IF(AND(A149&gt;=Schulferien!$A$13,A149&lt;=Schulferien!$B$13),Schulferien!$C$13,IF(AND(A149&gt;=Schulferien!$A$14,A149&lt;=Schulferien!$B$14),Schulferien!$C$14,IF(AND(A149&gt;=Schulferien!$A$15,A149&lt;=Schulferien!$B$15),Schulferien!$C$15,IF(AND(A149&gt;=Schulferien!$A$16,A149&lt;=Schulferien!$B$16),Schulferien!$C$16,""))))))))</f>
        <v/>
      </c>
      <c r="F149" s="157" t="str">
        <f t="shared" si="32"/>
        <v/>
      </c>
      <c r="G149" s="159" t="str">
        <f>IF(ISERROR(VLOOKUP(A149,Schulferien!$A$24:$C$31,3,FALSE)),"",VLOOKUP(A149,Schulferien!$A$24:$C$31,3,FALSE))</f>
        <v/>
      </c>
      <c r="H149" s="160" t="str">
        <f t="shared" si="33"/>
        <v/>
      </c>
      <c r="I149" s="164">
        <f t="shared" si="34"/>
        <v>1</v>
      </c>
      <c r="J149" s="164">
        <f t="shared" si="35"/>
        <v>1</v>
      </c>
      <c r="K149" s="65"/>
      <c r="L149" s="240" t="str">
        <f t="shared" si="36"/>
        <v/>
      </c>
      <c r="M149" s="150" t="str">
        <f t="shared" si="37"/>
        <v/>
      </c>
      <c r="N149" s="153" t="str">
        <f t="shared" si="38"/>
        <v/>
      </c>
      <c r="O149" s="153" t="str">
        <f t="shared" si="39"/>
        <v/>
      </c>
      <c r="P149" s="240" t="str">
        <f t="shared" si="40"/>
        <v/>
      </c>
      <c r="Q149" s="150" t="str">
        <f t="shared" si="41"/>
        <v/>
      </c>
      <c r="R149" s="153" t="str">
        <f t="shared" si="42"/>
        <v/>
      </c>
      <c r="S149" s="153" t="str">
        <f t="shared" si="43"/>
        <v/>
      </c>
      <c r="T149" s="240" t="str">
        <f t="shared" si="44"/>
        <v/>
      </c>
      <c r="U149" s="150" t="str">
        <f t="shared" si="45"/>
        <v/>
      </c>
      <c r="V149" s="153" t="str">
        <f t="shared" si="46"/>
        <v/>
      </c>
      <c r="W149" s="153" t="str">
        <f t="shared" si="47"/>
        <v/>
      </c>
      <c r="X149" s="170">
        <f t="shared" si="26"/>
        <v>0</v>
      </c>
      <c r="Y149" s="170" t="str">
        <f t="shared" si="27"/>
        <v/>
      </c>
      <c r="Z149" s="172">
        <f t="shared" si="28"/>
        <v>1</v>
      </c>
      <c r="AA149" s="172">
        <f t="shared" si="48"/>
        <v>0</v>
      </c>
      <c r="AB149" s="172" t="str">
        <f t="shared" si="49"/>
        <v/>
      </c>
      <c r="AL149" s="205" t="str">
        <f t="shared" si="50"/>
        <v/>
      </c>
      <c r="AM149" s="206" t="str">
        <f>IF(ISERROR(VLOOKUP(A149,Erfassung_Berechnung!$K$4:$K$19,1,FALSE)),"",VLOOKUP(A149,Erfassung_Berechnung!$K$4:$K$19,1,FALSE))</f>
        <v/>
      </c>
    </row>
    <row r="150" spans="1:39" x14ac:dyDescent="0.2">
      <c r="A150" s="11">
        <f t="shared" si="51"/>
        <v>45737</v>
      </c>
      <c r="B150" s="12">
        <f t="shared" si="29"/>
        <v>3</v>
      </c>
      <c r="C150" s="47">
        <f t="shared" si="30"/>
        <v>6</v>
      </c>
      <c r="D150" s="12" t="str">
        <f t="shared" si="31"/>
        <v/>
      </c>
      <c r="E150" s="156" t="str">
        <f>IF(AND(A150&gt;=Schulferien!$A$9,A150&lt;=Schulferien!$B$9),Schulferien!$C$9,IF(AND(A150&gt;=Schulferien!$A$10,A150&lt;=Schulferien!$B$10),Schulferien!$C$10,IF(AND(A150&gt;=Schulferien!$A$11,A150&lt;=Schulferien!$B$11),Schulferien!$C$11,IF(AND(A150&gt;=Schulferien!$A$12,A150&lt;=Schulferien!$B$12),Schulferien!$C$12,IF(AND(A150&gt;=Schulferien!$A$13,A150&lt;=Schulferien!$B$13),Schulferien!$C$13,IF(AND(A150&gt;=Schulferien!$A$14,A150&lt;=Schulferien!$B$14),Schulferien!$C$14,IF(AND(A150&gt;=Schulferien!$A$15,A150&lt;=Schulferien!$B$15),Schulferien!$C$15,IF(AND(A150&gt;=Schulferien!$A$16,A150&lt;=Schulferien!$B$16),Schulferien!$C$16,""))))))))</f>
        <v/>
      </c>
      <c r="F150" s="157" t="str">
        <f t="shared" si="32"/>
        <v/>
      </c>
      <c r="G150" s="159" t="str">
        <f>IF(ISERROR(VLOOKUP(A150,Schulferien!$A$24:$C$31,3,FALSE)),"",VLOOKUP(A150,Schulferien!$A$24:$C$31,3,FALSE))</f>
        <v/>
      </c>
      <c r="H150" s="160" t="str">
        <f t="shared" si="33"/>
        <v/>
      </c>
      <c r="I150" s="164">
        <f t="shared" si="34"/>
        <v>1</v>
      </c>
      <c r="J150" s="164">
        <f t="shared" si="35"/>
        <v>1</v>
      </c>
      <c r="K150" s="65"/>
      <c r="L150" s="240" t="str">
        <f t="shared" si="36"/>
        <v/>
      </c>
      <c r="M150" s="150" t="str">
        <f t="shared" si="37"/>
        <v/>
      </c>
      <c r="N150" s="153" t="str">
        <f t="shared" si="38"/>
        <v/>
      </c>
      <c r="O150" s="153" t="str">
        <f t="shared" si="39"/>
        <v/>
      </c>
      <c r="P150" s="240" t="str">
        <f t="shared" si="40"/>
        <v/>
      </c>
      <c r="Q150" s="150" t="str">
        <f t="shared" si="41"/>
        <v/>
      </c>
      <c r="R150" s="153" t="str">
        <f t="shared" si="42"/>
        <v/>
      </c>
      <c r="S150" s="153" t="str">
        <f t="shared" si="43"/>
        <v/>
      </c>
      <c r="T150" s="240" t="str">
        <f t="shared" si="44"/>
        <v/>
      </c>
      <c r="U150" s="150" t="str">
        <f t="shared" si="45"/>
        <v/>
      </c>
      <c r="V150" s="153" t="str">
        <f t="shared" si="46"/>
        <v/>
      </c>
      <c r="W150" s="153" t="str">
        <f t="shared" si="47"/>
        <v/>
      </c>
      <c r="X150" s="170">
        <f t="shared" si="26"/>
        <v>0</v>
      </c>
      <c r="Y150" s="170" t="str">
        <f t="shared" si="27"/>
        <v/>
      </c>
      <c r="Z150" s="172">
        <f t="shared" si="28"/>
        <v>1</v>
      </c>
      <c r="AA150" s="172">
        <f t="shared" si="48"/>
        <v>0</v>
      </c>
      <c r="AB150" s="172" t="str">
        <f t="shared" si="49"/>
        <v/>
      </c>
      <c r="AL150" s="205" t="str">
        <f t="shared" si="50"/>
        <v/>
      </c>
      <c r="AM150" s="206" t="str">
        <f>IF(ISERROR(VLOOKUP(A150,Erfassung_Berechnung!$K$4:$K$19,1,FALSE)),"",VLOOKUP(A150,Erfassung_Berechnung!$K$4:$K$19,1,FALSE))</f>
        <v/>
      </c>
    </row>
    <row r="151" spans="1:39" x14ac:dyDescent="0.2">
      <c r="A151" s="11">
        <f t="shared" si="51"/>
        <v>45738</v>
      </c>
      <c r="B151" s="12">
        <f t="shared" si="29"/>
        <v>3</v>
      </c>
      <c r="C151" s="47">
        <f t="shared" si="30"/>
        <v>7</v>
      </c>
      <c r="D151" s="12">
        <f t="shared" si="31"/>
        <v>1</v>
      </c>
      <c r="E151" s="156" t="str">
        <f>IF(AND(A151&gt;=Schulferien!$A$9,A151&lt;=Schulferien!$B$9),Schulferien!$C$9,IF(AND(A151&gt;=Schulferien!$A$10,A151&lt;=Schulferien!$B$10),Schulferien!$C$10,IF(AND(A151&gt;=Schulferien!$A$11,A151&lt;=Schulferien!$B$11),Schulferien!$C$11,IF(AND(A151&gt;=Schulferien!$A$12,A151&lt;=Schulferien!$B$12),Schulferien!$C$12,IF(AND(A151&gt;=Schulferien!$A$13,A151&lt;=Schulferien!$B$13),Schulferien!$C$13,IF(AND(A151&gt;=Schulferien!$A$14,A151&lt;=Schulferien!$B$14),Schulferien!$C$14,IF(AND(A151&gt;=Schulferien!$A$15,A151&lt;=Schulferien!$B$15),Schulferien!$C$15,IF(AND(A151&gt;=Schulferien!$A$16,A151&lt;=Schulferien!$B$16),Schulferien!$C$16,""))))))))</f>
        <v/>
      </c>
      <c r="F151" s="157" t="str">
        <f t="shared" si="32"/>
        <v/>
      </c>
      <c r="G151" s="159" t="str">
        <f>IF(ISERROR(VLOOKUP(A151,Schulferien!$A$24:$C$31,3,FALSE)),"",VLOOKUP(A151,Schulferien!$A$24:$C$31,3,FALSE))</f>
        <v/>
      </c>
      <c r="H151" s="160" t="str">
        <f t="shared" si="33"/>
        <v/>
      </c>
      <c r="I151" s="164" t="str">
        <f t="shared" si="34"/>
        <v/>
      </c>
      <c r="J151" s="164" t="str">
        <f t="shared" si="35"/>
        <v/>
      </c>
      <c r="K151" s="65"/>
      <c r="L151" s="240" t="str">
        <f t="shared" si="36"/>
        <v/>
      </c>
      <c r="M151" s="150" t="str">
        <f t="shared" si="37"/>
        <v/>
      </c>
      <c r="N151" s="153" t="str">
        <f t="shared" si="38"/>
        <v/>
      </c>
      <c r="O151" s="153" t="str">
        <f t="shared" si="39"/>
        <v/>
      </c>
      <c r="P151" s="240" t="str">
        <f t="shared" si="40"/>
        <v/>
      </c>
      <c r="Q151" s="150" t="str">
        <f t="shared" si="41"/>
        <v/>
      </c>
      <c r="R151" s="153" t="str">
        <f t="shared" si="42"/>
        <v/>
      </c>
      <c r="S151" s="153" t="str">
        <f t="shared" si="43"/>
        <v/>
      </c>
      <c r="T151" s="240" t="str">
        <f t="shared" si="44"/>
        <v/>
      </c>
      <c r="U151" s="150" t="str">
        <f t="shared" si="45"/>
        <v/>
      </c>
      <c r="V151" s="153" t="str">
        <f t="shared" si="46"/>
        <v/>
      </c>
      <c r="W151" s="153" t="str">
        <f t="shared" si="47"/>
        <v/>
      </c>
      <c r="X151" s="170">
        <f t="shared" si="26"/>
        <v>0</v>
      </c>
      <c r="Y151" s="170" t="str">
        <f t="shared" si="27"/>
        <v/>
      </c>
      <c r="Z151" s="172" t="str">
        <f t="shared" si="28"/>
        <v/>
      </c>
      <c r="AA151" s="172" t="str">
        <f t="shared" si="48"/>
        <v/>
      </c>
      <c r="AB151" s="172" t="str">
        <f t="shared" si="49"/>
        <v/>
      </c>
      <c r="AL151" s="205" t="str">
        <f t="shared" si="50"/>
        <v/>
      </c>
      <c r="AM151" s="206" t="str">
        <f>IF(ISERROR(VLOOKUP(A151,Erfassung_Berechnung!$K$4:$K$19,1,FALSE)),"",VLOOKUP(A151,Erfassung_Berechnung!$K$4:$K$19,1,FALSE))</f>
        <v/>
      </c>
    </row>
    <row r="152" spans="1:39" x14ac:dyDescent="0.2">
      <c r="A152" s="11">
        <f t="shared" si="51"/>
        <v>45739</v>
      </c>
      <c r="B152" s="12">
        <f t="shared" si="29"/>
        <v>3</v>
      </c>
      <c r="C152" s="47">
        <f t="shared" si="30"/>
        <v>1</v>
      </c>
      <c r="D152" s="12">
        <f t="shared" si="31"/>
        <v>1</v>
      </c>
      <c r="E152" s="156" t="str">
        <f>IF(AND(A152&gt;=Schulferien!$A$9,A152&lt;=Schulferien!$B$9),Schulferien!$C$9,IF(AND(A152&gt;=Schulferien!$A$10,A152&lt;=Schulferien!$B$10),Schulferien!$C$10,IF(AND(A152&gt;=Schulferien!$A$11,A152&lt;=Schulferien!$B$11),Schulferien!$C$11,IF(AND(A152&gt;=Schulferien!$A$12,A152&lt;=Schulferien!$B$12),Schulferien!$C$12,IF(AND(A152&gt;=Schulferien!$A$13,A152&lt;=Schulferien!$B$13),Schulferien!$C$13,IF(AND(A152&gt;=Schulferien!$A$14,A152&lt;=Schulferien!$B$14),Schulferien!$C$14,IF(AND(A152&gt;=Schulferien!$A$15,A152&lt;=Schulferien!$B$15),Schulferien!$C$15,IF(AND(A152&gt;=Schulferien!$A$16,A152&lt;=Schulferien!$B$16),Schulferien!$C$16,""))))))))</f>
        <v/>
      </c>
      <c r="F152" s="157" t="str">
        <f t="shared" si="32"/>
        <v/>
      </c>
      <c r="G152" s="159" t="str">
        <f>IF(ISERROR(VLOOKUP(A152,Schulferien!$A$24:$C$31,3,FALSE)),"",VLOOKUP(A152,Schulferien!$A$24:$C$31,3,FALSE))</f>
        <v/>
      </c>
      <c r="H152" s="160" t="str">
        <f t="shared" si="33"/>
        <v/>
      </c>
      <c r="I152" s="164" t="str">
        <f t="shared" si="34"/>
        <v/>
      </c>
      <c r="J152" s="164" t="str">
        <f t="shared" si="35"/>
        <v/>
      </c>
      <c r="K152" s="65"/>
      <c r="L152" s="240" t="str">
        <f t="shared" si="36"/>
        <v/>
      </c>
      <c r="M152" s="150" t="str">
        <f t="shared" si="37"/>
        <v/>
      </c>
      <c r="N152" s="153" t="str">
        <f t="shared" si="38"/>
        <v/>
      </c>
      <c r="O152" s="153" t="str">
        <f t="shared" si="39"/>
        <v/>
      </c>
      <c r="P152" s="240" t="str">
        <f t="shared" si="40"/>
        <v/>
      </c>
      <c r="Q152" s="150" t="str">
        <f t="shared" si="41"/>
        <v/>
      </c>
      <c r="R152" s="153" t="str">
        <f t="shared" si="42"/>
        <v/>
      </c>
      <c r="S152" s="153" t="str">
        <f t="shared" si="43"/>
        <v/>
      </c>
      <c r="T152" s="240" t="str">
        <f t="shared" si="44"/>
        <v/>
      </c>
      <c r="U152" s="150" t="str">
        <f t="shared" si="45"/>
        <v/>
      </c>
      <c r="V152" s="153" t="str">
        <f t="shared" si="46"/>
        <v/>
      </c>
      <c r="W152" s="153" t="str">
        <f t="shared" si="47"/>
        <v/>
      </c>
      <c r="X152" s="170">
        <f t="shared" si="26"/>
        <v>0</v>
      </c>
      <c r="Y152" s="170" t="str">
        <f t="shared" si="27"/>
        <v/>
      </c>
      <c r="Z152" s="172" t="str">
        <f t="shared" si="28"/>
        <v/>
      </c>
      <c r="AA152" s="172" t="str">
        <f t="shared" si="48"/>
        <v/>
      </c>
      <c r="AB152" s="172" t="str">
        <f t="shared" si="49"/>
        <v/>
      </c>
      <c r="AL152" s="205" t="str">
        <f t="shared" si="50"/>
        <v/>
      </c>
      <c r="AM152" s="206" t="str">
        <f>IF(ISERROR(VLOOKUP(A152,Erfassung_Berechnung!$K$4:$K$19,1,FALSE)),"",VLOOKUP(A152,Erfassung_Berechnung!$K$4:$K$19,1,FALSE))</f>
        <v/>
      </c>
    </row>
    <row r="153" spans="1:39" x14ac:dyDescent="0.2">
      <c r="A153" s="11">
        <f t="shared" si="51"/>
        <v>45740</v>
      </c>
      <c r="B153" s="12">
        <f t="shared" si="29"/>
        <v>3</v>
      </c>
      <c r="C153" s="47">
        <f t="shared" si="30"/>
        <v>2</v>
      </c>
      <c r="D153" s="12" t="str">
        <f t="shared" si="31"/>
        <v/>
      </c>
      <c r="E153" s="156" t="str">
        <f>IF(AND(A153&gt;=Schulferien!$A$9,A153&lt;=Schulferien!$B$9),Schulferien!$C$9,IF(AND(A153&gt;=Schulferien!$A$10,A153&lt;=Schulferien!$B$10),Schulferien!$C$10,IF(AND(A153&gt;=Schulferien!$A$11,A153&lt;=Schulferien!$B$11),Schulferien!$C$11,IF(AND(A153&gt;=Schulferien!$A$12,A153&lt;=Schulferien!$B$12),Schulferien!$C$12,IF(AND(A153&gt;=Schulferien!$A$13,A153&lt;=Schulferien!$B$13),Schulferien!$C$13,IF(AND(A153&gt;=Schulferien!$A$14,A153&lt;=Schulferien!$B$14),Schulferien!$C$14,IF(AND(A153&gt;=Schulferien!$A$15,A153&lt;=Schulferien!$B$15),Schulferien!$C$15,IF(AND(A153&gt;=Schulferien!$A$16,A153&lt;=Schulferien!$B$16),Schulferien!$C$16,""))))))))</f>
        <v/>
      </c>
      <c r="F153" s="157" t="str">
        <f t="shared" si="32"/>
        <v/>
      </c>
      <c r="G153" s="159" t="str">
        <f>IF(ISERROR(VLOOKUP(A153,Schulferien!$A$24:$C$31,3,FALSE)),"",VLOOKUP(A153,Schulferien!$A$24:$C$31,3,FALSE))</f>
        <v/>
      </c>
      <c r="H153" s="160" t="str">
        <f t="shared" si="33"/>
        <v/>
      </c>
      <c r="I153" s="164">
        <f t="shared" si="34"/>
        <v>1</v>
      </c>
      <c r="J153" s="164">
        <f t="shared" si="35"/>
        <v>1</v>
      </c>
      <c r="K153" s="65"/>
      <c r="L153" s="240" t="str">
        <f t="shared" si="36"/>
        <v/>
      </c>
      <c r="M153" s="150" t="str">
        <f t="shared" si="37"/>
        <v/>
      </c>
      <c r="N153" s="153" t="str">
        <f t="shared" si="38"/>
        <v/>
      </c>
      <c r="O153" s="153" t="str">
        <f t="shared" si="39"/>
        <v/>
      </c>
      <c r="P153" s="240" t="str">
        <f t="shared" si="40"/>
        <v/>
      </c>
      <c r="Q153" s="150" t="str">
        <f t="shared" si="41"/>
        <v/>
      </c>
      <c r="R153" s="153" t="str">
        <f t="shared" si="42"/>
        <v/>
      </c>
      <c r="S153" s="153" t="str">
        <f t="shared" si="43"/>
        <v/>
      </c>
      <c r="T153" s="240" t="str">
        <f t="shared" si="44"/>
        <v/>
      </c>
      <c r="U153" s="150" t="str">
        <f t="shared" si="45"/>
        <v/>
      </c>
      <c r="V153" s="153" t="str">
        <f t="shared" si="46"/>
        <v/>
      </c>
      <c r="W153" s="153" t="str">
        <f t="shared" si="47"/>
        <v/>
      </c>
      <c r="X153" s="170">
        <f t="shared" si="26"/>
        <v>0</v>
      </c>
      <c r="Y153" s="170" t="str">
        <f t="shared" si="27"/>
        <v/>
      </c>
      <c r="Z153" s="172">
        <f t="shared" si="28"/>
        <v>1</v>
      </c>
      <c r="AA153" s="172">
        <f t="shared" si="48"/>
        <v>0</v>
      </c>
      <c r="AB153" s="172" t="str">
        <f t="shared" si="49"/>
        <v/>
      </c>
      <c r="AL153" s="205" t="str">
        <f t="shared" si="50"/>
        <v/>
      </c>
      <c r="AM153" s="206" t="str">
        <f>IF(ISERROR(VLOOKUP(A153,Erfassung_Berechnung!$K$4:$K$19,1,FALSE)),"",VLOOKUP(A153,Erfassung_Berechnung!$K$4:$K$19,1,FALSE))</f>
        <v/>
      </c>
    </row>
    <row r="154" spans="1:39" x14ac:dyDescent="0.2">
      <c r="A154" s="11">
        <f t="shared" si="51"/>
        <v>45741</v>
      </c>
      <c r="B154" s="12">
        <f t="shared" si="29"/>
        <v>3</v>
      </c>
      <c r="C154" s="47">
        <f t="shared" si="30"/>
        <v>3</v>
      </c>
      <c r="D154" s="12" t="str">
        <f t="shared" si="31"/>
        <v/>
      </c>
      <c r="E154" s="156" t="str">
        <f>IF(AND(A154&gt;=Schulferien!$A$9,A154&lt;=Schulferien!$B$9),Schulferien!$C$9,IF(AND(A154&gt;=Schulferien!$A$10,A154&lt;=Schulferien!$B$10),Schulferien!$C$10,IF(AND(A154&gt;=Schulferien!$A$11,A154&lt;=Schulferien!$B$11),Schulferien!$C$11,IF(AND(A154&gt;=Schulferien!$A$12,A154&lt;=Schulferien!$B$12),Schulferien!$C$12,IF(AND(A154&gt;=Schulferien!$A$13,A154&lt;=Schulferien!$B$13),Schulferien!$C$13,IF(AND(A154&gt;=Schulferien!$A$14,A154&lt;=Schulferien!$B$14),Schulferien!$C$14,IF(AND(A154&gt;=Schulferien!$A$15,A154&lt;=Schulferien!$B$15),Schulferien!$C$15,IF(AND(A154&gt;=Schulferien!$A$16,A154&lt;=Schulferien!$B$16),Schulferien!$C$16,""))))))))</f>
        <v/>
      </c>
      <c r="F154" s="157" t="str">
        <f t="shared" si="32"/>
        <v/>
      </c>
      <c r="G154" s="159" t="str">
        <f>IF(ISERROR(VLOOKUP(A154,Schulferien!$A$24:$C$31,3,FALSE)),"",VLOOKUP(A154,Schulferien!$A$24:$C$31,3,FALSE))</f>
        <v/>
      </c>
      <c r="H154" s="160" t="str">
        <f t="shared" si="33"/>
        <v/>
      </c>
      <c r="I154" s="164">
        <f t="shared" si="34"/>
        <v>1</v>
      </c>
      <c r="J154" s="164">
        <f t="shared" si="35"/>
        <v>1</v>
      </c>
      <c r="K154" s="65"/>
      <c r="L154" s="240" t="str">
        <f t="shared" si="36"/>
        <v/>
      </c>
      <c r="M154" s="150" t="str">
        <f t="shared" si="37"/>
        <v/>
      </c>
      <c r="N154" s="153" t="str">
        <f t="shared" si="38"/>
        <v/>
      </c>
      <c r="O154" s="153" t="str">
        <f t="shared" si="39"/>
        <v/>
      </c>
      <c r="P154" s="240" t="str">
        <f t="shared" si="40"/>
        <v/>
      </c>
      <c r="Q154" s="150" t="str">
        <f t="shared" si="41"/>
        <v/>
      </c>
      <c r="R154" s="153" t="str">
        <f t="shared" si="42"/>
        <v/>
      </c>
      <c r="S154" s="153" t="str">
        <f t="shared" si="43"/>
        <v/>
      </c>
      <c r="T154" s="240" t="str">
        <f t="shared" si="44"/>
        <v/>
      </c>
      <c r="U154" s="150" t="str">
        <f t="shared" si="45"/>
        <v/>
      </c>
      <c r="V154" s="153" t="str">
        <f t="shared" si="46"/>
        <v/>
      </c>
      <c r="W154" s="153" t="str">
        <f t="shared" si="47"/>
        <v/>
      </c>
      <c r="X154" s="170">
        <f t="shared" si="26"/>
        <v>0</v>
      </c>
      <c r="Y154" s="170" t="str">
        <f t="shared" si="27"/>
        <v/>
      </c>
      <c r="Z154" s="172">
        <f t="shared" si="28"/>
        <v>1</v>
      </c>
      <c r="AA154" s="172">
        <f t="shared" si="48"/>
        <v>0</v>
      </c>
      <c r="AB154" s="172" t="str">
        <f t="shared" si="49"/>
        <v/>
      </c>
      <c r="AL154" s="205" t="str">
        <f t="shared" si="50"/>
        <v/>
      </c>
      <c r="AM154" s="206" t="str">
        <f>IF(ISERROR(VLOOKUP(A154,Erfassung_Berechnung!$K$4:$K$19,1,FALSE)),"",VLOOKUP(A154,Erfassung_Berechnung!$K$4:$K$19,1,FALSE))</f>
        <v/>
      </c>
    </row>
    <row r="155" spans="1:39" x14ac:dyDescent="0.2">
      <c r="A155" s="11">
        <f t="shared" si="51"/>
        <v>45742</v>
      </c>
      <c r="B155" s="12">
        <f t="shared" si="29"/>
        <v>3</v>
      </c>
      <c r="C155" s="47">
        <f t="shared" si="30"/>
        <v>4</v>
      </c>
      <c r="D155" s="12" t="str">
        <f t="shared" si="31"/>
        <v/>
      </c>
      <c r="E155" s="156" t="str">
        <f>IF(AND(A155&gt;=Schulferien!$A$9,A155&lt;=Schulferien!$B$9),Schulferien!$C$9,IF(AND(A155&gt;=Schulferien!$A$10,A155&lt;=Schulferien!$B$10),Schulferien!$C$10,IF(AND(A155&gt;=Schulferien!$A$11,A155&lt;=Schulferien!$B$11),Schulferien!$C$11,IF(AND(A155&gt;=Schulferien!$A$12,A155&lt;=Schulferien!$B$12),Schulferien!$C$12,IF(AND(A155&gt;=Schulferien!$A$13,A155&lt;=Schulferien!$B$13),Schulferien!$C$13,IF(AND(A155&gt;=Schulferien!$A$14,A155&lt;=Schulferien!$B$14),Schulferien!$C$14,IF(AND(A155&gt;=Schulferien!$A$15,A155&lt;=Schulferien!$B$15),Schulferien!$C$15,IF(AND(A155&gt;=Schulferien!$A$16,A155&lt;=Schulferien!$B$16),Schulferien!$C$16,""))))))))</f>
        <v/>
      </c>
      <c r="F155" s="157" t="str">
        <f t="shared" si="32"/>
        <v/>
      </c>
      <c r="G155" s="159" t="str">
        <f>IF(ISERROR(VLOOKUP(A155,Schulferien!$A$24:$C$31,3,FALSE)),"",VLOOKUP(A155,Schulferien!$A$24:$C$31,3,FALSE))</f>
        <v/>
      </c>
      <c r="H155" s="160" t="str">
        <f t="shared" si="33"/>
        <v/>
      </c>
      <c r="I155" s="164">
        <f t="shared" si="34"/>
        <v>1</v>
      </c>
      <c r="J155" s="164">
        <f t="shared" si="35"/>
        <v>1</v>
      </c>
      <c r="K155" s="65"/>
      <c r="L155" s="240" t="str">
        <f t="shared" si="36"/>
        <v/>
      </c>
      <c r="M155" s="150" t="str">
        <f t="shared" si="37"/>
        <v/>
      </c>
      <c r="N155" s="153" t="str">
        <f t="shared" si="38"/>
        <v/>
      </c>
      <c r="O155" s="153" t="str">
        <f t="shared" si="39"/>
        <v/>
      </c>
      <c r="P155" s="240" t="str">
        <f t="shared" si="40"/>
        <v/>
      </c>
      <c r="Q155" s="150" t="str">
        <f t="shared" si="41"/>
        <v/>
      </c>
      <c r="R155" s="153" t="str">
        <f t="shared" si="42"/>
        <v/>
      </c>
      <c r="S155" s="153" t="str">
        <f t="shared" si="43"/>
        <v/>
      </c>
      <c r="T155" s="240" t="str">
        <f t="shared" si="44"/>
        <v/>
      </c>
      <c r="U155" s="150" t="str">
        <f t="shared" si="45"/>
        <v/>
      </c>
      <c r="V155" s="153" t="str">
        <f t="shared" si="46"/>
        <v/>
      </c>
      <c r="W155" s="153" t="str">
        <f t="shared" si="47"/>
        <v/>
      </c>
      <c r="X155" s="170">
        <f t="shared" si="26"/>
        <v>0</v>
      </c>
      <c r="Y155" s="170" t="str">
        <f t="shared" si="27"/>
        <v/>
      </c>
      <c r="Z155" s="172">
        <f t="shared" si="28"/>
        <v>1</v>
      </c>
      <c r="AA155" s="172">
        <f t="shared" si="48"/>
        <v>0</v>
      </c>
      <c r="AB155" s="172" t="str">
        <f t="shared" si="49"/>
        <v/>
      </c>
      <c r="AL155" s="205" t="str">
        <f t="shared" si="50"/>
        <v/>
      </c>
      <c r="AM155" s="206" t="str">
        <f>IF(ISERROR(VLOOKUP(A155,Erfassung_Berechnung!$K$4:$K$19,1,FALSE)),"",VLOOKUP(A155,Erfassung_Berechnung!$K$4:$K$19,1,FALSE))</f>
        <v/>
      </c>
    </row>
    <row r="156" spans="1:39" x14ac:dyDescent="0.2">
      <c r="A156" s="11">
        <f t="shared" si="51"/>
        <v>45743</v>
      </c>
      <c r="B156" s="12">
        <f t="shared" si="29"/>
        <v>3</v>
      </c>
      <c r="C156" s="47">
        <f t="shared" si="30"/>
        <v>5</v>
      </c>
      <c r="D156" s="12" t="str">
        <f t="shared" si="31"/>
        <v/>
      </c>
      <c r="E156" s="156" t="str">
        <f>IF(AND(A156&gt;=Schulferien!$A$9,A156&lt;=Schulferien!$B$9),Schulferien!$C$9,IF(AND(A156&gt;=Schulferien!$A$10,A156&lt;=Schulferien!$B$10),Schulferien!$C$10,IF(AND(A156&gt;=Schulferien!$A$11,A156&lt;=Schulferien!$B$11),Schulferien!$C$11,IF(AND(A156&gt;=Schulferien!$A$12,A156&lt;=Schulferien!$B$12),Schulferien!$C$12,IF(AND(A156&gt;=Schulferien!$A$13,A156&lt;=Schulferien!$B$13),Schulferien!$C$13,IF(AND(A156&gt;=Schulferien!$A$14,A156&lt;=Schulferien!$B$14),Schulferien!$C$14,IF(AND(A156&gt;=Schulferien!$A$15,A156&lt;=Schulferien!$B$15),Schulferien!$C$15,IF(AND(A156&gt;=Schulferien!$A$16,A156&lt;=Schulferien!$B$16),Schulferien!$C$16,""))))))))</f>
        <v/>
      </c>
      <c r="F156" s="157" t="str">
        <f t="shared" si="32"/>
        <v/>
      </c>
      <c r="G156" s="159" t="str">
        <f>IF(ISERROR(VLOOKUP(A156,Schulferien!$A$24:$C$31,3,FALSE)),"",VLOOKUP(A156,Schulferien!$A$24:$C$31,3,FALSE))</f>
        <v/>
      </c>
      <c r="H156" s="160" t="str">
        <f t="shared" si="33"/>
        <v/>
      </c>
      <c r="I156" s="164">
        <f t="shared" si="34"/>
        <v>1</v>
      </c>
      <c r="J156" s="164">
        <f t="shared" si="35"/>
        <v>1</v>
      </c>
      <c r="K156" s="65"/>
      <c r="L156" s="240" t="str">
        <f t="shared" si="36"/>
        <v/>
      </c>
      <c r="M156" s="150" t="str">
        <f t="shared" si="37"/>
        <v/>
      </c>
      <c r="N156" s="153" t="str">
        <f t="shared" si="38"/>
        <v/>
      </c>
      <c r="O156" s="153" t="str">
        <f t="shared" si="39"/>
        <v/>
      </c>
      <c r="P156" s="240" t="str">
        <f t="shared" si="40"/>
        <v/>
      </c>
      <c r="Q156" s="150" t="str">
        <f t="shared" si="41"/>
        <v/>
      </c>
      <c r="R156" s="153" t="str">
        <f t="shared" si="42"/>
        <v/>
      </c>
      <c r="S156" s="153" t="str">
        <f t="shared" si="43"/>
        <v/>
      </c>
      <c r="T156" s="240" t="str">
        <f t="shared" si="44"/>
        <v/>
      </c>
      <c r="U156" s="150" t="str">
        <f t="shared" si="45"/>
        <v/>
      </c>
      <c r="V156" s="153" t="str">
        <f t="shared" si="46"/>
        <v/>
      </c>
      <c r="W156" s="153" t="str">
        <f t="shared" si="47"/>
        <v/>
      </c>
      <c r="X156" s="170">
        <f t="shared" si="26"/>
        <v>0</v>
      </c>
      <c r="Y156" s="170" t="str">
        <f t="shared" si="27"/>
        <v/>
      </c>
      <c r="Z156" s="172">
        <f t="shared" si="28"/>
        <v>1</v>
      </c>
      <c r="AA156" s="172">
        <f t="shared" si="48"/>
        <v>0</v>
      </c>
      <c r="AB156" s="172" t="str">
        <f t="shared" si="49"/>
        <v/>
      </c>
      <c r="AL156" s="205" t="str">
        <f t="shared" si="50"/>
        <v/>
      </c>
      <c r="AM156" s="206" t="str">
        <f>IF(ISERROR(VLOOKUP(A156,Erfassung_Berechnung!$K$4:$K$19,1,FALSE)),"",VLOOKUP(A156,Erfassung_Berechnung!$K$4:$K$19,1,FALSE))</f>
        <v/>
      </c>
    </row>
    <row r="157" spans="1:39" x14ac:dyDescent="0.2">
      <c r="A157" s="11">
        <f t="shared" si="51"/>
        <v>45744</v>
      </c>
      <c r="B157" s="12">
        <f t="shared" si="29"/>
        <v>3</v>
      </c>
      <c r="C157" s="47">
        <f t="shared" si="30"/>
        <v>6</v>
      </c>
      <c r="D157" s="12" t="str">
        <f t="shared" si="31"/>
        <v/>
      </c>
      <c r="E157" s="156" t="str">
        <f>IF(AND(A157&gt;=Schulferien!$A$9,A157&lt;=Schulferien!$B$9),Schulferien!$C$9,IF(AND(A157&gt;=Schulferien!$A$10,A157&lt;=Schulferien!$B$10),Schulferien!$C$10,IF(AND(A157&gt;=Schulferien!$A$11,A157&lt;=Schulferien!$B$11),Schulferien!$C$11,IF(AND(A157&gt;=Schulferien!$A$12,A157&lt;=Schulferien!$B$12),Schulferien!$C$12,IF(AND(A157&gt;=Schulferien!$A$13,A157&lt;=Schulferien!$B$13),Schulferien!$C$13,IF(AND(A157&gt;=Schulferien!$A$14,A157&lt;=Schulferien!$B$14),Schulferien!$C$14,IF(AND(A157&gt;=Schulferien!$A$15,A157&lt;=Schulferien!$B$15),Schulferien!$C$15,IF(AND(A157&gt;=Schulferien!$A$16,A157&lt;=Schulferien!$B$16),Schulferien!$C$16,""))))))))</f>
        <v/>
      </c>
      <c r="F157" s="157" t="str">
        <f t="shared" si="32"/>
        <v/>
      </c>
      <c r="G157" s="159" t="str">
        <f>IF(ISERROR(VLOOKUP(A157,Schulferien!$A$24:$C$31,3,FALSE)),"",VLOOKUP(A157,Schulferien!$A$24:$C$31,3,FALSE))</f>
        <v/>
      </c>
      <c r="H157" s="160" t="str">
        <f t="shared" si="33"/>
        <v/>
      </c>
      <c r="I157" s="164">
        <f t="shared" si="34"/>
        <v>1</v>
      </c>
      <c r="J157" s="164">
        <f t="shared" si="35"/>
        <v>1</v>
      </c>
      <c r="K157" s="65"/>
      <c r="L157" s="240" t="str">
        <f t="shared" si="36"/>
        <v/>
      </c>
      <c r="M157" s="150" t="str">
        <f t="shared" si="37"/>
        <v/>
      </c>
      <c r="N157" s="153" t="str">
        <f t="shared" si="38"/>
        <v/>
      </c>
      <c r="O157" s="153" t="str">
        <f t="shared" si="39"/>
        <v/>
      </c>
      <c r="P157" s="240" t="str">
        <f t="shared" si="40"/>
        <v/>
      </c>
      <c r="Q157" s="150" t="str">
        <f t="shared" si="41"/>
        <v/>
      </c>
      <c r="R157" s="153" t="str">
        <f t="shared" si="42"/>
        <v/>
      </c>
      <c r="S157" s="153" t="str">
        <f t="shared" si="43"/>
        <v/>
      </c>
      <c r="T157" s="240" t="str">
        <f t="shared" si="44"/>
        <v/>
      </c>
      <c r="U157" s="150" t="str">
        <f t="shared" si="45"/>
        <v/>
      </c>
      <c r="V157" s="153" t="str">
        <f t="shared" si="46"/>
        <v/>
      </c>
      <c r="W157" s="153" t="str">
        <f t="shared" si="47"/>
        <v/>
      </c>
      <c r="X157" s="170">
        <f t="shared" si="26"/>
        <v>0</v>
      </c>
      <c r="Y157" s="170" t="str">
        <f t="shared" si="27"/>
        <v/>
      </c>
      <c r="Z157" s="172">
        <f t="shared" si="28"/>
        <v>1</v>
      </c>
      <c r="AA157" s="172">
        <f t="shared" si="48"/>
        <v>0</v>
      </c>
      <c r="AB157" s="172" t="str">
        <f t="shared" si="49"/>
        <v/>
      </c>
      <c r="AL157" s="205" t="str">
        <f t="shared" si="50"/>
        <v/>
      </c>
      <c r="AM157" s="206" t="str">
        <f>IF(ISERROR(VLOOKUP(A157,Erfassung_Berechnung!$K$4:$K$19,1,FALSE)),"",VLOOKUP(A157,Erfassung_Berechnung!$K$4:$K$19,1,FALSE))</f>
        <v/>
      </c>
    </row>
    <row r="158" spans="1:39" x14ac:dyDescent="0.2">
      <c r="A158" s="11">
        <f t="shared" si="51"/>
        <v>45745</v>
      </c>
      <c r="B158" s="12">
        <f t="shared" si="29"/>
        <v>3</v>
      </c>
      <c r="C158" s="47">
        <f t="shared" si="30"/>
        <v>7</v>
      </c>
      <c r="D158" s="12">
        <f t="shared" si="31"/>
        <v>1</v>
      </c>
      <c r="E158" s="156" t="str">
        <f>IF(AND(A158&gt;=Schulferien!$A$9,A158&lt;=Schulferien!$B$9),Schulferien!$C$9,IF(AND(A158&gt;=Schulferien!$A$10,A158&lt;=Schulferien!$B$10),Schulferien!$C$10,IF(AND(A158&gt;=Schulferien!$A$11,A158&lt;=Schulferien!$B$11),Schulferien!$C$11,IF(AND(A158&gt;=Schulferien!$A$12,A158&lt;=Schulferien!$B$12),Schulferien!$C$12,IF(AND(A158&gt;=Schulferien!$A$13,A158&lt;=Schulferien!$B$13),Schulferien!$C$13,IF(AND(A158&gt;=Schulferien!$A$14,A158&lt;=Schulferien!$B$14),Schulferien!$C$14,IF(AND(A158&gt;=Schulferien!$A$15,A158&lt;=Schulferien!$B$15),Schulferien!$C$15,IF(AND(A158&gt;=Schulferien!$A$16,A158&lt;=Schulferien!$B$16),Schulferien!$C$16,""))))))))</f>
        <v/>
      </c>
      <c r="F158" s="157" t="str">
        <f t="shared" si="32"/>
        <v/>
      </c>
      <c r="G158" s="159" t="str">
        <f>IF(ISERROR(VLOOKUP(A158,Schulferien!$A$24:$C$31,3,FALSE)),"",VLOOKUP(A158,Schulferien!$A$24:$C$31,3,FALSE))</f>
        <v/>
      </c>
      <c r="H158" s="160" t="str">
        <f t="shared" si="33"/>
        <v/>
      </c>
      <c r="I158" s="164" t="str">
        <f t="shared" si="34"/>
        <v/>
      </c>
      <c r="J158" s="164" t="str">
        <f t="shared" si="35"/>
        <v/>
      </c>
      <c r="K158" s="65"/>
      <c r="L158" s="240" t="str">
        <f t="shared" si="36"/>
        <v/>
      </c>
      <c r="M158" s="150" t="str">
        <f t="shared" si="37"/>
        <v/>
      </c>
      <c r="N158" s="153" t="str">
        <f t="shared" si="38"/>
        <v/>
      </c>
      <c r="O158" s="153" t="str">
        <f t="shared" si="39"/>
        <v/>
      </c>
      <c r="P158" s="240" t="str">
        <f t="shared" si="40"/>
        <v/>
      </c>
      <c r="Q158" s="150" t="str">
        <f t="shared" si="41"/>
        <v/>
      </c>
      <c r="R158" s="153" t="str">
        <f t="shared" si="42"/>
        <v/>
      </c>
      <c r="S158" s="153" t="str">
        <f t="shared" si="43"/>
        <v/>
      </c>
      <c r="T158" s="240" t="str">
        <f t="shared" si="44"/>
        <v/>
      </c>
      <c r="U158" s="150" t="str">
        <f t="shared" si="45"/>
        <v/>
      </c>
      <c r="V158" s="153" t="str">
        <f t="shared" si="46"/>
        <v/>
      </c>
      <c r="W158" s="153" t="str">
        <f t="shared" si="47"/>
        <v/>
      </c>
      <c r="X158" s="170">
        <f t="shared" si="26"/>
        <v>0</v>
      </c>
      <c r="Y158" s="170" t="str">
        <f t="shared" si="27"/>
        <v/>
      </c>
      <c r="Z158" s="172" t="str">
        <f t="shared" si="28"/>
        <v/>
      </c>
      <c r="AA158" s="172" t="str">
        <f t="shared" si="48"/>
        <v/>
      </c>
      <c r="AB158" s="172" t="str">
        <f t="shared" si="49"/>
        <v/>
      </c>
      <c r="AL158" s="205" t="str">
        <f t="shared" si="50"/>
        <v/>
      </c>
      <c r="AM158" s="206" t="str">
        <f>IF(ISERROR(VLOOKUP(A158,Erfassung_Berechnung!$K$4:$K$19,1,FALSE)),"",VLOOKUP(A158,Erfassung_Berechnung!$K$4:$K$19,1,FALSE))</f>
        <v/>
      </c>
    </row>
    <row r="159" spans="1:39" x14ac:dyDescent="0.2">
      <c r="A159" s="11">
        <f t="shared" si="51"/>
        <v>45746</v>
      </c>
      <c r="B159" s="12">
        <f t="shared" si="29"/>
        <v>3</v>
      </c>
      <c r="C159" s="47">
        <f t="shared" si="30"/>
        <v>1</v>
      </c>
      <c r="D159" s="12">
        <f t="shared" si="31"/>
        <v>1</v>
      </c>
      <c r="E159" s="156" t="str">
        <f>IF(AND(A159&gt;=Schulferien!$A$9,A159&lt;=Schulferien!$B$9),Schulferien!$C$9,IF(AND(A159&gt;=Schulferien!$A$10,A159&lt;=Schulferien!$B$10),Schulferien!$C$10,IF(AND(A159&gt;=Schulferien!$A$11,A159&lt;=Schulferien!$B$11),Schulferien!$C$11,IF(AND(A159&gt;=Schulferien!$A$12,A159&lt;=Schulferien!$B$12),Schulferien!$C$12,IF(AND(A159&gt;=Schulferien!$A$13,A159&lt;=Schulferien!$B$13),Schulferien!$C$13,IF(AND(A159&gt;=Schulferien!$A$14,A159&lt;=Schulferien!$B$14),Schulferien!$C$14,IF(AND(A159&gt;=Schulferien!$A$15,A159&lt;=Schulferien!$B$15),Schulferien!$C$15,IF(AND(A159&gt;=Schulferien!$A$16,A159&lt;=Schulferien!$B$16),Schulferien!$C$16,""))))))))</f>
        <v/>
      </c>
      <c r="F159" s="157" t="str">
        <f t="shared" si="32"/>
        <v/>
      </c>
      <c r="G159" s="159" t="str">
        <f>IF(ISERROR(VLOOKUP(A159,Schulferien!$A$24:$C$31,3,FALSE)),"",VLOOKUP(A159,Schulferien!$A$24:$C$31,3,FALSE))</f>
        <v/>
      </c>
      <c r="H159" s="160" t="str">
        <f t="shared" si="33"/>
        <v/>
      </c>
      <c r="I159" s="164" t="str">
        <f t="shared" si="34"/>
        <v/>
      </c>
      <c r="J159" s="164" t="str">
        <f t="shared" si="35"/>
        <v/>
      </c>
      <c r="K159" s="65"/>
      <c r="L159" s="240" t="str">
        <f t="shared" si="36"/>
        <v/>
      </c>
      <c r="M159" s="150" t="str">
        <f t="shared" si="37"/>
        <v/>
      </c>
      <c r="N159" s="153" t="str">
        <f t="shared" si="38"/>
        <v/>
      </c>
      <c r="O159" s="153" t="str">
        <f t="shared" si="39"/>
        <v/>
      </c>
      <c r="P159" s="240" t="str">
        <f t="shared" si="40"/>
        <v/>
      </c>
      <c r="Q159" s="150" t="str">
        <f t="shared" si="41"/>
        <v/>
      </c>
      <c r="R159" s="153" t="str">
        <f t="shared" si="42"/>
        <v/>
      </c>
      <c r="S159" s="153" t="str">
        <f t="shared" si="43"/>
        <v/>
      </c>
      <c r="T159" s="240" t="str">
        <f t="shared" si="44"/>
        <v/>
      </c>
      <c r="U159" s="150" t="str">
        <f t="shared" si="45"/>
        <v/>
      </c>
      <c r="V159" s="153" t="str">
        <f t="shared" si="46"/>
        <v/>
      </c>
      <c r="W159" s="153" t="str">
        <f t="shared" si="47"/>
        <v/>
      </c>
      <c r="X159" s="170">
        <f t="shared" si="26"/>
        <v>0</v>
      </c>
      <c r="Y159" s="170" t="str">
        <f t="shared" si="27"/>
        <v/>
      </c>
      <c r="Z159" s="172" t="str">
        <f t="shared" si="28"/>
        <v/>
      </c>
      <c r="AA159" s="172" t="str">
        <f t="shared" si="48"/>
        <v/>
      </c>
      <c r="AB159" s="172" t="str">
        <f t="shared" si="49"/>
        <v/>
      </c>
      <c r="AL159" s="205" t="str">
        <f t="shared" si="50"/>
        <v/>
      </c>
      <c r="AM159" s="206" t="str">
        <f>IF(ISERROR(VLOOKUP(A159,Erfassung_Berechnung!$K$4:$K$19,1,FALSE)),"",VLOOKUP(A159,Erfassung_Berechnung!$K$4:$K$19,1,FALSE))</f>
        <v/>
      </c>
    </row>
    <row r="160" spans="1:39" x14ac:dyDescent="0.2">
      <c r="A160" s="11">
        <f t="shared" si="51"/>
        <v>45747</v>
      </c>
      <c r="B160" s="12">
        <f t="shared" si="29"/>
        <v>3</v>
      </c>
      <c r="C160" s="47">
        <f t="shared" si="30"/>
        <v>2</v>
      </c>
      <c r="D160" s="12" t="str">
        <f t="shared" si="31"/>
        <v/>
      </c>
      <c r="E160" s="156" t="str">
        <f>IF(AND(A160&gt;=Schulferien!$A$9,A160&lt;=Schulferien!$B$9),Schulferien!$C$9,IF(AND(A160&gt;=Schulferien!$A$10,A160&lt;=Schulferien!$B$10),Schulferien!$C$10,IF(AND(A160&gt;=Schulferien!$A$11,A160&lt;=Schulferien!$B$11),Schulferien!$C$11,IF(AND(A160&gt;=Schulferien!$A$12,A160&lt;=Schulferien!$B$12),Schulferien!$C$12,IF(AND(A160&gt;=Schulferien!$A$13,A160&lt;=Schulferien!$B$13),Schulferien!$C$13,IF(AND(A160&gt;=Schulferien!$A$14,A160&lt;=Schulferien!$B$14),Schulferien!$C$14,IF(AND(A160&gt;=Schulferien!$A$15,A160&lt;=Schulferien!$B$15),Schulferien!$C$15,IF(AND(A160&gt;=Schulferien!$A$16,A160&lt;=Schulferien!$B$16),Schulferien!$C$16,""))))))))</f>
        <v/>
      </c>
      <c r="F160" s="157" t="str">
        <f t="shared" si="32"/>
        <v/>
      </c>
      <c r="G160" s="159" t="str">
        <f>IF(ISERROR(VLOOKUP(A160,Schulferien!$A$24:$C$31,3,FALSE)),"",VLOOKUP(A160,Schulferien!$A$24:$C$31,3,FALSE))</f>
        <v/>
      </c>
      <c r="H160" s="160" t="str">
        <f t="shared" si="33"/>
        <v/>
      </c>
      <c r="I160" s="164">
        <f t="shared" si="34"/>
        <v>1</v>
      </c>
      <c r="J160" s="164">
        <f t="shared" si="35"/>
        <v>1</v>
      </c>
      <c r="K160" s="65"/>
      <c r="L160" s="240" t="str">
        <f t="shared" si="36"/>
        <v/>
      </c>
      <c r="M160" s="150" t="str">
        <f t="shared" si="37"/>
        <v/>
      </c>
      <c r="N160" s="153" t="str">
        <f t="shared" si="38"/>
        <v/>
      </c>
      <c r="O160" s="153" t="str">
        <f t="shared" si="39"/>
        <v/>
      </c>
      <c r="P160" s="240" t="str">
        <f t="shared" si="40"/>
        <v/>
      </c>
      <c r="Q160" s="150" t="str">
        <f t="shared" si="41"/>
        <v/>
      </c>
      <c r="R160" s="153" t="str">
        <f t="shared" si="42"/>
        <v/>
      </c>
      <c r="S160" s="153" t="str">
        <f t="shared" si="43"/>
        <v/>
      </c>
      <c r="T160" s="240" t="str">
        <f t="shared" si="44"/>
        <v/>
      </c>
      <c r="U160" s="150" t="str">
        <f t="shared" si="45"/>
        <v/>
      </c>
      <c r="V160" s="153" t="str">
        <f t="shared" si="46"/>
        <v/>
      </c>
      <c r="W160" s="153" t="str">
        <f t="shared" si="47"/>
        <v/>
      </c>
      <c r="X160" s="170">
        <f t="shared" si="26"/>
        <v>0</v>
      </c>
      <c r="Y160" s="170" t="str">
        <f t="shared" si="27"/>
        <v/>
      </c>
      <c r="Z160" s="172">
        <f t="shared" si="28"/>
        <v>1</v>
      </c>
      <c r="AA160" s="172">
        <f t="shared" si="48"/>
        <v>0</v>
      </c>
      <c r="AB160" s="172" t="str">
        <f t="shared" si="49"/>
        <v/>
      </c>
      <c r="AL160" s="205" t="str">
        <f t="shared" si="50"/>
        <v/>
      </c>
      <c r="AM160" s="206" t="str">
        <f>IF(ISERROR(VLOOKUP(A160,Erfassung_Berechnung!$K$4:$K$19,1,FALSE)),"",VLOOKUP(A160,Erfassung_Berechnung!$K$4:$K$19,1,FALSE))</f>
        <v/>
      </c>
    </row>
    <row r="161" spans="1:39" x14ac:dyDescent="0.2">
      <c r="A161" s="11">
        <f t="shared" si="51"/>
        <v>45748</v>
      </c>
      <c r="B161" s="12">
        <f t="shared" si="29"/>
        <v>4</v>
      </c>
      <c r="C161" s="47">
        <f t="shared" si="30"/>
        <v>3</v>
      </c>
      <c r="D161" s="12" t="str">
        <f t="shared" si="31"/>
        <v/>
      </c>
      <c r="E161" s="156" t="str">
        <f>IF(AND(A161&gt;=Schulferien!$A$9,A161&lt;=Schulferien!$B$9),Schulferien!$C$9,IF(AND(A161&gt;=Schulferien!$A$10,A161&lt;=Schulferien!$B$10),Schulferien!$C$10,IF(AND(A161&gt;=Schulferien!$A$11,A161&lt;=Schulferien!$B$11),Schulferien!$C$11,IF(AND(A161&gt;=Schulferien!$A$12,A161&lt;=Schulferien!$B$12),Schulferien!$C$12,IF(AND(A161&gt;=Schulferien!$A$13,A161&lt;=Schulferien!$B$13),Schulferien!$C$13,IF(AND(A161&gt;=Schulferien!$A$14,A161&lt;=Schulferien!$B$14),Schulferien!$C$14,IF(AND(A161&gt;=Schulferien!$A$15,A161&lt;=Schulferien!$B$15),Schulferien!$C$15,IF(AND(A161&gt;=Schulferien!$A$16,A161&lt;=Schulferien!$B$16),Schulferien!$C$16,""))))))))</f>
        <v/>
      </c>
      <c r="F161" s="157" t="str">
        <f t="shared" si="32"/>
        <v/>
      </c>
      <c r="G161" s="159" t="str">
        <f>IF(ISERROR(VLOOKUP(A161,Schulferien!$A$24:$C$31,3,FALSE)),"",VLOOKUP(A161,Schulferien!$A$24:$C$31,3,FALSE))</f>
        <v/>
      </c>
      <c r="H161" s="160" t="str">
        <f t="shared" si="33"/>
        <v/>
      </c>
      <c r="I161" s="164">
        <f t="shared" si="34"/>
        <v>1</v>
      </c>
      <c r="J161" s="164">
        <f t="shared" si="35"/>
        <v>1</v>
      </c>
      <c r="K161" s="65"/>
      <c r="L161" s="240" t="str">
        <f t="shared" si="36"/>
        <v/>
      </c>
      <c r="M161" s="150" t="str">
        <f t="shared" si="37"/>
        <v/>
      </c>
      <c r="N161" s="153" t="str">
        <f t="shared" si="38"/>
        <v/>
      </c>
      <c r="O161" s="153" t="str">
        <f t="shared" si="39"/>
        <v/>
      </c>
      <c r="P161" s="240" t="str">
        <f t="shared" si="40"/>
        <v/>
      </c>
      <c r="Q161" s="150" t="str">
        <f t="shared" si="41"/>
        <v/>
      </c>
      <c r="R161" s="153" t="str">
        <f t="shared" si="42"/>
        <v/>
      </c>
      <c r="S161" s="153" t="str">
        <f t="shared" si="43"/>
        <v/>
      </c>
      <c r="T161" s="240" t="str">
        <f t="shared" si="44"/>
        <v/>
      </c>
      <c r="U161" s="150" t="str">
        <f t="shared" si="45"/>
        <v/>
      </c>
      <c r="V161" s="153" t="str">
        <f t="shared" si="46"/>
        <v/>
      </c>
      <c r="W161" s="153" t="str">
        <f t="shared" si="47"/>
        <v/>
      </c>
      <c r="X161" s="170">
        <f t="shared" si="26"/>
        <v>0</v>
      </c>
      <c r="Y161" s="170" t="str">
        <f t="shared" si="27"/>
        <v/>
      </c>
      <c r="Z161" s="172">
        <f t="shared" si="28"/>
        <v>1</v>
      </c>
      <c r="AA161" s="172">
        <f t="shared" si="48"/>
        <v>0</v>
      </c>
      <c r="AB161" s="172" t="str">
        <f t="shared" si="49"/>
        <v/>
      </c>
      <c r="AL161" s="205" t="str">
        <f t="shared" si="50"/>
        <v/>
      </c>
      <c r="AM161" s="206" t="str">
        <f>IF(ISERROR(VLOOKUP(A161,Erfassung_Berechnung!$K$4:$K$19,1,FALSE)),"",VLOOKUP(A161,Erfassung_Berechnung!$K$4:$K$19,1,FALSE))</f>
        <v/>
      </c>
    </row>
    <row r="162" spans="1:39" x14ac:dyDescent="0.2">
      <c r="A162" s="11">
        <f t="shared" si="51"/>
        <v>45749</v>
      </c>
      <c r="B162" s="12">
        <f t="shared" si="29"/>
        <v>4</v>
      </c>
      <c r="C162" s="47">
        <f t="shared" si="30"/>
        <v>4</v>
      </c>
      <c r="D162" s="12" t="str">
        <f t="shared" si="31"/>
        <v/>
      </c>
      <c r="E162" s="156" t="str">
        <f>IF(AND(A162&gt;=Schulferien!$A$9,A162&lt;=Schulferien!$B$9),Schulferien!$C$9,IF(AND(A162&gt;=Schulferien!$A$10,A162&lt;=Schulferien!$B$10),Schulferien!$C$10,IF(AND(A162&gt;=Schulferien!$A$11,A162&lt;=Schulferien!$B$11),Schulferien!$C$11,IF(AND(A162&gt;=Schulferien!$A$12,A162&lt;=Schulferien!$B$12),Schulferien!$C$12,IF(AND(A162&gt;=Schulferien!$A$13,A162&lt;=Schulferien!$B$13),Schulferien!$C$13,IF(AND(A162&gt;=Schulferien!$A$14,A162&lt;=Schulferien!$B$14),Schulferien!$C$14,IF(AND(A162&gt;=Schulferien!$A$15,A162&lt;=Schulferien!$B$15),Schulferien!$C$15,IF(AND(A162&gt;=Schulferien!$A$16,A162&lt;=Schulferien!$B$16),Schulferien!$C$16,""))))))))</f>
        <v/>
      </c>
      <c r="F162" s="157" t="str">
        <f t="shared" si="32"/>
        <v/>
      </c>
      <c r="G162" s="159" t="str">
        <f>IF(ISERROR(VLOOKUP(A162,Schulferien!$A$24:$C$31,3,FALSE)),"",VLOOKUP(A162,Schulferien!$A$24:$C$31,3,FALSE))</f>
        <v/>
      </c>
      <c r="H162" s="160" t="str">
        <f t="shared" si="33"/>
        <v/>
      </c>
      <c r="I162" s="164">
        <f t="shared" si="34"/>
        <v>1</v>
      </c>
      <c r="J162" s="164">
        <f t="shared" si="35"/>
        <v>1</v>
      </c>
      <c r="K162" s="65"/>
      <c r="L162" s="240" t="str">
        <f t="shared" si="36"/>
        <v/>
      </c>
      <c r="M162" s="150" t="str">
        <f t="shared" si="37"/>
        <v/>
      </c>
      <c r="N162" s="153" t="str">
        <f t="shared" si="38"/>
        <v/>
      </c>
      <c r="O162" s="153" t="str">
        <f t="shared" si="39"/>
        <v/>
      </c>
      <c r="P162" s="240" t="str">
        <f t="shared" si="40"/>
        <v/>
      </c>
      <c r="Q162" s="150" t="str">
        <f t="shared" si="41"/>
        <v/>
      </c>
      <c r="R162" s="153" t="str">
        <f t="shared" si="42"/>
        <v/>
      </c>
      <c r="S162" s="153" t="str">
        <f t="shared" si="43"/>
        <v/>
      </c>
      <c r="T162" s="240" t="str">
        <f t="shared" si="44"/>
        <v/>
      </c>
      <c r="U162" s="150" t="str">
        <f t="shared" si="45"/>
        <v/>
      </c>
      <c r="V162" s="153" t="str">
        <f t="shared" si="46"/>
        <v/>
      </c>
      <c r="W162" s="153" t="str">
        <f t="shared" si="47"/>
        <v/>
      </c>
      <c r="X162" s="170">
        <f t="shared" si="26"/>
        <v>0</v>
      </c>
      <c r="Y162" s="170" t="str">
        <f t="shared" si="27"/>
        <v/>
      </c>
      <c r="Z162" s="172">
        <f t="shared" si="28"/>
        <v>1</v>
      </c>
      <c r="AA162" s="172">
        <f t="shared" si="48"/>
        <v>0</v>
      </c>
      <c r="AB162" s="172" t="str">
        <f t="shared" si="49"/>
        <v/>
      </c>
      <c r="AL162" s="205" t="str">
        <f t="shared" si="50"/>
        <v/>
      </c>
      <c r="AM162" s="206" t="str">
        <f>IF(ISERROR(VLOOKUP(A162,Erfassung_Berechnung!$K$4:$K$19,1,FALSE)),"",VLOOKUP(A162,Erfassung_Berechnung!$K$4:$K$19,1,FALSE))</f>
        <v/>
      </c>
    </row>
    <row r="163" spans="1:39" x14ac:dyDescent="0.2">
      <c r="A163" s="11">
        <f t="shared" si="51"/>
        <v>45750</v>
      </c>
      <c r="B163" s="12">
        <f t="shared" si="29"/>
        <v>4</v>
      </c>
      <c r="C163" s="47">
        <f t="shared" si="30"/>
        <v>5</v>
      </c>
      <c r="D163" s="12" t="str">
        <f t="shared" si="31"/>
        <v/>
      </c>
      <c r="E163" s="156" t="str">
        <f>IF(AND(A163&gt;=Schulferien!$A$9,A163&lt;=Schulferien!$B$9),Schulferien!$C$9,IF(AND(A163&gt;=Schulferien!$A$10,A163&lt;=Schulferien!$B$10),Schulferien!$C$10,IF(AND(A163&gt;=Schulferien!$A$11,A163&lt;=Schulferien!$B$11),Schulferien!$C$11,IF(AND(A163&gt;=Schulferien!$A$12,A163&lt;=Schulferien!$B$12),Schulferien!$C$12,IF(AND(A163&gt;=Schulferien!$A$13,A163&lt;=Schulferien!$B$13),Schulferien!$C$13,IF(AND(A163&gt;=Schulferien!$A$14,A163&lt;=Schulferien!$B$14),Schulferien!$C$14,IF(AND(A163&gt;=Schulferien!$A$15,A163&lt;=Schulferien!$B$15),Schulferien!$C$15,IF(AND(A163&gt;=Schulferien!$A$16,A163&lt;=Schulferien!$B$16),Schulferien!$C$16,""))))))))</f>
        <v/>
      </c>
      <c r="F163" s="157" t="str">
        <f t="shared" si="32"/>
        <v/>
      </c>
      <c r="G163" s="159" t="str">
        <f>IF(ISERROR(VLOOKUP(A163,Schulferien!$A$24:$C$31,3,FALSE)),"",VLOOKUP(A163,Schulferien!$A$24:$C$31,3,FALSE))</f>
        <v/>
      </c>
      <c r="H163" s="160" t="str">
        <f t="shared" si="33"/>
        <v/>
      </c>
      <c r="I163" s="164">
        <f t="shared" si="34"/>
        <v>1</v>
      </c>
      <c r="J163" s="164">
        <f t="shared" si="35"/>
        <v>1</v>
      </c>
      <c r="K163" s="65"/>
      <c r="L163" s="240" t="str">
        <f t="shared" si="36"/>
        <v/>
      </c>
      <c r="M163" s="150" t="str">
        <f t="shared" si="37"/>
        <v/>
      </c>
      <c r="N163" s="153" t="str">
        <f t="shared" si="38"/>
        <v/>
      </c>
      <c r="O163" s="153" t="str">
        <f t="shared" si="39"/>
        <v/>
      </c>
      <c r="P163" s="240" t="str">
        <f t="shared" si="40"/>
        <v/>
      </c>
      <c r="Q163" s="150" t="str">
        <f t="shared" si="41"/>
        <v/>
      </c>
      <c r="R163" s="153" t="str">
        <f t="shared" si="42"/>
        <v/>
      </c>
      <c r="S163" s="153" t="str">
        <f t="shared" si="43"/>
        <v/>
      </c>
      <c r="T163" s="240" t="str">
        <f t="shared" si="44"/>
        <v/>
      </c>
      <c r="U163" s="150" t="str">
        <f t="shared" si="45"/>
        <v/>
      </c>
      <c r="V163" s="153" t="str">
        <f t="shared" si="46"/>
        <v/>
      </c>
      <c r="W163" s="153" t="str">
        <f t="shared" si="47"/>
        <v/>
      </c>
      <c r="X163" s="170">
        <f t="shared" si="26"/>
        <v>0</v>
      </c>
      <c r="Y163" s="170" t="str">
        <f t="shared" si="27"/>
        <v/>
      </c>
      <c r="Z163" s="172">
        <f t="shared" si="28"/>
        <v>1</v>
      </c>
      <c r="AA163" s="172">
        <f t="shared" si="48"/>
        <v>0</v>
      </c>
      <c r="AB163" s="172" t="str">
        <f t="shared" si="49"/>
        <v/>
      </c>
      <c r="AL163" s="205" t="str">
        <f t="shared" si="50"/>
        <v/>
      </c>
      <c r="AM163" s="206" t="str">
        <f>IF(ISERROR(VLOOKUP(A163,Erfassung_Berechnung!$K$4:$K$19,1,FALSE)),"",VLOOKUP(A163,Erfassung_Berechnung!$K$4:$K$19,1,FALSE))</f>
        <v/>
      </c>
    </row>
    <row r="164" spans="1:39" x14ac:dyDescent="0.2">
      <c r="A164" s="11">
        <f t="shared" si="51"/>
        <v>45751</v>
      </c>
      <c r="B164" s="12">
        <f t="shared" si="29"/>
        <v>4</v>
      </c>
      <c r="C164" s="47">
        <f t="shared" si="30"/>
        <v>6</v>
      </c>
      <c r="D164" s="12" t="str">
        <f t="shared" si="31"/>
        <v/>
      </c>
      <c r="E164" s="156" t="str">
        <f>IF(AND(A164&gt;=Schulferien!$A$9,A164&lt;=Schulferien!$B$9),Schulferien!$C$9,IF(AND(A164&gt;=Schulferien!$A$10,A164&lt;=Schulferien!$B$10),Schulferien!$C$10,IF(AND(A164&gt;=Schulferien!$A$11,A164&lt;=Schulferien!$B$11),Schulferien!$C$11,IF(AND(A164&gt;=Schulferien!$A$12,A164&lt;=Schulferien!$B$12),Schulferien!$C$12,IF(AND(A164&gt;=Schulferien!$A$13,A164&lt;=Schulferien!$B$13),Schulferien!$C$13,IF(AND(A164&gt;=Schulferien!$A$14,A164&lt;=Schulferien!$B$14),Schulferien!$C$14,IF(AND(A164&gt;=Schulferien!$A$15,A164&lt;=Schulferien!$B$15),Schulferien!$C$15,IF(AND(A164&gt;=Schulferien!$A$16,A164&lt;=Schulferien!$B$16),Schulferien!$C$16,""))))))))</f>
        <v/>
      </c>
      <c r="F164" s="157" t="str">
        <f t="shared" si="32"/>
        <v/>
      </c>
      <c r="G164" s="159" t="str">
        <f>IF(ISERROR(VLOOKUP(A164,Schulferien!$A$24:$C$31,3,FALSE)),"",VLOOKUP(A164,Schulferien!$A$24:$C$31,3,FALSE))</f>
        <v/>
      </c>
      <c r="H164" s="160" t="str">
        <f t="shared" si="33"/>
        <v/>
      </c>
      <c r="I164" s="164">
        <f t="shared" si="34"/>
        <v>1</v>
      </c>
      <c r="J164" s="164">
        <f t="shared" si="35"/>
        <v>1</v>
      </c>
      <c r="K164" s="65"/>
      <c r="L164" s="240" t="str">
        <f t="shared" si="36"/>
        <v/>
      </c>
      <c r="M164" s="150" t="str">
        <f t="shared" si="37"/>
        <v/>
      </c>
      <c r="N164" s="153" t="str">
        <f t="shared" si="38"/>
        <v/>
      </c>
      <c r="O164" s="153" t="str">
        <f t="shared" si="39"/>
        <v/>
      </c>
      <c r="P164" s="240" t="str">
        <f t="shared" si="40"/>
        <v/>
      </c>
      <c r="Q164" s="150" t="str">
        <f t="shared" si="41"/>
        <v/>
      </c>
      <c r="R164" s="153" t="str">
        <f t="shared" si="42"/>
        <v/>
      </c>
      <c r="S164" s="153" t="str">
        <f t="shared" si="43"/>
        <v/>
      </c>
      <c r="T164" s="240" t="str">
        <f t="shared" si="44"/>
        <v/>
      </c>
      <c r="U164" s="150" t="str">
        <f t="shared" si="45"/>
        <v/>
      </c>
      <c r="V164" s="153" t="str">
        <f t="shared" si="46"/>
        <v/>
      </c>
      <c r="W164" s="153" t="str">
        <f t="shared" si="47"/>
        <v/>
      </c>
      <c r="X164" s="170">
        <f t="shared" si="26"/>
        <v>0</v>
      </c>
      <c r="Y164" s="170" t="str">
        <f t="shared" si="27"/>
        <v/>
      </c>
      <c r="Z164" s="172">
        <f t="shared" si="28"/>
        <v>1</v>
      </c>
      <c r="AA164" s="172">
        <f t="shared" si="48"/>
        <v>0</v>
      </c>
      <c r="AB164" s="172" t="str">
        <f t="shared" si="49"/>
        <v/>
      </c>
      <c r="AL164" s="205" t="str">
        <f t="shared" si="50"/>
        <v/>
      </c>
      <c r="AM164" s="206" t="str">
        <f>IF(ISERROR(VLOOKUP(A164,Erfassung_Berechnung!$K$4:$K$19,1,FALSE)),"",VLOOKUP(A164,Erfassung_Berechnung!$K$4:$K$19,1,FALSE))</f>
        <v/>
      </c>
    </row>
    <row r="165" spans="1:39" x14ac:dyDescent="0.2">
      <c r="A165" s="11">
        <f t="shared" si="51"/>
        <v>45752</v>
      </c>
      <c r="B165" s="12">
        <f t="shared" si="29"/>
        <v>4</v>
      </c>
      <c r="C165" s="47">
        <f t="shared" si="30"/>
        <v>7</v>
      </c>
      <c r="D165" s="12">
        <f t="shared" si="31"/>
        <v>1</v>
      </c>
      <c r="E165" s="156" t="str">
        <f>IF(AND(A165&gt;=Schulferien!$A$9,A165&lt;=Schulferien!$B$9),Schulferien!$C$9,IF(AND(A165&gt;=Schulferien!$A$10,A165&lt;=Schulferien!$B$10),Schulferien!$C$10,IF(AND(A165&gt;=Schulferien!$A$11,A165&lt;=Schulferien!$B$11),Schulferien!$C$11,IF(AND(A165&gt;=Schulferien!$A$12,A165&lt;=Schulferien!$B$12),Schulferien!$C$12,IF(AND(A165&gt;=Schulferien!$A$13,A165&lt;=Schulferien!$B$13),Schulferien!$C$13,IF(AND(A165&gt;=Schulferien!$A$14,A165&lt;=Schulferien!$B$14),Schulferien!$C$14,IF(AND(A165&gt;=Schulferien!$A$15,A165&lt;=Schulferien!$B$15),Schulferien!$C$15,IF(AND(A165&gt;=Schulferien!$A$16,A165&lt;=Schulferien!$B$16),Schulferien!$C$16,""))))))))</f>
        <v/>
      </c>
      <c r="F165" s="157" t="str">
        <f t="shared" si="32"/>
        <v/>
      </c>
      <c r="G165" s="159" t="str">
        <f>IF(ISERROR(VLOOKUP(A165,Schulferien!$A$24:$C$31,3,FALSE)),"",VLOOKUP(A165,Schulferien!$A$24:$C$31,3,FALSE))</f>
        <v/>
      </c>
      <c r="H165" s="160" t="str">
        <f t="shared" si="33"/>
        <v/>
      </c>
      <c r="I165" s="164" t="str">
        <f t="shared" si="34"/>
        <v/>
      </c>
      <c r="J165" s="164" t="str">
        <f t="shared" si="35"/>
        <v/>
      </c>
      <c r="K165" s="65"/>
      <c r="L165" s="240" t="str">
        <f t="shared" si="36"/>
        <v/>
      </c>
      <c r="M165" s="150" t="str">
        <f t="shared" si="37"/>
        <v/>
      </c>
      <c r="N165" s="153" t="str">
        <f t="shared" si="38"/>
        <v/>
      </c>
      <c r="O165" s="153" t="str">
        <f t="shared" si="39"/>
        <v/>
      </c>
      <c r="P165" s="240" t="str">
        <f t="shared" si="40"/>
        <v/>
      </c>
      <c r="Q165" s="150" t="str">
        <f t="shared" si="41"/>
        <v/>
      </c>
      <c r="R165" s="153" t="str">
        <f t="shared" si="42"/>
        <v/>
      </c>
      <c r="S165" s="153" t="str">
        <f t="shared" si="43"/>
        <v/>
      </c>
      <c r="T165" s="240" t="str">
        <f t="shared" si="44"/>
        <v/>
      </c>
      <c r="U165" s="150" t="str">
        <f t="shared" si="45"/>
        <v/>
      </c>
      <c r="V165" s="153" t="str">
        <f t="shared" si="46"/>
        <v/>
      </c>
      <c r="W165" s="153" t="str">
        <f t="shared" si="47"/>
        <v/>
      </c>
      <c r="X165" s="170">
        <f t="shared" si="26"/>
        <v>0</v>
      </c>
      <c r="Y165" s="170" t="str">
        <f t="shared" si="27"/>
        <v/>
      </c>
      <c r="Z165" s="172" t="str">
        <f t="shared" si="28"/>
        <v/>
      </c>
      <c r="AA165" s="172" t="str">
        <f t="shared" si="48"/>
        <v/>
      </c>
      <c r="AB165" s="172" t="str">
        <f t="shared" si="49"/>
        <v/>
      </c>
      <c r="AL165" s="205" t="str">
        <f t="shared" si="50"/>
        <v/>
      </c>
      <c r="AM165" s="206" t="str">
        <f>IF(ISERROR(VLOOKUP(A165,Erfassung_Berechnung!$K$4:$K$19,1,FALSE)),"",VLOOKUP(A165,Erfassung_Berechnung!$K$4:$K$19,1,FALSE))</f>
        <v/>
      </c>
    </row>
    <row r="166" spans="1:39" x14ac:dyDescent="0.2">
      <c r="A166" s="11">
        <f t="shared" si="51"/>
        <v>45753</v>
      </c>
      <c r="B166" s="12">
        <f t="shared" si="29"/>
        <v>4</v>
      </c>
      <c r="C166" s="47">
        <f t="shared" si="30"/>
        <v>1</v>
      </c>
      <c r="D166" s="12">
        <f t="shared" si="31"/>
        <v>1</v>
      </c>
      <c r="E166" s="156" t="str">
        <f>IF(AND(A166&gt;=Schulferien!$A$9,A166&lt;=Schulferien!$B$9),Schulferien!$C$9,IF(AND(A166&gt;=Schulferien!$A$10,A166&lt;=Schulferien!$B$10),Schulferien!$C$10,IF(AND(A166&gt;=Schulferien!$A$11,A166&lt;=Schulferien!$B$11),Schulferien!$C$11,IF(AND(A166&gt;=Schulferien!$A$12,A166&lt;=Schulferien!$B$12),Schulferien!$C$12,IF(AND(A166&gt;=Schulferien!$A$13,A166&lt;=Schulferien!$B$13),Schulferien!$C$13,IF(AND(A166&gt;=Schulferien!$A$14,A166&lt;=Schulferien!$B$14),Schulferien!$C$14,IF(AND(A166&gt;=Schulferien!$A$15,A166&lt;=Schulferien!$B$15),Schulferien!$C$15,IF(AND(A166&gt;=Schulferien!$A$16,A166&lt;=Schulferien!$B$16),Schulferien!$C$16,""))))))))</f>
        <v/>
      </c>
      <c r="F166" s="157" t="str">
        <f t="shared" si="32"/>
        <v/>
      </c>
      <c r="G166" s="159" t="str">
        <f>IF(ISERROR(VLOOKUP(A166,Schulferien!$A$24:$C$31,3,FALSE)),"",VLOOKUP(A166,Schulferien!$A$24:$C$31,3,FALSE))</f>
        <v/>
      </c>
      <c r="H166" s="160" t="str">
        <f t="shared" si="33"/>
        <v/>
      </c>
      <c r="I166" s="164" t="str">
        <f t="shared" si="34"/>
        <v/>
      </c>
      <c r="J166" s="164" t="str">
        <f t="shared" si="35"/>
        <v/>
      </c>
      <c r="K166" s="65"/>
      <c r="L166" s="240" t="str">
        <f t="shared" si="36"/>
        <v/>
      </c>
      <c r="M166" s="150" t="str">
        <f t="shared" si="37"/>
        <v/>
      </c>
      <c r="N166" s="153" t="str">
        <f t="shared" si="38"/>
        <v/>
      </c>
      <c r="O166" s="153" t="str">
        <f t="shared" si="39"/>
        <v/>
      </c>
      <c r="P166" s="240" t="str">
        <f t="shared" si="40"/>
        <v/>
      </c>
      <c r="Q166" s="150" t="str">
        <f t="shared" si="41"/>
        <v/>
      </c>
      <c r="R166" s="153" t="str">
        <f t="shared" si="42"/>
        <v/>
      </c>
      <c r="S166" s="153" t="str">
        <f t="shared" si="43"/>
        <v/>
      </c>
      <c r="T166" s="240" t="str">
        <f t="shared" si="44"/>
        <v/>
      </c>
      <c r="U166" s="150" t="str">
        <f t="shared" si="45"/>
        <v/>
      </c>
      <c r="V166" s="153" t="str">
        <f t="shared" si="46"/>
        <v/>
      </c>
      <c r="W166" s="153" t="str">
        <f t="shared" si="47"/>
        <v/>
      </c>
      <c r="X166" s="170">
        <f t="shared" si="26"/>
        <v>0</v>
      </c>
      <c r="Y166" s="170" t="str">
        <f t="shared" si="27"/>
        <v/>
      </c>
      <c r="Z166" s="172" t="str">
        <f t="shared" si="28"/>
        <v/>
      </c>
      <c r="AA166" s="172" t="str">
        <f t="shared" si="48"/>
        <v/>
      </c>
      <c r="AB166" s="172" t="str">
        <f t="shared" si="49"/>
        <v/>
      </c>
      <c r="AL166" s="205" t="str">
        <f t="shared" si="50"/>
        <v/>
      </c>
      <c r="AM166" s="206" t="str">
        <f>IF(ISERROR(VLOOKUP(A166,Erfassung_Berechnung!$K$4:$K$19,1,FALSE)),"",VLOOKUP(A166,Erfassung_Berechnung!$K$4:$K$19,1,FALSE))</f>
        <v/>
      </c>
    </row>
    <row r="167" spans="1:39" x14ac:dyDescent="0.2">
      <c r="A167" s="11">
        <f t="shared" si="51"/>
        <v>45754</v>
      </c>
      <c r="B167" s="12">
        <f t="shared" si="29"/>
        <v>4</v>
      </c>
      <c r="C167" s="47">
        <f t="shared" si="30"/>
        <v>2</v>
      </c>
      <c r="D167" s="12" t="str">
        <f t="shared" si="31"/>
        <v/>
      </c>
      <c r="E167" s="156" t="str">
        <f>IF(AND(A167&gt;=Schulferien!$A$9,A167&lt;=Schulferien!$B$9),Schulferien!$C$9,IF(AND(A167&gt;=Schulferien!$A$10,A167&lt;=Schulferien!$B$10),Schulferien!$C$10,IF(AND(A167&gt;=Schulferien!$A$11,A167&lt;=Schulferien!$B$11),Schulferien!$C$11,IF(AND(A167&gt;=Schulferien!$A$12,A167&lt;=Schulferien!$B$12),Schulferien!$C$12,IF(AND(A167&gt;=Schulferien!$A$13,A167&lt;=Schulferien!$B$13),Schulferien!$C$13,IF(AND(A167&gt;=Schulferien!$A$14,A167&lt;=Schulferien!$B$14),Schulferien!$C$14,IF(AND(A167&gt;=Schulferien!$A$15,A167&lt;=Schulferien!$B$15),Schulferien!$C$15,IF(AND(A167&gt;=Schulferien!$A$16,A167&lt;=Schulferien!$B$16),Schulferien!$C$16,""))))))))</f>
        <v>Frühlingsferien</v>
      </c>
      <c r="F167" s="157">
        <f t="shared" si="32"/>
        <v>1</v>
      </c>
      <c r="G167" s="159" t="str">
        <f>IF(ISERROR(VLOOKUP(A167,Schulferien!$A$24:$C$31,3,FALSE)),"",VLOOKUP(A167,Schulferien!$A$24:$C$31,3,FALSE))</f>
        <v/>
      </c>
      <c r="H167" s="160" t="str">
        <f t="shared" si="33"/>
        <v/>
      </c>
      <c r="I167" s="164" t="str">
        <f t="shared" si="34"/>
        <v/>
      </c>
      <c r="J167" s="164" t="str">
        <f t="shared" si="35"/>
        <v/>
      </c>
      <c r="K167" s="65"/>
      <c r="L167" s="240" t="str">
        <f t="shared" si="36"/>
        <v/>
      </c>
      <c r="M167" s="150" t="str">
        <f t="shared" si="37"/>
        <v/>
      </c>
      <c r="N167" s="153" t="str">
        <f t="shared" si="38"/>
        <v/>
      </c>
      <c r="O167" s="153" t="str">
        <f t="shared" si="39"/>
        <v/>
      </c>
      <c r="P167" s="240" t="str">
        <f t="shared" si="40"/>
        <v/>
      </c>
      <c r="Q167" s="150" t="str">
        <f t="shared" si="41"/>
        <v/>
      </c>
      <c r="R167" s="153" t="str">
        <f t="shared" si="42"/>
        <v/>
      </c>
      <c r="S167" s="153" t="str">
        <f t="shared" si="43"/>
        <v/>
      </c>
      <c r="T167" s="240" t="str">
        <f t="shared" si="44"/>
        <v/>
      </c>
      <c r="U167" s="150" t="str">
        <f t="shared" si="45"/>
        <v/>
      </c>
      <c r="V167" s="153" t="str">
        <f t="shared" si="46"/>
        <v/>
      </c>
      <c r="W167" s="153" t="str">
        <f t="shared" si="47"/>
        <v/>
      </c>
      <c r="X167" s="170">
        <f t="shared" si="26"/>
        <v>0</v>
      </c>
      <c r="Y167" s="170" t="str">
        <f t="shared" si="27"/>
        <v/>
      </c>
      <c r="Z167" s="172" t="str">
        <f t="shared" si="28"/>
        <v/>
      </c>
      <c r="AA167" s="172" t="str">
        <f t="shared" si="48"/>
        <v/>
      </c>
      <c r="AB167" s="172" t="str">
        <f t="shared" si="49"/>
        <v/>
      </c>
      <c r="AL167" s="205" t="str">
        <f t="shared" si="50"/>
        <v/>
      </c>
      <c r="AM167" s="206" t="str">
        <f>IF(ISERROR(VLOOKUP(A167,Erfassung_Berechnung!$K$4:$K$19,1,FALSE)),"",VLOOKUP(A167,Erfassung_Berechnung!$K$4:$K$19,1,FALSE))</f>
        <v/>
      </c>
    </row>
    <row r="168" spans="1:39" x14ac:dyDescent="0.2">
      <c r="A168" s="11">
        <f t="shared" si="51"/>
        <v>45755</v>
      </c>
      <c r="B168" s="12">
        <f t="shared" si="29"/>
        <v>4</v>
      </c>
      <c r="C168" s="47">
        <f t="shared" si="30"/>
        <v>3</v>
      </c>
      <c r="D168" s="12" t="str">
        <f t="shared" si="31"/>
        <v/>
      </c>
      <c r="E168" s="156" t="str">
        <f>IF(AND(A168&gt;=Schulferien!$A$9,A168&lt;=Schulferien!$B$9),Schulferien!$C$9,IF(AND(A168&gt;=Schulferien!$A$10,A168&lt;=Schulferien!$B$10),Schulferien!$C$10,IF(AND(A168&gt;=Schulferien!$A$11,A168&lt;=Schulferien!$B$11),Schulferien!$C$11,IF(AND(A168&gt;=Schulferien!$A$12,A168&lt;=Schulferien!$B$12),Schulferien!$C$12,IF(AND(A168&gt;=Schulferien!$A$13,A168&lt;=Schulferien!$B$13),Schulferien!$C$13,IF(AND(A168&gt;=Schulferien!$A$14,A168&lt;=Schulferien!$B$14),Schulferien!$C$14,IF(AND(A168&gt;=Schulferien!$A$15,A168&lt;=Schulferien!$B$15),Schulferien!$C$15,IF(AND(A168&gt;=Schulferien!$A$16,A168&lt;=Schulferien!$B$16),Schulferien!$C$16,""))))))))</f>
        <v>Frühlingsferien</v>
      </c>
      <c r="F168" s="157">
        <f t="shared" si="32"/>
        <v>1</v>
      </c>
      <c r="G168" s="159" t="str">
        <f>IF(ISERROR(VLOOKUP(A168,Schulferien!$A$24:$C$31,3,FALSE)),"",VLOOKUP(A168,Schulferien!$A$24:$C$31,3,FALSE))</f>
        <v/>
      </c>
      <c r="H168" s="160" t="str">
        <f t="shared" si="33"/>
        <v/>
      </c>
      <c r="I168" s="164" t="str">
        <f t="shared" si="34"/>
        <v/>
      </c>
      <c r="J168" s="164" t="str">
        <f t="shared" si="35"/>
        <v/>
      </c>
      <c r="K168" s="65"/>
      <c r="L168" s="240" t="str">
        <f t="shared" si="36"/>
        <v/>
      </c>
      <c r="M168" s="150" t="str">
        <f t="shared" si="37"/>
        <v/>
      </c>
      <c r="N168" s="153" t="str">
        <f t="shared" si="38"/>
        <v/>
      </c>
      <c r="O168" s="153" t="str">
        <f t="shared" si="39"/>
        <v/>
      </c>
      <c r="P168" s="240" t="str">
        <f t="shared" si="40"/>
        <v/>
      </c>
      <c r="Q168" s="150" t="str">
        <f t="shared" si="41"/>
        <v/>
      </c>
      <c r="R168" s="153" t="str">
        <f t="shared" si="42"/>
        <v/>
      </c>
      <c r="S168" s="153" t="str">
        <f t="shared" si="43"/>
        <v/>
      </c>
      <c r="T168" s="240" t="str">
        <f t="shared" si="44"/>
        <v/>
      </c>
      <c r="U168" s="150" t="str">
        <f t="shared" si="45"/>
        <v/>
      </c>
      <c r="V168" s="153" t="str">
        <f t="shared" si="46"/>
        <v/>
      </c>
      <c r="W168" s="153" t="str">
        <f t="shared" si="47"/>
        <v/>
      </c>
      <c r="X168" s="170">
        <f t="shared" si="26"/>
        <v>0</v>
      </c>
      <c r="Y168" s="170" t="str">
        <f t="shared" si="27"/>
        <v/>
      </c>
      <c r="Z168" s="172" t="str">
        <f t="shared" si="28"/>
        <v/>
      </c>
      <c r="AA168" s="172" t="str">
        <f t="shared" si="48"/>
        <v/>
      </c>
      <c r="AB168" s="172" t="str">
        <f t="shared" si="49"/>
        <v/>
      </c>
      <c r="AL168" s="205" t="str">
        <f t="shared" si="50"/>
        <v/>
      </c>
      <c r="AM168" s="206" t="str">
        <f>IF(ISERROR(VLOOKUP(A168,Erfassung_Berechnung!$K$4:$K$19,1,FALSE)),"",VLOOKUP(A168,Erfassung_Berechnung!$K$4:$K$19,1,FALSE))</f>
        <v/>
      </c>
    </row>
    <row r="169" spans="1:39" x14ac:dyDescent="0.2">
      <c r="A169" s="11">
        <f t="shared" si="51"/>
        <v>45756</v>
      </c>
      <c r="B169" s="12">
        <f t="shared" si="29"/>
        <v>4</v>
      </c>
      <c r="C169" s="47">
        <f t="shared" si="30"/>
        <v>4</v>
      </c>
      <c r="D169" s="12" t="str">
        <f t="shared" si="31"/>
        <v/>
      </c>
      <c r="E169" s="156" t="str">
        <f>IF(AND(A169&gt;=Schulferien!$A$9,A169&lt;=Schulferien!$B$9),Schulferien!$C$9,IF(AND(A169&gt;=Schulferien!$A$10,A169&lt;=Schulferien!$B$10),Schulferien!$C$10,IF(AND(A169&gt;=Schulferien!$A$11,A169&lt;=Schulferien!$B$11),Schulferien!$C$11,IF(AND(A169&gt;=Schulferien!$A$12,A169&lt;=Schulferien!$B$12),Schulferien!$C$12,IF(AND(A169&gt;=Schulferien!$A$13,A169&lt;=Schulferien!$B$13),Schulferien!$C$13,IF(AND(A169&gt;=Schulferien!$A$14,A169&lt;=Schulferien!$B$14),Schulferien!$C$14,IF(AND(A169&gt;=Schulferien!$A$15,A169&lt;=Schulferien!$B$15),Schulferien!$C$15,IF(AND(A169&gt;=Schulferien!$A$16,A169&lt;=Schulferien!$B$16),Schulferien!$C$16,""))))))))</f>
        <v>Frühlingsferien</v>
      </c>
      <c r="F169" s="157">
        <f t="shared" si="32"/>
        <v>1</v>
      </c>
      <c r="G169" s="159" t="str">
        <f>IF(ISERROR(VLOOKUP(A169,Schulferien!$A$24:$C$31,3,FALSE)),"",VLOOKUP(A169,Schulferien!$A$24:$C$31,3,FALSE))</f>
        <v/>
      </c>
      <c r="H169" s="160" t="str">
        <f t="shared" si="33"/>
        <v/>
      </c>
      <c r="I169" s="164" t="str">
        <f t="shared" si="34"/>
        <v/>
      </c>
      <c r="J169" s="164" t="str">
        <f t="shared" si="35"/>
        <v/>
      </c>
      <c r="K169" s="65"/>
      <c r="L169" s="240" t="str">
        <f t="shared" si="36"/>
        <v/>
      </c>
      <c r="M169" s="150" t="str">
        <f t="shared" si="37"/>
        <v/>
      </c>
      <c r="N169" s="153" t="str">
        <f t="shared" si="38"/>
        <v/>
      </c>
      <c r="O169" s="153" t="str">
        <f t="shared" si="39"/>
        <v/>
      </c>
      <c r="P169" s="240" t="str">
        <f t="shared" si="40"/>
        <v/>
      </c>
      <c r="Q169" s="150" t="str">
        <f t="shared" si="41"/>
        <v/>
      </c>
      <c r="R169" s="153" t="str">
        <f t="shared" si="42"/>
        <v/>
      </c>
      <c r="S169" s="153" t="str">
        <f t="shared" si="43"/>
        <v/>
      </c>
      <c r="T169" s="240" t="str">
        <f t="shared" si="44"/>
        <v/>
      </c>
      <c r="U169" s="150" t="str">
        <f t="shared" si="45"/>
        <v/>
      </c>
      <c r="V169" s="153" t="str">
        <f t="shared" si="46"/>
        <v/>
      </c>
      <c r="W169" s="153" t="str">
        <f t="shared" si="47"/>
        <v/>
      </c>
      <c r="X169" s="170">
        <f t="shared" si="26"/>
        <v>0</v>
      </c>
      <c r="Y169" s="170" t="str">
        <f t="shared" si="27"/>
        <v/>
      </c>
      <c r="Z169" s="172" t="str">
        <f t="shared" si="28"/>
        <v/>
      </c>
      <c r="AA169" s="172" t="str">
        <f t="shared" si="48"/>
        <v/>
      </c>
      <c r="AB169" s="172" t="str">
        <f t="shared" si="49"/>
        <v/>
      </c>
      <c r="AL169" s="205" t="str">
        <f t="shared" si="50"/>
        <v/>
      </c>
      <c r="AM169" s="206" t="str">
        <f>IF(ISERROR(VLOOKUP(A169,Erfassung_Berechnung!$K$4:$K$19,1,FALSE)),"",VLOOKUP(A169,Erfassung_Berechnung!$K$4:$K$19,1,FALSE))</f>
        <v/>
      </c>
    </row>
    <row r="170" spans="1:39" x14ac:dyDescent="0.2">
      <c r="A170" s="11">
        <f t="shared" si="51"/>
        <v>45757</v>
      </c>
      <c r="B170" s="12">
        <f t="shared" si="29"/>
        <v>4</v>
      </c>
      <c r="C170" s="47">
        <f t="shared" si="30"/>
        <v>5</v>
      </c>
      <c r="D170" s="12" t="str">
        <f t="shared" si="31"/>
        <v/>
      </c>
      <c r="E170" s="156" t="str">
        <f>IF(AND(A170&gt;=Schulferien!$A$9,A170&lt;=Schulferien!$B$9),Schulferien!$C$9,IF(AND(A170&gt;=Schulferien!$A$10,A170&lt;=Schulferien!$B$10),Schulferien!$C$10,IF(AND(A170&gt;=Schulferien!$A$11,A170&lt;=Schulferien!$B$11),Schulferien!$C$11,IF(AND(A170&gt;=Schulferien!$A$12,A170&lt;=Schulferien!$B$12),Schulferien!$C$12,IF(AND(A170&gt;=Schulferien!$A$13,A170&lt;=Schulferien!$B$13),Schulferien!$C$13,IF(AND(A170&gt;=Schulferien!$A$14,A170&lt;=Schulferien!$B$14),Schulferien!$C$14,IF(AND(A170&gt;=Schulferien!$A$15,A170&lt;=Schulferien!$B$15),Schulferien!$C$15,IF(AND(A170&gt;=Schulferien!$A$16,A170&lt;=Schulferien!$B$16),Schulferien!$C$16,""))))))))</f>
        <v>Frühlingsferien</v>
      </c>
      <c r="F170" s="157">
        <f t="shared" si="32"/>
        <v>1</v>
      </c>
      <c r="G170" s="159" t="str">
        <f>IF(ISERROR(VLOOKUP(A170,Schulferien!$A$24:$C$31,3,FALSE)),"",VLOOKUP(A170,Schulferien!$A$24:$C$31,3,FALSE))</f>
        <v/>
      </c>
      <c r="H170" s="160" t="str">
        <f t="shared" si="33"/>
        <v/>
      </c>
      <c r="I170" s="164" t="str">
        <f t="shared" si="34"/>
        <v/>
      </c>
      <c r="J170" s="164" t="str">
        <f t="shared" si="35"/>
        <v/>
      </c>
      <c r="K170" s="65"/>
      <c r="L170" s="240" t="str">
        <f t="shared" si="36"/>
        <v/>
      </c>
      <c r="M170" s="150" t="str">
        <f t="shared" si="37"/>
        <v/>
      </c>
      <c r="N170" s="153" t="str">
        <f t="shared" si="38"/>
        <v/>
      </c>
      <c r="O170" s="153" t="str">
        <f t="shared" si="39"/>
        <v/>
      </c>
      <c r="P170" s="240" t="str">
        <f t="shared" si="40"/>
        <v/>
      </c>
      <c r="Q170" s="150" t="str">
        <f t="shared" si="41"/>
        <v/>
      </c>
      <c r="R170" s="153" t="str">
        <f t="shared" si="42"/>
        <v/>
      </c>
      <c r="S170" s="153" t="str">
        <f t="shared" si="43"/>
        <v/>
      </c>
      <c r="T170" s="240" t="str">
        <f t="shared" si="44"/>
        <v/>
      </c>
      <c r="U170" s="150" t="str">
        <f t="shared" si="45"/>
        <v/>
      </c>
      <c r="V170" s="153" t="str">
        <f t="shared" si="46"/>
        <v/>
      </c>
      <c r="W170" s="153" t="str">
        <f t="shared" si="47"/>
        <v/>
      </c>
      <c r="X170" s="170">
        <f t="shared" si="26"/>
        <v>0</v>
      </c>
      <c r="Y170" s="170" t="str">
        <f t="shared" si="27"/>
        <v/>
      </c>
      <c r="Z170" s="172" t="str">
        <f t="shared" si="28"/>
        <v/>
      </c>
      <c r="AA170" s="172" t="str">
        <f t="shared" si="48"/>
        <v/>
      </c>
      <c r="AB170" s="172" t="str">
        <f t="shared" si="49"/>
        <v/>
      </c>
      <c r="AL170" s="205" t="str">
        <f t="shared" si="50"/>
        <v/>
      </c>
      <c r="AM170" s="206" t="str">
        <f>IF(ISERROR(VLOOKUP(A170,Erfassung_Berechnung!$K$4:$K$19,1,FALSE)),"",VLOOKUP(A170,Erfassung_Berechnung!$K$4:$K$19,1,FALSE))</f>
        <v/>
      </c>
    </row>
    <row r="171" spans="1:39" x14ac:dyDescent="0.2">
      <c r="A171" s="11">
        <f t="shared" si="51"/>
        <v>45758</v>
      </c>
      <c r="B171" s="12">
        <f t="shared" si="29"/>
        <v>4</v>
      </c>
      <c r="C171" s="47">
        <f t="shared" si="30"/>
        <v>6</v>
      </c>
      <c r="D171" s="12" t="str">
        <f t="shared" si="31"/>
        <v/>
      </c>
      <c r="E171" s="156" t="str">
        <f>IF(AND(A171&gt;=Schulferien!$A$9,A171&lt;=Schulferien!$B$9),Schulferien!$C$9,IF(AND(A171&gt;=Schulferien!$A$10,A171&lt;=Schulferien!$B$10),Schulferien!$C$10,IF(AND(A171&gt;=Schulferien!$A$11,A171&lt;=Schulferien!$B$11),Schulferien!$C$11,IF(AND(A171&gt;=Schulferien!$A$12,A171&lt;=Schulferien!$B$12),Schulferien!$C$12,IF(AND(A171&gt;=Schulferien!$A$13,A171&lt;=Schulferien!$B$13),Schulferien!$C$13,IF(AND(A171&gt;=Schulferien!$A$14,A171&lt;=Schulferien!$B$14),Schulferien!$C$14,IF(AND(A171&gt;=Schulferien!$A$15,A171&lt;=Schulferien!$B$15),Schulferien!$C$15,IF(AND(A171&gt;=Schulferien!$A$16,A171&lt;=Schulferien!$B$16),Schulferien!$C$16,""))))))))</f>
        <v>Frühlingsferien</v>
      </c>
      <c r="F171" s="157">
        <f t="shared" si="32"/>
        <v>1</v>
      </c>
      <c r="G171" s="159" t="str">
        <f>IF(ISERROR(VLOOKUP(A171,Schulferien!$A$24:$C$31,3,FALSE)),"",VLOOKUP(A171,Schulferien!$A$24:$C$31,3,FALSE))</f>
        <v/>
      </c>
      <c r="H171" s="160" t="str">
        <f t="shared" si="33"/>
        <v/>
      </c>
      <c r="I171" s="164" t="str">
        <f t="shared" si="34"/>
        <v/>
      </c>
      <c r="J171" s="164" t="str">
        <f t="shared" si="35"/>
        <v/>
      </c>
      <c r="K171" s="65"/>
      <c r="L171" s="240" t="str">
        <f t="shared" si="36"/>
        <v/>
      </c>
      <c r="M171" s="150" t="str">
        <f t="shared" si="37"/>
        <v/>
      </c>
      <c r="N171" s="153" t="str">
        <f t="shared" si="38"/>
        <v/>
      </c>
      <c r="O171" s="153" t="str">
        <f t="shared" si="39"/>
        <v/>
      </c>
      <c r="P171" s="240" t="str">
        <f t="shared" si="40"/>
        <v/>
      </c>
      <c r="Q171" s="150" t="str">
        <f t="shared" si="41"/>
        <v/>
      </c>
      <c r="R171" s="153" t="str">
        <f t="shared" si="42"/>
        <v/>
      </c>
      <c r="S171" s="153" t="str">
        <f t="shared" si="43"/>
        <v/>
      </c>
      <c r="T171" s="240" t="str">
        <f t="shared" si="44"/>
        <v/>
      </c>
      <c r="U171" s="150" t="str">
        <f t="shared" si="45"/>
        <v/>
      </c>
      <c r="V171" s="153" t="str">
        <f t="shared" si="46"/>
        <v/>
      </c>
      <c r="W171" s="153" t="str">
        <f t="shared" si="47"/>
        <v/>
      </c>
      <c r="X171" s="170">
        <f t="shared" si="26"/>
        <v>0</v>
      </c>
      <c r="Y171" s="170" t="str">
        <f t="shared" si="27"/>
        <v/>
      </c>
      <c r="Z171" s="172" t="str">
        <f t="shared" si="28"/>
        <v/>
      </c>
      <c r="AA171" s="172" t="str">
        <f t="shared" si="48"/>
        <v/>
      </c>
      <c r="AB171" s="172" t="str">
        <f t="shared" si="49"/>
        <v/>
      </c>
      <c r="AL171" s="205" t="str">
        <f t="shared" si="50"/>
        <v/>
      </c>
      <c r="AM171" s="206" t="str">
        <f>IF(ISERROR(VLOOKUP(A171,Erfassung_Berechnung!$K$4:$K$19,1,FALSE)),"",VLOOKUP(A171,Erfassung_Berechnung!$K$4:$K$19,1,FALSE))</f>
        <v/>
      </c>
    </row>
    <row r="172" spans="1:39" x14ac:dyDescent="0.2">
      <c r="A172" s="11">
        <f t="shared" si="51"/>
        <v>45759</v>
      </c>
      <c r="B172" s="12">
        <f t="shared" si="29"/>
        <v>4</v>
      </c>
      <c r="C172" s="47">
        <f t="shared" si="30"/>
        <v>7</v>
      </c>
      <c r="D172" s="12">
        <f t="shared" si="31"/>
        <v>1</v>
      </c>
      <c r="E172" s="156" t="str">
        <f>IF(AND(A172&gt;=Schulferien!$A$9,A172&lt;=Schulferien!$B$9),Schulferien!$C$9,IF(AND(A172&gt;=Schulferien!$A$10,A172&lt;=Schulferien!$B$10),Schulferien!$C$10,IF(AND(A172&gt;=Schulferien!$A$11,A172&lt;=Schulferien!$B$11),Schulferien!$C$11,IF(AND(A172&gt;=Schulferien!$A$12,A172&lt;=Schulferien!$B$12),Schulferien!$C$12,IF(AND(A172&gt;=Schulferien!$A$13,A172&lt;=Schulferien!$B$13),Schulferien!$C$13,IF(AND(A172&gt;=Schulferien!$A$14,A172&lt;=Schulferien!$B$14),Schulferien!$C$14,IF(AND(A172&gt;=Schulferien!$A$15,A172&lt;=Schulferien!$B$15),Schulferien!$C$15,IF(AND(A172&gt;=Schulferien!$A$16,A172&lt;=Schulferien!$B$16),Schulferien!$C$16,""))))))))</f>
        <v>Frühlingsferien</v>
      </c>
      <c r="F172" s="157">
        <f t="shared" si="32"/>
        <v>0</v>
      </c>
      <c r="G172" s="159" t="str">
        <f>IF(ISERROR(VLOOKUP(A172,Schulferien!$A$24:$C$31,3,FALSE)),"",VLOOKUP(A172,Schulferien!$A$24:$C$31,3,FALSE))</f>
        <v/>
      </c>
      <c r="H172" s="160" t="str">
        <f t="shared" si="33"/>
        <v/>
      </c>
      <c r="I172" s="164" t="str">
        <f t="shared" si="34"/>
        <v/>
      </c>
      <c r="J172" s="164" t="str">
        <f t="shared" si="35"/>
        <v/>
      </c>
      <c r="K172" s="65"/>
      <c r="L172" s="240" t="str">
        <f t="shared" si="36"/>
        <v/>
      </c>
      <c r="M172" s="150" t="str">
        <f t="shared" si="37"/>
        <v/>
      </c>
      <c r="N172" s="153" t="str">
        <f t="shared" si="38"/>
        <v/>
      </c>
      <c r="O172" s="153" t="str">
        <f t="shared" si="39"/>
        <v/>
      </c>
      <c r="P172" s="240" t="str">
        <f t="shared" si="40"/>
        <v/>
      </c>
      <c r="Q172" s="150" t="str">
        <f t="shared" si="41"/>
        <v/>
      </c>
      <c r="R172" s="153" t="str">
        <f t="shared" si="42"/>
        <v/>
      </c>
      <c r="S172" s="153" t="str">
        <f t="shared" si="43"/>
        <v/>
      </c>
      <c r="T172" s="240" t="str">
        <f t="shared" si="44"/>
        <v/>
      </c>
      <c r="U172" s="150" t="str">
        <f t="shared" si="45"/>
        <v/>
      </c>
      <c r="V172" s="153" t="str">
        <f t="shared" si="46"/>
        <v/>
      </c>
      <c r="W172" s="153" t="str">
        <f t="shared" si="47"/>
        <v/>
      </c>
      <c r="X172" s="170">
        <f t="shared" si="26"/>
        <v>0</v>
      </c>
      <c r="Y172" s="170" t="str">
        <f t="shared" si="27"/>
        <v/>
      </c>
      <c r="Z172" s="172" t="str">
        <f t="shared" si="28"/>
        <v/>
      </c>
      <c r="AA172" s="172" t="str">
        <f t="shared" si="48"/>
        <v/>
      </c>
      <c r="AB172" s="172" t="str">
        <f t="shared" si="49"/>
        <v/>
      </c>
      <c r="AL172" s="205" t="str">
        <f t="shared" si="50"/>
        <v/>
      </c>
      <c r="AM172" s="206" t="str">
        <f>IF(ISERROR(VLOOKUP(A172,Erfassung_Berechnung!$K$4:$K$19,1,FALSE)),"",VLOOKUP(A172,Erfassung_Berechnung!$K$4:$K$19,1,FALSE))</f>
        <v/>
      </c>
    </row>
    <row r="173" spans="1:39" x14ac:dyDescent="0.2">
      <c r="A173" s="11">
        <f t="shared" si="51"/>
        <v>45760</v>
      </c>
      <c r="B173" s="12">
        <f t="shared" si="29"/>
        <v>4</v>
      </c>
      <c r="C173" s="47">
        <f t="shared" si="30"/>
        <v>1</v>
      </c>
      <c r="D173" s="12">
        <f t="shared" si="31"/>
        <v>1</v>
      </c>
      <c r="E173" s="156" t="str">
        <f>IF(AND(A173&gt;=Schulferien!$A$9,A173&lt;=Schulferien!$B$9),Schulferien!$C$9,IF(AND(A173&gt;=Schulferien!$A$10,A173&lt;=Schulferien!$B$10),Schulferien!$C$10,IF(AND(A173&gt;=Schulferien!$A$11,A173&lt;=Schulferien!$B$11),Schulferien!$C$11,IF(AND(A173&gt;=Schulferien!$A$12,A173&lt;=Schulferien!$B$12),Schulferien!$C$12,IF(AND(A173&gt;=Schulferien!$A$13,A173&lt;=Schulferien!$B$13),Schulferien!$C$13,IF(AND(A173&gt;=Schulferien!$A$14,A173&lt;=Schulferien!$B$14),Schulferien!$C$14,IF(AND(A173&gt;=Schulferien!$A$15,A173&lt;=Schulferien!$B$15),Schulferien!$C$15,IF(AND(A173&gt;=Schulferien!$A$16,A173&lt;=Schulferien!$B$16),Schulferien!$C$16,""))))))))</f>
        <v>Frühlingsferien</v>
      </c>
      <c r="F173" s="157">
        <f t="shared" si="32"/>
        <v>0</v>
      </c>
      <c r="G173" s="159" t="str">
        <f>IF(ISERROR(VLOOKUP(A173,Schulferien!$A$24:$C$31,3,FALSE)),"",VLOOKUP(A173,Schulferien!$A$24:$C$31,3,FALSE))</f>
        <v/>
      </c>
      <c r="H173" s="160" t="str">
        <f t="shared" si="33"/>
        <v/>
      </c>
      <c r="I173" s="164" t="str">
        <f t="shared" si="34"/>
        <v/>
      </c>
      <c r="J173" s="164" t="str">
        <f t="shared" si="35"/>
        <v/>
      </c>
      <c r="K173" s="65"/>
      <c r="L173" s="240" t="str">
        <f t="shared" si="36"/>
        <v/>
      </c>
      <c r="M173" s="150" t="str">
        <f t="shared" si="37"/>
        <v/>
      </c>
      <c r="N173" s="153" t="str">
        <f t="shared" si="38"/>
        <v/>
      </c>
      <c r="O173" s="153" t="str">
        <f t="shared" si="39"/>
        <v/>
      </c>
      <c r="P173" s="240" t="str">
        <f t="shared" si="40"/>
        <v/>
      </c>
      <c r="Q173" s="150" t="str">
        <f t="shared" si="41"/>
        <v/>
      </c>
      <c r="R173" s="153" t="str">
        <f t="shared" si="42"/>
        <v/>
      </c>
      <c r="S173" s="153" t="str">
        <f t="shared" si="43"/>
        <v/>
      </c>
      <c r="T173" s="240" t="str">
        <f t="shared" si="44"/>
        <v/>
      </c>
      <c r="U173" s="150" t="str">
        <f t="shared" si="45"/>
        <v/>
      </c>
      <c r="V173" s="153" t="str">
        <f t="shared" si="46"/>
        <v/>
      </c>
      <c r="W173" s="153" t="str">
        <f t="shared" si="47"/>
        <v/>
      </c>
      <c r="X173" s="170">
        <f t="shared" si="26"/>
        <v>0</v>
      </c>
      <c r="Y173" s="170" t="str">
        <f t="shared" si="27"/>
        <v/>
      </c>
      <c r="Z173" s="172" t="str">
        <f t="shared" si="28"/>
        <v/>
      </c>
      <c r="AA173" s="172" t="str">
        <f t="shared" si="48"/>
        <v/>
      </c>
      <c r="AB173" s="172" t="str">
        <f t="shared" si="49"/>
        <v/>
      </c>
      <c r="AL173" s="205" t="str">
        <f t="shared" si="50"/>
        <v/>
      </c>
      <c r="AM173" s="206" t="str">
        <f>IF(ISERROR(VLOOKUP(A173,Erfassung_Berechnung!$K$4:$K$19,1,FALSE)),"",VLOOKUP(A173,Erfassung_Berechnung!$K$4:$K$19,1,FALSE))</f>
        <v/>
      </c>
    </row>
    <row r="174" spans="1:39" x14ac:dyDescent="0.2">
      <c r="A174" s="11">
        <f t="shared" si="51"/>
        <v>45761</v>
      </c>
      <c r="B174" s="12">
        <f t="shared" si="29"/>
        <v>4</v>
      </c>
      <c r="C174" s="47">
        <f t="shared" si="30"/>
        <v>2</v>
      </c>
      <c r="D174" s="12" t="str">
        <f t="shared" si="31"/>
        <v/>
      </c>
      <c r="E174" s="156" t="str">
        <f>IF(AND(A174&gt;=Schulferien!$A$9,A174&lt;=Schulferien!$B$9),Schulferien!$C$9,IF(AND(A174&gt;=Schulferien!$A$10,A174&lt;=Schulferien!$B$10),Schulferien!$C$10,IF(AND(A174&gt;=Schulferien!$A$11,A174&lt;=Schulferien!$B$11),Schulferien!$C$11,IF(AND(A174&gt;=Schulferien!$A$12,A174&lt;=Schulferien!$B$12),Schulferien!$C$12,IF(AND(A174&gt;=Schulferien!$A$13,A174&lt;=Schulferien!$B$13),Schulferien!$C$13,IF(AND(A174&gt;=Schulferien!$A$14,A174&lt;=Schulferien!$B$14),Schulferien!$C$14,IF(AND(A174&gt;=Schulferien!$A$15,A174&lt;=Schulferien!$B$15),Schulferien!$C$15,IF(AND(A174&gt;=Schulferien!$A$16,A174&lt;=Schulferien!$B$16),Schulferien!$C$16,""))))))))</f>
        <v>Frühlingsferien</v>
      </c>
      <c r="F174" s="157">
        <f t="shared" si="32"/>
        <v>1</v>
      </c>
      <c r="G174" s="159" t="str">
        <f>IF(ISERROR(VLOOKUP(A174,Schulferien!$A$24:$C$31,3,FALSE)),"",VLOOKUP(A174,Schulferien!$A$24:$C$31,3,FALSE))</f>
        <v/>
      </c>
      <c r="H174" s="160" t="str">
        <f t="shared" si="33"/>
        <v/>
      </c>
      <c r="I174" s="164" t="str">
        <f t="shared" si="34"/>
        <v/>
      </c>
      <c r="J174" s="164" t="str">
        <f t="shared" si="35"/>
        <v/>
      </c>
      <c r="K174" s="65"/>
      <c r="L174" s="240" t="str">
        <f t="shared" si="36"/>
        <v/>
      </c>
      <c r="M174" s="150" t="str">
        <f t="shared" si="37"/>
        <v/>
      </c>
      <c r="N174" s="153" t="str">
        <f t="shared" si="38"/>
        <v/>
      </c>
      <c r="O174" s="153" t="str">
        <f t="shared" si="39"/>
        <v/>
      </c>
      <c r="P174" s="240" t="str">
        <f t="shared" si="40"/>
        <v/>
      </c>
      <c r="Q174" s="150" t="str">
        <f t="shared" si="41"/>
        <v/>
      </c>
      <c r="R174" s="153" t="str">
        <f t="shared" si="42"/>
        <v/>
      </c>
      <c r="S174" s="153" t="str">
        <f t="shared" si="43"/>
        <v/>
      </c>
      <c r="T174" s="240" t="str">
        <f t="shared" si="44"/>
        <v/>
      </c>
      <c r="U174" s="150" t="str">
        <f t="shared" si="45"/>
        <v/>
      </c>
      <c r="V174" s="153" t="str">
        <f t="shared" si="46"/>
        <v/>
      </c>
      <c r="W174" s="153" t="str">
        <f t="shared" si="47"/>
        <v/>
      </c>
      <c r="X174" s="170">
        <f t="shared" si="26"/>
        <v>0</v>
      </c>
      <c r="Y174" s="170" t="str">
        <f t="shared" si="27"/>
        <v/>
      </c>
      <c r="Z174" s="172" t="str">
        <f t="shared" si="28"/>
        <v/>
      </c>
      <c r="AA174" s="172" t="str">
        <f t="shared" si="48"/>
        <v/>
      </c>
      <c r="AB174" s="172" t="str">
        <f t="shared" si="49"/>
        <v/>
      </c>
      <c r="AL174" s="205" t="str">
        <f t="shared" si="50"/>
        <v/>
      </c>
      <c r="AM174" s="206" t="str">
        <f>IF(ISERROR(VLOOKUP(A174,Erfassung_Berechnung!$K$4:$K$19,1,FALSE)),"",VLOOKUP(A174,Erfassung_Berechnung!$K$4:$K$19,1,FALSE))</f>
        <v/>
      </c>
    </row>
    <row r="175" spans="1:39" x14ac:dyDescent="0.2">
      <c r="A175" s="11">
        <f t="shared" si="51"/>
        <v>45762</v>
      </c>
      <c r="B175" s="12">
        <f t="shared" si="29"/>
        <v>4</v>
      </c>
      <c r="C175" s="47">
        <f t="shared" si="30"/>
        <v>3</v>
      </c>
      <c r="D175" s="12" t="str">
        <f t="shared" si="31"/>
        <v/>
      </c>
      <c r="E175" s="156" t="str">
        <f>IF(AND(A175&gt;=Schulferien!$A$9,A175&lt;=Schulferien!$B$9),Schulferien!$C$9,IF(AND(A175&gt;=Schulferien!$A$10,A175&lt;=Schulferien!$B$10),Schulferien!$C$10,IF(AND(A175&gt;=Schulferien!$A$11,A175&lt;=Schulferien!$B$11),Schulferien!$C$11,IF(AND(A175&gt;=Schulferien!$A$12,A175&lt;=Schulferien!$B$12),Schulferien!$C$12,IF(AND(A175&gt;=Schulferien!$A$13,A175&lt;=Schulferien!$B$13),Schulferien!$C$13,IF(AND(A175&gt;=Schulferien!$A$14,A175&lt;=Schulferien!$B$14),Schulferien!$C$14,IF(AND(A175&gt;=Schulferien!$A$15,A175&lt;=Schulferien!$B$15),Schulferien!$C$15,IF(AND(A175&gt;=Schulferien!$A$16,A175&lt;=Schulferien!$B$16),Schulferien!$C$16,""))))))))</f>
        <v>Frühlingsferien</v>
      </c>
      <c r="F175" s="157">
        <f t="shared" si="32"/>
        <v>1</v>
      </c>
      <c r="G175" s="159" t="str">
        <f>IF(ISERROR(VLOOKUP(A175,Schulferien!$A$24:$C$31,3,FALSE)),"",VLOOKUP(A175,Schulferien!$A$24:$C$31,3,FALSE))</f>
        <v/>
      </c>
      <c r="H175" s="160" t="str">
        <f t="shared" si="33"/>
        <v/>
      </c>
      <c r="I175" s="164" t="str">
        <f t="shared" si="34"/>
        <v/>
      </c>
      <c r="J175" s="164" t="str">
        <f t="shared" si="35"/>
        <v/>
      </c>
      <c r="K175" s="65"/>
      <c r="L175" s="240" t="str">
        <f t="shared" si="36"/>
        <v/>
      </c>
      <c r="M175" s="150" t="str">
        <f t="shared" si="37"/>
        <v/>
      </c>
      <c r="N175" s="153" t="str">
        <f t="shared" si="38"/>
        <v/>
      </c>
      <c r="O175" s="153" t="str">
        <f t="shared" si="39"/>
        <v/>
      </c>
      <c r="P175" s="240" t="str">
        <f t="shared" si="40"/>
        <v/>
      </c>
      <c r="Q175" s="150" t="str">
        <f t="shared" si="41"/>
        <v/>
      </c>
      <c r="R175" s="153" t="str">
        <f t="shared" si="42"/>
        <v/>
      </c>
      <c r="S175" s="153" t="str">
        <f t="shared" si="43"/>
        <v/>
      </c>
      <c r="T175" s="240" t="str">
        <f t="shared" si="44"/>
        <v/>
      </c>
      <c r="U175" s="150" t="str">
        <f t="shared" si="45"/>
        <v/>
      </c>
      <c r="V175" s="153" t="str">
        <f t="shared" si="46"/>
        <v/>
      </c>
      <c r="W175" s="153" t="str">
        <f t="shared" si="47"/>
        <v/>
      </c>
      <c r="X175" s="170">
        <f t="shared" si="26"/>
        <v>0</v>
      </c>
      <c r="Y175" s="170" t="str">
        <f t="shared" si="27"/>
        <v/>
      </c>
      <c r="Z175" s="172" t="str">
        <f t="shared" si="28"/>
        <v/>
      </c>
      <c r="AA175" s="172" t="str">
        <f t="shared" si="48"/>
        <v/>
      </c>
      <c r="AB175" s="172" t="str">
        <f t="shared" si="49"/>
        <v/>
      </c>
      <c r="AL175" s="205" t="str">
        <f t="shared" si="50"/>
        <v/>
      </c>
      <c r="AM175" s="206" t="str">
        <f>IF(ISERROR(VLOOKUP(A175,Erfassung_Berechnung!$K$4:$K$19,1,FALSE)),"",VLOOKUP(A175,Erfassung_Berechnung!$K$4:$K$19,1,FALSE))</f>
        <v/>
      </c>
    </row>
    <row r="176" spans="1:39" x14ac:dyDescent="0.2">
      <c r="A176" s="11">
        <f t="shared" si="51"/>
        <v>45763</v>
      </c>
      <c r="B176" s="12">
        <f t="shared" si="29"/>
        <v>4</v>
      </c>
      <c r="C176" s="47">
        <f t="shared" si="30"/>
        <v>4</v>
      </c>
      <c r="D176" s="12" t="str">
        <f t="shared" si="31"/>
        <v/>
      </c>
      <c r="E176" s="156" t="str">
        <f>IF(AND(A176&gt;=Schulferien!$A$9,A176&lt;=Schulferien!$B$9),Schulferien!$C$9,IF(AND(A176&gt;=Schulferien!$A$10,A176&lt;=Schulferien!$B$10),Schulferien!$C$10,IF(AND(A176&gt;=Schulferien!$A$11,A176&lt;=Schulferien!$B$11),Schulferien!$C$11,IF(AND(A176&gt;=Schulferien!$A$12,A176&lt;=Schulferien!$B$12),Schulferien!$C$12,IF(AND(A176&gt;=Schulferien!$A$13,A176&lt;=Schulferien!$B$13),Schulferien!$C$13,IF(AND(A176&gt;=Schulferien!$A$14,A176&lt;=Schulferien!$B$14),Schulferien!$C$14,IF(AND(A176&gt;=Schulferien!$A$15,A176&lt;=Schulferien!$B$15),Schulferien!$C$15,IF(AND(A176&gt;=Schulferien!$A$16,A176&lt;=Schulferien!$B$16),Schulferien!$C$16,""))))))))</f>
        <v>Frühlingsferien</v>
      </c>
      <c r="F176" s="157">
        <f t="shared" si="32"/>
        <v>1</v>
      </c>
      <c r="G176" s="159" t="str">
        <f>IF(ISERROR(VLOOKUP(A176,Schulferien!$A$24:$C$31,3,FALSE)),"",VLOOKUP(A176,Schulferien!$A$24:$C$31,3,FALSE))</f>
        <v/>
      </c>
      <c r="H176" s="160" t="str">
        <f t="shared" si="33"/>
        <v/>
      </c>
      <c r="I176" s="164" t="str">
        <f t="shared" si="34"/>
        <v/>
      </c>
      <c r="J176" s="164" t="str">
        <f t="shared" si="35"/>
        <v/>
      </c>
      <c r="K176" s="65"/>
      <c r="L176" s="240" t="str">
        <f t="shared" si="36"/>
        <v/>
      </c>
      <c r="M176" s="150" t="str">
        <f t="shared" si="37"/>
        <v/>
      </c>
      <c r="N176" s="153" t="str">
        <f t="shared" si="38"/>
        <v/>
      </c>
      <c r="O176" s="153" t="str">
        <f t="shared" si="39"/>
        <v/>
      </c>
      <c r="P176" s="240" t="str">
        <f t="shared" si="40"/>
        <v/>
      </c>
      <c r="Q176" s="150" t="str">
        <f t="shared" si="41"/>
        <v/>
      </c>
      <c r="R176" s="153" t="str">
        <f t="shared" si="42"/>
        <v/>
      </c>
      <c r="S176" s="153" t="str">
        <f t="shared" si="43"/>
        <v/>
      </c>
      <c r="T176" s="240" t="str">
        <f t="shared" si="44"/>
        <v/>
      </c>
      <c r="U176" s="150" t="str">
        <f t="shared" si="45"/>
        <v/>
      </c>
      <c r="V176" s="153" t="str">
        <f t="shared" si="46"/>
        <v/>
      </c>
      <c r="W176" s="153" t="str">
        <f t="shared" si="47"/>
        <v/>
      </c>
      <c r="X176" s="170">
        <f t="shared" si="26"/>
        <v>0</v>
      </c>
      <c r="Y176" s="170" t="str">
        <f t="shared" si="27"/>
        <v/>
      </c>
      <c r="Z176" s="172" t="str">
        <f t="shared" si="28"/>
        <v/>
      </c>
      <c r="AA176" s="172" t="str">
        <f t="shared" si="48"/>
        <v/>
      </c>
      <c r="AB176" s="172" t="str">
        <f t="shared" si="49"/>
        <v/>
      </c>
      <c r="AL176" s="205" t="str">
        <f t="shared" si="50"/>
        <v/>
      </c>
      <c r="AM176" s="206" t="str">
        <f>IF(ISERROR(VLOOKUP(A176,Erfassung_Berechnung!$K$4:$K$19,1,FALSE)),"",VLOOKUP(A176,Erfassung_Berechnung!$K$4:$K$19,1,FALSE))</f>
        <v/>
      </c>
    </row>
    <row r="177" spans="1:39" x14ac:dyDescent="0.2">
      <c r="A177" s="11">
        <f t="shared" si="51"/>
        <v>45764</v>
      </c>
      <c r="B177" s="12">
        <f t="shared" si="29"/>
        <v>4</v>
      </c>
      <c r="C177" s="47">
        <f t="shared" si="30"/>
        <v>5</v>
      </c>
      <c r="D177" s="12" t="str">
        <f t="shared" si="31"/>
        <v/>
      </c>
      <c r="E177" s="156" t="str">
        <f>IF(AND(A177&gt;=Schulferien!$A$9,A177&lt;=Schulferien!$B$9),Schulferien!$C$9,IF(AND(A177&gt;=Schulferien!$A$10,A177&lt;=Schulferien!$B$10),Schulferien!$C$10,IF(AND(A177&gt;=Schulferien!$A$11,A177&lt;=Schulferien!$B$11),Schulferien!$C$11,IF(AND(A177&gt;=Schulferien!$A$12,A177&lt;=Schulferien!$B$12),Schulferien!$C$12,IF(AND(A177&gt;=Schulferien!$A$13,A177&lt;=Schulferien!$B$13),Schulferien!$C$13,IF(AND(A177&gt;=Schulferien!$A$14,A177&lt;=Schulferien!$B$14),Schulferien!$C$14,IF(AND(A177&gt;=Schulferien!$A$15,A177&lt;=Schulferien!$B$15),Schulferien!$C$15,IF(AND(A177&gt;=Schulferien!$A$16,A177&lt;=Schulferien!$B$16),Schulferien!$C$16,""))))))))</f>
        <v>Frühlingsferien</v>
      </c>
      <c r="F177" s="157">
        <f t="shared" si="32"/>
        <v>1</v>
      </c>
      <c r="G177" s="159" t="str">
        <f>IF(ISERROR(VLOOKUP(A177,Schulferien!$A$24:$C$31,3,FALSE)),"",VLOOKUP(A177,Schulferien!$A$24:$C$31,3,FALSE))</f>
        <v/>
      </c>
      <c r="H177" s="160" t="str">
        <f t="shared" si="33"/>
        <v/>
      </c>
      <c r="I177" s="164" t="str">
        <f t="shared" si="34"/>
        <v/>
      </c>
      <c r="J177" s="164" t="str">
        <f t="shared" si="35"/>
        <v/>
      </c>
      <c r="K177" s="65"/>
      <c r="L177" s="240" t="str">
        <f t="shared" si="36"/>
        <v/>
      </c>
      <c r="M177" s="150" t="str">
        <f t="shared" si="37"/>
        <v/>
      </c>
      <c r="N177" s="153" t="str">
        <f t="shared" si="38"/>
        <v/>
      </c>
      <c r="O177" s="153" t="str">
        <f t="shared" si="39"/>
        <v/>
      </c>
      <c r="P177" s="240" t="str">
        <f t="shared" si="40"/>
        <v/>
      </c>
      <c r="Q177" s="150" t="str">
        <f t="shared" si="41"/>
        <v/>
      </c>
      <c r="R177" s="153" t="str">
        <f t="shared" si="42"/>
        <v/>
      </c>
      <c r="S177" s="153" t="str">
        <f t="shared" si="43"/>
        <v/>
      </c>
      <c r="T177" s="240" t="str">
        <f t="shared" si="44"/>
        <v/>
      </c>
      <c r="U177" s="150" t="str">
        <f t="shared" si="45"/>
        <v/>
      </c>
      <c r="V177" s="153" t="str">
        <f t="shared" si="46"/>
        <v/>
      </c>
      <c r="W177" s="153" t="str">
        <f t="shared" si="47"/>
        <v/>
      </c>
      <c r="X177" s="170">
        <f t="shared" si="26"/>
        <v>0</v>
      </c>
      <c r="Y177" s="170" t="str">
        <f t="shared" si="27"/>
        <v/>
      </c>
      <c r="Z177" s="172" t="str">
        <f t="shared" si="28"/>
        <v/>
      </c>
      <c r="AA177" s="172" t="str">
        <f t="shared" si="48"/>
        <v/>
      </c>
      <c r="AB177" s="172" t="str">
        <f t="shared" si="49"/>
        <v/>
      </c>
      <c r="AL177" s="205" t="str">
        <f t="shared" si="50"/>
        <v/>
      </c>
      <c r="AM177" s="206" t="str">
        <f>IF(ISERROR(VLOOKUP(A177,Erfassung_Berechnung!$K$4:$K$19,1,FALSE)),"",VLOOKUP(A177,Erfassung_Berechnung!$K$4:$K$19,1,FALSE))</f>
        <v/>
      </c>
    </row>
    <row r="178" spans="1:39" x14ac:dyDescent="0.2">
      <c r="A178" s="11">
        <f t="shared" si="51"/>
        <v>45765</v>
      </c>
      <c r="B178" s="12">
        <f t="shared" si="29"/>
        <v>4</v>
      </c>
      <c r="C178" s="47">
        <f t="shared" si="30"/>
        <v>6</v>
      </c>
      <c r="D178" s="12" t="str">
        <f t="shared" si="31"/>
        <v/>
      </c>
      <c r="E178" s="156" t="str">
        <f>IF(AND(A178&gt;=Schulferien!$A$9,A178&lt;=Schulferien!$B$9),Schulferien!$C$9,IF(AND(A178&gt;=Schulferien!$A$10,A178&lt;=Schulferien!$B$10),Schulferien!$C$10,IF(AND(A178&gt;=Schulferien!$A$11,A178&lt;=Schulferien!$B$11),Schulferien!$C$11,IF(AND(A178&gt;=Schulferien!$A$12,A178&lt;=Schulferien!$B$12),Schulferien!$C$12,IF(AND(A178&gt;=Schulferien!$A$13,A178&lt;=Schulferien!$B$13),Schulferien!$C$13,IF(AND(A178&gt;=Schulferien!$A$14,A178&lt;=Schulferien!$B$14),Schulferien!$C$14,IF(AND(A178&gt;=Schulferien!$A$15,A178&lt;=Schulferien!$B$15),Schulferien!$C$15,IF(AND(A178&gt;=Schulferien!$A$16,A178&lt;=Schulferien!$B$16),Schulferien!$C$16,""))))))))</f>
        <v>Frühlingsferien</v>
      </c>
      <c r="F178" s="157">
        <f t="shared" si="32"/>
        <v>1</v>
      </c>
      <c r="G178" s="159" t="str">
        <f>IF(ISERROR(VLOOKUP(A178,Schulferien!$A$24:$C$31,3,FALSE)),"",VLOOKUP(A178,Schulferien!$A$24:$C$31,3,FALSE))</f>
        <v>Karfreitag</v>
      </c>
      <c r="H178" s="160">
        <f t="shared" si="33"/>
        <v>0</v>
      </c>
      <c r="I178" s="164" t="str">
        <f t="shared" si="34"/>
        <v/>
      </c>
      <c r="J178" s="164" t="str">
        <f t="shared" si="35"/>
        <v/>
      </c>
      <c r="K178" s="65"/>
      <c r="L178" s="240" t="str">
        <f t="shared" si="36"/>
        <v/>
      </c>
      <c r="M178" s="150" t="str">
        <f t="shared" si="37"/>
        <v/>
      </c>
      <c r="N178" s="153" t="str">
        <f t="shared" si="38"/>
        <v/>
      </c>
      <c r="O178" s="153" t="str">
        <f t="shared" si="39"/>
        <v/>
      </c>
      <c r="P178" s="240" t="str">
        <f t="shared" si="40"/>
        <v/>
      </c>
      <c r="Q178" s="150" t="str">
        <f t="shared" si="41"/>
        <v/>
      </c>
      <c r="R178" s="153" t="str">
        <f t="shared" si="42"/>
        <v/>
      </c>
      <c r="S178" s="153" t="str">
        <f t="shared" si="43"/>
        <v/>
      </c>
      <c r="T178" s="240" t="str">
        <f t="shared" si="44"/>
        <v/>
      </c>
      <c r="U178" s="150" t="str">
        <f t="shared" si="45"/>
        <v/>
      </c>
      <c r="V178" s="153" t="str">
        <f t="shared" si="46"/>
        <v/>
      </c>
      <c r="W178" s="153" t="str">
        <f t="shared" si="47"/>
        <v/>
      </c>
      <c r="X178" s="170">
        <f t="shared" si="26"/>
        <v>0</v>
      </c>
      <c r="Y178" s="170" t="str">
        <f t="shared" si="27"/>
        <v/>
      </c>
      <c r="Z178" s="172" t="str">
        <f t="shared" si="28"/>
        <v/>
      </c>
      <c r="AA178" s="172" t="str">
        <f t="shared" si="48"/>
        <v/>
      </c>
      <c r="AB178" s="172" t="str">
        <f t="shared" si="49"/>
        <v/>
      </c>
      <c r="AL178" s="205" t="str">
        <f t="shared" si="50"/>
        <v/>
      </c>
      <c r="AM178" s="206" t="str">
        <f>IF(ISERROR(VLOOKUP(A178,Erfassung_Berechnung!$K$4:$K$19,1,FALSE)),"",VLOOKUP(A178,Erfassung_Berechnung!$K$4:$K$19,1,FALSE))</f>
        <v/>
      </c>
    </row>
    <row r="179" spans="1:39" x14ac:dyDescent="0.2">
      <c r="A179" s="11">
        <f t="shared" si="51"/>
        <v>45766</v>
      </c>
      <c r="B179" s="12">
        <f t="shared" si="29"/>
        <v>4</v>
      </c>
      <c r="C179" s="47">
        <f t="shared" si="30"/>
        <v>7</v>
      </c>
      <c r="D179" s="12">
        <f t="shared" si="31"/>
        <v>1</v>
      </c>
      <c r="E179" s="156" t="str">
        <f>IF(AND(A179&gt;=Schulferien!$A$9,A179&lt;=Schulferien!$B$9),Schulferien!$C$9,IF(AND(A179&gt;=Schulferien!$A$10,A179&lt;=Schulferien!$B$10),Schulferien!$C$10,IF(AND(A179&gt;=Schulferien!$A$11,A179&lt;=Schulferien!$B$11),Schulferien!$C$11,IF(AND(A179&gt;=Schulferien!$A$12,A179&lt;=Schulferien!$B$12),Schulferien!$C$12,IF(AND(A179&gt;=Schulferien!$A$13,A179&lt;=Schulferien!$B$13),Schulferien!$C$13,IF(AND(A179&gt;=Schulferien!$A$14,A179&lt;=Schulferien!$B$14),Schulferien!$C$14,IF(AND(A179&gt;=Schulferien!$A$15,A179&lt;=Schulferien!$B$15),Schulferien!$C$15,IF(AND(A179&gt;=Schulferien!$A$16,A179&lt;=Schulferien!$B$16),Schulferien!$C$16,""))))))))</f>
        <v>Frühlingsferien</v>
      </c>
      <c r="F179" s="157">
        <f t="shared" si="32"/>
        <v>0</v>
      </c>
      <c r="G179" s="159" t="str">
        <f>IF(ISERROR(VLOOKUP(A179,Schulferien!$A$24:$C$31,3,FALSE)),"",VLOOKUP(A179,Schulferien!$A$24:$C$31,3,FALSE))</f>
        <v/>
      </c>
      <c r="H179" s="160" t="str">
        <f t="shared" si="33"/>
        <v/>
      </c>
      <c r="I179" s="164" t="str">
        <f t="shared" si="34"/>
        <v/>
      </c>
      <c r="J179" s="164" t="str">
        <f t="shared" si="35"/>
        <v/>
      </c>
      <c r="K179" s="65"/>
      <c r="L179" s="240" t="str">
        <f t="shared" si="36"/>
        <v/>
      </c>
      <c r="M179" s="150" t="str">
        <f t="shared" si="37"/>
        <v/>
      </c>
      <c r="N179" s="153" t="str">
        <f t="shared" si="38"/>
        <v/>
      </c>
      <c r="O179" s="153" t="str">
        <f t="shared" si="39"/>
        <v/>
      </c>
      <c r="P179" s="240" t="str">
        <f t="shared" si="40"/>
        <v/>
      </c>
      <c r="Q179" s="150" t="str">
        <f t="shared" si="41"/>
        <v/>
      </c>
      <c r="R179" s="153" t="str">
        <f t="shared" si="42"/>
        <v/>
      </c>
      <c r="S179" s="153" t="str">
        <f t="shared" si="43"/>
        <v/>
      </c>
      <c r="T179" s="240" t="str">
        <f t="shared" si="44"/>
        <v/>
      </c>
      <c r="U179" s="150" t="str">
        <f t="shared" si="45"/>
        <v/>
      </c>
      <c r="V179" s="153" t="str">
        <f t="shared" si="46"/>
        <v/>
      </c>
      <c r="W179" s="153" t="str">
        <f t="shared" si="47"/>
        <v/>
      </c>
      <c r="X179" s="170">
        <f t="shared" si="26"/>
        <v>0</v>
      </c>
      <c r="Y179" s="170" t="str">
        <f t="shared" si="27"/>
        <v/>
      </c>
      <c r="Z179" s="172" t="str">
        <f t="shared" si="28"/>
        <v/>
      </c>
      <c r="AA179" s="172" t="str">
        <f t="shared" si="48"/>
        <v/>
      </c>
      <c r="AB179" s="172" t="str">
        <f t="shared" si="49"/>
        <v/>
      </c>
      <c r="AL179" s="205" t="str">
        <f t="shared" si="50"/>
        <v/>
      </c>
      <c r="AM179" s="206" t="str">
        <f>IF(ISERROR(VLOOKUP(A179,Erfassung_Berechnung!$K$4:$K$19,1,FALSE)),"",VLOOKUP(A179,Erfassung_Berechnung!$K$4:$K$19,1,FALSE))</f>
        <v/>
      </c>
    </row>
    <row r="180" spans="1:39" x14ac:dyDescent="0.2">
      <c r="A180" s="11">
        <f t="shared" si="51"/>
        <v>45767</v>
      </c>
      <c r="B180" s="12">
        <f t="shared" si="29"/>
        <v>4</v>
      </c>
      <c r="C180" s="47">
        <f t="shared" si="30"/>
        <v>1</v>
      </c>
      <c r="D180" s="12">
        <f t="shared" si="31"/>
        <v>1</v>
      </c>
      <c r="E180" s="156" t="str">
        <f>IF(AND(A180&gt;=Schulferien!$A$9,A180&lt;=Schulferien!$B$9),Schulferien!$C$9,IF(AND(A180&gt;=Schulferien!$A$10,A180&lt;=Schulferien!$B$10),Schulferien!$C$10,IF(AND(A180&gt;=Schulferien!$A$11,A180&lt;=Schulferien!$B$11),Schulferien!$C$11,IF(AND(A180&gt;=Schulferien!$A$12,A180&lt;=Schulferien!$B$12),Schulferien!$C$12,IF(AND(A180&gt;=Schulferien!$A$13,A180&lt;=Schulferien!$B$13),Schulferien!$C$13,IF(AND(A180&gt;=Schulferien!$A$14,A180&lt;=Schulferien!$B$14),Schulferien!$C$14,IF(AND(A180&gt;=Schulferien!$A$15,A180&lt;=Schulferien!$B$15),Schulferien!$C$15,IF(AND(A180&gt;=Schulferien!$A$16,A180&lt;=Schulferien!$B$16),Schulferien!$C$16,""))))))))</f>
        <v>Frühlingsferien</v>
      </c>
      <c r="F180" s="157">
        <f t="shared" si="32"/>
        <v>0</v>
      </c>
      <c r="G180" s="159" t="str">
        <f>IF(ISERROR(VLOOKUP(A180,Schulferien!$A$24:$C$31,3,FALSE)),"",VLOOKUP(A180,Schulferien!$A$24:$C$31,3,FALSE))</f>
        <v/>
      </c>
      <c r="H180" s="160" t="str">
        <f t="shared" si="33"/>
        <v/>
      </c>
      <c r="I180" s="164" t="str">
        <f t="shared" si="34"/>
        <v/>
      </c>
      <c r="J180" s="164" t="str">
        <f t="shared" si="35"/>
        <v/>
      </c>
      <c r="K180" s="65"/>
      <c r="L180" s="240" t="str">
        <f t="shared" si="36"/>
        <v/>
      </c>
      <c r="M180" s="150" t="str">
        <f t="shared" si="37"/>
        <v/>
      </c>
      <c r="N180" s="153" t="str">
        <f t="shared" si="38"/>
        <v/>
      </c>
      <c r="O180" s="153" t="str">
        <f t="shared" si="39"/>
        <v/>
      </c>
      <c r="P180" s="240" t="str">
        <f t="shared" si="40"/>
        <v/>
      </c>
      <c r="Q180" s="150" t="str">
        <f t="shared" si="41"/>
        <v/>
      </c>
      <c r="R180" s="153" t="str">
        <f t="shared" si="42"/>
        <v/>
      </c>
      <c r="S180" s="153" t="str">
        <f t="shared" si="43"/>
        <v/>
      </c>
      <c r="T180" s="240" t="str">
        <f t="shared" si="44"/>
        <v/>
      </c>
      <c r="U180" s="150" t="str">
        <f t="shared" si="45"/>
        <v/>
      </c>
      <c r="V180" s="153" t="str">
        <f t="shared" si="46"/>
        <v/>
      </c>
      <c r="W180" s="153" t="str">
        <f t="shared" si="47"/>
        <v/>
      </c>
      <c r="X180" s="170">
        <f t="shared" si="26"/>
        <v>0</v>
      </c>
      <c r="Y180" s="170" t="str">
        <f t="shared" si="27"/>
        <v/>
      </c>
      <c r="Z180" s="172" t="str">
        <f t="shared" si="28"/>
        <v/>
      </c>
      <c r="AA180" s="172" t="str">
        <f t="shared" si="48"/>
        <v/>
      </c>
      <c r="AB180" s="172" t="str">
        <f t="shared" si="49"/>
        <v/>
      </c>
      <c r="AL180" s="205" t="str">
        <f t="shared" si="50"/>
        <v/>
      </c>
      <c r="AM180" s="206" t="str">
        <f>IF(ISERROR(VLOOKUP(A180,Erfassung_Berechnung!$K$4:$K$19,1,FALSE)),"",VLOOKUP(A180,Erfassung_Berechnung!$K$4:$K$19,1,FALSE))</f>
        <v/>
      </c>
    </row>
    <row r="181" spans="1:39" x14ac:dyDescent="0.2">
      <c r="A181" s="11">
        <f t="shared" si="51"/>
        <v>45768</v>
      </c>
      <c r="B181" s="12">
        <f t="shared" si="29"/>
        <v>4</v>
      </c>
      <c r="C181" s="47">
        <f t="shared" si="30"/>
        <v>2</v>
      </c>
      <c r="D181" s="12" t="str">
        <f t="shared" si="31"/>
        <v/>
      </c>
      <c r="E181" s="156" t="str">
        <f>IF(AND(A181&gt;=Schulferien!$A$9,A181&lt;=Schulferien!$B$9),Schulferien!$C$9,IF(AND(A181&gt;=Schulferien!$A$10,A181&lt;=Schulferien!$B$10),Schulferien!$C$10,IF(AND(A181&gt;=Schulferien!$A$11,A181&lt;=Schulferien!$B$11),Schulferien!$C$11,IF(AND(A181&gt;=Schulferien!$A$12,A181&lt;=Schulferien!$B$12),Schulferien!$C$12,IF(AND(A181&gt;=Schulferien!$A$13,A181&lt;=Schulferien!$B$13),Schulferien!$C$13,IF(AND(A181&gt;=Schulferien!$A$14,A181&lt;=Schulferien!$B$14),Schulferien!$C$14,IF(AND(A181&gt;=Schulferien!$A$15,A181&lt;=Schulferien!$B$15),Schulferien!$C$15,IF(AND(A181&gt;=Schulferien!$A$16,A181&lt;=Schulferien!$B$16),Schulferien!$C$16,""))))))))</f>
        <v/>
      </c>
      <c r="F181" s="157" t="str">
        <f t="shared" si="32"/>
        <v/>
      </c>
      <c r="G181" s="159" t="str">
        <f>IF(ISERROR(VLOOKUP(A181,Schulferien!$A$24:$C$31,3,FALSE)),"",VLOOKUP(A181,Schulferien!$A$24:$C$31,3,FALSE))</f>
        <v>Ostermontag</v>
      </c>
      <c r="H181" s="160">
        <f t="shared" si="33"/>
        <v>1</v>
      </c>
      <c r="I181" s="164">
        <f t="shared" si="34"/>
        <v>1</v>
      </c>
      <c r="J181" s="164" t="str">
        <f t="shared" si="35"/>
        <v/>
      </c>
      <c r="K181" s="65"/>
      <c r="L181" s="240" t="str">
        <f t="shared" si="36"/>
        <v/>
      </c>
      <c r="M181" s="150" t="str">
        <f t="shared" si="37"/>
        <v/>
      </c>
      <c r="N181" s="153" t="str">
        <f t="shared" si="38"/>
        <v/>
      </c>
      <c r="O181" s="153" t="str">
        <f t="shared" si="39"/>
        <v/>
      </c>
      <c r="P181" s="240" t="str">
        <f t="shared" si="40"/>
        <v/>
      </c>
      <c r="Q181" s="150" t="str">
        <f t="shared" si="41"/>
        <v/>
      </c>
      <c r="R181" s="153" t="str">
        <f t="shared" si="42"/>
        <v/>
      </c>
      <c r="S181" s="153" t="str">
        <f t="shared" si="43"/>
        <v/>
      </c>
      <c r="T181" s="240" t="str">
        <f t="shared" si="44"/>
        <v/>
      </c>
      <c r="U181" s="150" t="str">
        <f t="shared" si="45"/>
        <v/>
      </c>
      <c r="V181" s="153" t="str">
        <f t="shared" si="46"/>
        <v/>
      </c>
      <c r="W181" s="153" t="str">
        <f t="shared" si="47"/>
        <v/>
      </c>
      <c r="X181" s="170">
        <f t="shared" si="26"/>
        <v>0</v>
      </c>
      <c r="Y181" s="170" t="str">
        <f t="shared" si="27"/>
        <v/>
      </c>
      <c r="Z181" s="172">
        <f t="shared" si="28"/>
        <v>1</v>
      </c>
      <c r="AA181" s="172">
        <f t="shared" si="48"/>
        <v>0</v>
      </c>
      <c r="AB181" s="172" t="str">
        <f t="shared" si="49"/>
        <v/>
      </c>
      <c r="AL181" s="205" t="str">
        <f t="shared" si="50"/>
        <v/>
      </c>
      <c r="AM181" s="206" t="str">
        <f>IF(ISERROR(VLOOKUP(A181,Erfassung_Berechnung!$K$4:$K$19,1,FALSE)),"",VLOOKUP(A181,Erfassung_Berechnung!$K$4:$K$19,1,FALSE))</f>
        <v/>
      </c>
    </row>
    <row r="182" spans="1:39" x14ac:dyDescent="0.2">
      <c r="A182" s="11">
        <f t="shared" si="51"/>
        <v>45769</v>
      </c>
      <c r="B182" s="12">
        <f t="shared" si="29"/>
        <v>4</v>
      </c>
      <c r="C182" s="47">
        <f t="shared" si="30"/>
        <v>3</v>
      </c>
      <c r="D182" s="12" t="str">
        <f t="shared" si="31"/>
        <v/>
      </c>
      <c r="E182" s="156" t="str">
        <f>IF(AND(A182&gt;=Schulferien!$A$9,A182&lt;=Schulferien!$B$9),Schulferien!$C$9,IF(AND(A182&gt;=Schulferien!$A$10,A182&lt;=Schulferien!$B$10),Schulferien!$C$10,IF(AND(A182&gt;=Schulferien!$A$11,A182&lt;=Schulferien!$B$11),Schulferien!$C$11,IF(AND(A182&gt;=Schulferien!$A$12,A182&lt;=Schulferien!$B$12),Schulferien!$C$12,IF(AND(A182&gt;=Schulferien!$A$13,A182&lt;=Schulferien!$B$13),Schulferien!$C$13,IF(AND(A182&gt;=Schulferien!$A$14,A182&lt;=Schulferien!$B$14),Schulferien!$C$14,IF(AND(A182&gt;=Schulferien!$A$15,A182&lt;=Schulferien!$B$15),Schulferien!$C$15,IF(AND(A182&gt;=Schulferien!$A$16,A182&lt;=Schulferien!$B$16),Schulferien!$C$16,""))))))))</f>
        <v/>
      </c>
      <c r="F182" s="157" t="str">
        <f t="shared" si="32"/>
        <v/>
      </c>
      <c r="G182" s="159" t="str">
        <f>IF(ISERROR(VLOOKUP(A182,Schulferien!$A$24:$C$31,3,FALSE)),"",VLOOKUP(A182,Schulferien!$A$24:$C$31,3,FALSE))</f>
        <v/>
      </c>
      <c r="H182" s="160" t="str">
        <f t="shared" si="33"/>
        <v/>
      </c>
      <c r="I182" s="164">
        <f t="shared" si="34"/>
        <v>1</v>
      </c>
      <c r="J182" s="164">
        <f t="shared" si="35"/>
        <v>1</v>
      </c>
      <c r="K182" s="65"/>
      <c r="L182" s="240" t="str">
        <f t="shared" si="36"/>
        <v/>
      </c>
      <c r="M182" s="150" t="str">
        <f t="shared" si="37"/>
        <v/>
      </c>
      <c r="N182" s="153" t="str">
        <f t="shared" si="38"/>
        <v/>
      </c>
      <c r="O182" s="153" t="str">
        <f t="shared" si="39"/>
        <v/>
      </c>
      <c r="P182" s="240" t="str">
        <f t="shared" si="40"/>
        <v/>
      </c>
      <c r="Q182" s="150" t="str">
        <f t="shared" si="41"/>
        <v/>
      </c>
      <c r="R182" s="153" t="str">
        <f t="shared" si="42"/>
        <v/>
      </c>
      <c r="S182" s="153" t="str">
        <f t="shared" si="43"/>
        <v/>
      </c>
      <c r="T182" s="240" t="str">
        <f t="shared" si="44"/>
        <v/>
      </c>
      <c r="U182" s="150" t="str">
        <f t="shared" si="45"/>
        <v/>
      </c>
      <c r="V182" s="153" t="str">
        <f t="shared" si="46"/>
        <v/>
      </c>
      <c r="W182" s="153" t="str">
        <f t="shared" si="47"/>
        <v/>
      </c>
      <c r="X182" s="170">
        <f t="shared" si="26"/>
        <v>0</v>
      </c>
      <c r="Y182" s="170" t="str">
        <f t="shared" si="27"/>
        <v/>
      </c>
      <c r="Z182" s="172">
        <f t="shared" si="28"/>
        <v>1</v>
      </c>
      <c r="AA182" s="172">
        <f t="shared" si="48"/>
        <v>0</v>
      </c>
      <c r="AB182" s="172" t="str">
        <f t="shared" si="49"/>
        <v/>
      </c>
      <c r="AL182" s="205" t="str">
        <f t="shared" si="50"/>
        <v/>
      </c>
      <c r="AM182" s="206" t="str">
        <f>IF(ISERROR(VLOOKUP(A182,Erfassung_Berechnung!$K$4:$K$19,1,FALSE)),"",VLOOKUP(A182,Erfassung_Berechnung!$K$4:$K$19,1,FALSE))</f>
        <v/>
      </c>
    </row>
    <row r="183" spans="1:39" x14ac:dyDescent="0.2">
      <c r="A183" s="11">
        <f t="shared" si="51"/>
        <v>45770</v>
      </c>
      <c r="B183" s="12">
        <f t="shared" si="29"/>
        <v>4</v>
      </c>
      <c r="C183" s="47">
        <f t="shared" si="30"/>
        <v>4</v>
      </c>
      <c r="D183" s="12" t="str">
        <f t="shared" si="31"/>
        <v/>
      </c>
      <c r="E183" s="156" t="str">
        <f>IF(AND(A183&gt;=Schulferien!$A$9,A183&lt;=Schulferien!$B$9),Schulferien!$C$9,IF(AND(A183&gt;=Schulferien!$A$10,A183&lt;=Schulferien!$B$10),Schulferien!$C$10,IF(AND(A183&gt;=Schulferien!$A$11,A183&lt;=Schulferien!$B$11),Schulferien!$C$11,IF(AND(A183&gt;=Schulferien!$A$12,A183&lt;=Schulferien!$B$12),Schulferien!$C$12,IF(AND(A183&gt;=Schulferien!$A$13,A183&lt;=Schulferien!$B$13),Schulferien!$C$13,IF(AND(A183&gt;=Schulferien!$A$14,A183&lt;=Schulferien!$B$14),Schulferien!$C$14,IF(AND(A183&gt;=Schulferien!$A$15,A183&lt;=Schulferien!$B$15),Schulferien!$C$15,IF(AND(A183&gt;=Schulferien!$A$16,A183&lt;=Schulferien!$B$16),Schulferien!$C$16,""))))))))</f>
        <v/>
      </c>
      <c r="F183" s="157" t="str">
        <f t="shared" si="32"/>
        <v/>
      </c>
      <c r="G183" s="159" t="str">
        <f>IF(ISERROR(VLOOKUP(A183,Schulferien!$A$24:$C$31,3,FALSE)),"",VLOOKUP(A183,Schulferien!$A$24:$C$31,3,FALSE))</f>
        <v/>
      </c>
      <c r="H183" s="160" t="str">
        <f t="shared" si="33"/>
        <v/>
      </c>
      <c r="I183" s="164">
        <f t="shared" si="34"/>
        <v>1</v>
      </c>
      <c r="J183" s="164">
        <f t="shared" si="35"/>
        <v>1</v>
      </c>
      <c r="K183" s="65"/>
      <c r="L183" s="240" t="str">
        <f t="shared" si="36"/>
        <v/>
      </c>
      <c r="M183" s="150" t="str">
        <f t="shared" si="37"/>
        <v/>
      </c>
      <c r="N183" s="153" t="str">
        <f t="shared" si="38"/>
        <v/>
      </c>
      <c r="O183" s="153" t="str">
        <f t="shared" si="39"/>
        <v/>
      </c>
      <c r="P183" s="240" t="str">
        <f t="shared" si="40"/>
        <v/>
      </c>
      <c r="Q183" s="150" t="str">
        <f t="shared" si="41"/>
        <v/>
      </c>
      <c r="R183" s="153" t="str">
        <f t="shared" si="42"/>
        <v/>
      </c>
      <c r="S183" s="153" t="str">
        <f t="shared" si="43"/>
        <v/>
      </c>
      <c r="T183" s="240" t="str">
        <f t="shared" si="44"/>
        <v/>
      </c>
      <c r="U183" s="150" t="str">
        <f t="shared" si="45"/>
        <v/>
      </c>
      <c r="V183" s="153" t="str">
        <f t="shared" si="46"/>
        <v/>
      </c>
      <c r="W183" s="153" t="str">
        <f t="shared" si="47"/>
        <v/>
      </c>
      <c r="X183" s="170">
        <f t="shared" si="26"/>
        <v>0</v>
      </c>
      <c r="Y183" s="170" t="str">
        <f t="shared" si="27"/>
        <v/>
      </c>
      <c r="Z183" s="172">
        <f t="shared" si="28"/>
        <v>1</v>
      </c>
      <c r="AA183" s="172">
        <f t="shared" si="48"/>
        <v>0</v>
      </c>
      <c r="AB183" s="172" t="str">
        <f t="shared" si="49"/>
        <v/>
      </c>
      <c r="AL183" s="205" t="str">
        <f t="shared" si="50"/>
        <v/>
      </c>
      <c r="AM183" s="206" t="str">
        <f>IF(ISERROR(VLOOKUP(A183,Erfassung_Berechnung!$K$4:$K$19,1,FALSE)),"",VLOOKUP(A183,Erfassung_Berechnung!$K$4:$K$19,1,FALSE))</f>
        <v/>
      </c>
    </row>
    <row r="184" spans="1:39" x14ac:dyDescent="0.2">
      <c r="A184" s="11">
        <f t="shared" si="51"/>
        <v>45771</v>
      </c>
      <c r="B184" s="12">
        <f t="shared" si="29"/>
        <v>4</v>
      </c>
      <c r="C184" s="47">
        <f t="shared" si="30"/>
        <v>5</v>
      </c>
      <c r="D184" s="12" t="str">
        <f t="shared" si="31"/>
        <v/>
      </c>
      <c r="E184" s="156" t="str">
        <f>IF(AND(A184&gt;=Schulferien!$A$9,A184&lt;=Schulferien!$B$9),Schulferien!$C$9,IF(AND(A184&gt;=Schulferien!$A$10,A184&lt;=Schulferien!$B$10),Schulferien!$C$10,IF(AND(A184&gt;=Schulferien!$A$11,A184&lt;=Schulferien!$B$11),Schulferien!$C$11,IF(AND(A184&gt;=Schulferien!$A$12,A184&lt;=Schulferien!$B$12),Schulferien!$C$12,IF(AND(A184&gt;=Schulferien!$A$13,A184&lt;=Schulferien!$B$13),Schulferien!$C$13,IF(AND(A184&gt;=Schulferien!$A$14,A184&lt;=Schulferien!$B$14),Schulferien!$C$14,IF(AND(A184&gt;=Schulferien!$A$15,A184&lt;=Schulferien!$B$15),Schulferien!$C$15,IF(AND(A184&gt;=Schulferien!$A$16,A184&lt;=Schulferien!$B$16),Schulferien!$C$16,""))))))))</f>
        <v/>
      </c>
      <c r="F184" s="157" t="str">
        <f t="shared" si="32"/>
        <v/>
      </c>
      <c r="G184" s="159" t="str">
        <f>IF(ISERROR(VLOOKUP(A184,Schulferien!$A$24:$C$31,3,FALSE)),"",VLOOKUP(A184,Schulferien!$A$24:$C$31,3,FALSE))</f>
        <v/>
      </c>
      <c r="H184" s="160" t="str">
        <f t="shared" si="33"/>
        <v/>
      </c>
      <c r="I184" s="164">
        <f t="shared" si="34"/>
        <v>1</v>
      </c>
      <c r="J184" s="164">
        <f t="shared" si="35"/>
        <v>1</v>
      </c>
      <c r="K184" s="65"/>
      <c r="L184" s="240" t="str">
        <f t="shared" si="36"/>
        <v/>
      </c>
      <c r="M184" s="150" t="str">
        <f t="shared" si="37"/>
        <v/>
      </c>
      <c r="N184" s="153" t="str">
        <f t="shared" si="38"/>
        <v/>
      </c>
      <c r="O184" s="153" t="str">
        <f t="shared" si="39"/>
        <v/>
      </c>
      <c r="P184" s="240" t="str">
        <f t="shared" si="40"/>
        <v/>
      </c>
      <c r="Q184" s="150" t="str">
        <f t="shared" si="41"/>
        <v/>
      </c>
      <c r="R184" s="153" t="str">
        <f t="shared" si="42"/>
        <v/>
      </c>
      <c r="S184" s="153" t="str">
        <f t="shared" si="43"/>
        <v/>
      </c>
      <c r="T184" s="240" t="str">
        <f t="shared" si="44"/>
        <v/>
      </c>
      <c r="U184" s="150" t="str">
        <f t="shared" si="45"/>
        <v/>
      </c>
      <c r="V184" s="153" t="str">
        <f t="shared" si="46"/>
        <v/>
      </c>
      <c r="W184" s="153" t="str">
        <f t="shared" si="47"/>
        <v/>
      </c>
      <c r="X184" s="170">
        <f t="shared" si="26"/>
        <v>0</v>
      </c>
      <c r="Y184" s="170" t="str">
        <f t="shared" si="27"/>
        <v/>
      </c>
      <c r="Z184" s="172">
        <f t="shared" si="28"/>
        <v>1</v>
      </c>
      <c r="AA184" s="172">
        <f t="shared" si="48"/>
        <v>0</v>
      </c>
      <c r="AB184" s="172" t="str">
        <f t="shared" si="49"/>
        <v/>
      </c>
      <c r="AL184" s="205" t="str">
        <f t="shared" si="50"/>
        <v/>
      </c>
      <c r="AM184" s="206" t="str">
        <f>IF(ISERROR(VLOOKUP(A184,Erfassung_Berechnung!$K$4:$K$19,1,FALSE)),"",VLOOKUP(A184,Erfassung_Berechnung!$K$4:$K$19,1,FALSE))</f>
        <v/>
      </c>
    </row>
    <row r="185" spans="1:39" x14ac:dyDescent="0.2">
      <c r="A185" s="11">
        <f t="shared" si="51"/>
        <v>45772</v>
      </c>
      <c r="B185" s="12">
        <f t="shared" si="29"/>
        <v>4</v>
      </c>
      <c r="C185" s="47">
        <f t="shared" si="30"/>
        <v>6</v>
      </c>
      <c r="D185" s="12" t="str">
        <f t="shared" si="31"/>
        <v/>
      </c>
      <c r="E185" s="156" t="str">
        <f>IF(AND(A185&gt;=Schulferien!$A$9,A185&lt;=Schulferien!$B$9),Schulferien!$C$9,IF(AND(A185&gt;=Schulferien!$A$10,A185&lt;=Schulferien!$B$10),Schulferien!$C$10,IF(AND(A185&gt;=Schulferien!$A$11,A185&lt;=Schulferien!$B$11),Schulferien!$C$11,IF(AND(A185&gt;=Schulferien!$A$12,A185&lt;=Schulferien!$B$12),Schulferien!$C$12,IF(AND(A185&gt;=Schulferien!$A$13,A185&lt;=Schulferien!$B$13),Schulferien!$C$13,IF(AND(A185&gt;=Schulferien!$A$14,A185&lt;=Schulferien!$B$14),Schulferien!$C$14,IF(AND(A185&gt;=Schulferien!$A$15,A185&lt;=Schulferien!$B$15),Schulferien!$C$15,IF(AND(A185&gt;=Schulferien!$A$16,A185&lt;=Schulferien!$B$16),Schulferien!$C$16,""))))))))</f>
        <v/>
      </c>
      <c r="F185" s="157" t="str">
        <f t="shared" si="32"/>
        <v/>
      </c>
      <c r="G185" s="159" t="str">
        <f>IF(ISERROR(VLOOKUP(A185,Schulferien!$A$24:$C$31,3,FALSE)),"",VLOOKUP(A185,Schulferien!$A$24:$C$31,3,FALSE))</f>
        <v/>
      </c>
      <c r="H185" s="160" t="str">
        <f t="shared" si="33"/>
        <v/>
      </c>
      <c r="I185" s="164">
        <f t="shared" si="34"/>
        <v>1</v>
      </c>
      <c r="J185" s="164">
        <f t="shared" si="35"/>
        <v>1</v>
      </c>
      <c r="K185" s="65"/>
      <c r="L185" s="240" t="str">
        <f t="shared" si="36"/>
        <v/>
      </c>
      <c r="M185" s="150" t="str">
        <f t="shared" si="37"/>
        <v/>
      </c>
      <c r="N185" s="153" t="str">
        <f t="shared" si="38"/>
        <v/>
      </c>
      <c r="O185" s="153" t="str">
        <f t="shared" si="39"/>
        <v/>
      </c>
      <c r="P185" s="240" t="str">
        <f t="shared" si="40"/>
        <v/>
      </c>
      <c r="Q185" s="150" t="str">
        <f t="shared" si="41"/>
        <v/>
      </c>
      <c r="R185" s="153" t="str">
        <f t="shared" si="42"/>
        <v/>
      </c>
      <c r="S185" s="153" t="str">
        <f t="shared" si="43"/>
        <v/>
      </c>
      <c r="T185" s="240" t="str">
        <f t="shared" si="44"/>
        <v/>
      </c>
      <c r="U185" s="150" t="str">
        <f t="shared" si="45"/>
        <v/>
      </c>
      <c r="V185" s="153" t="str">
        <f t="shared" si="46"/>
        <v/>
      </c>
      <c r="W185" s="153" t="str">
        <f t="shared" si="47"/>
        <v/>
      </c>
      <c r="X185" s="170">
        <f t="shared" si="26"/>
        <v>0</v>
      </c>
      <c r="Y185" s="170" t="str">
        <f t="shared" si="27"/>
        <v/>
      </c>
      <c r="Z185" s="172">
        <f t="shared" si="28"/>
        <v>1</v>
      </c>
      <c r="AA185" s="172">
        <f t="shared" si="48"/>
        <v>0</v>
      </c>
      <c r="AB185" s="172" t="str">
        <f t="shared" si="49"/>
        <v/>
      </c>
      <c r="AL185" s="205" t="str">
        <f t="shared" si="50"/>
        <v/>
      </c>
      <c r="AM185" s="206" t="str">
        <f>IF(ISERROR(VLOOKUP(A185,Erfassung_Berechnung!$K$4:$K$19,1,FALSE)),"",VLOOKUP(A185,Erfassung_Berechnung!$K$4:$K$19,1,FALSE))</f>
        <v/>
      </c>
    </row>
    <row r="186" spans="1:39" x14ac:dyDescent="0.2">
      <c r="A186" s="11">
        <f t="shared" si="51"/>
        <v>45773</v>
      </c>
      <c r="B186" s="12">
        <f t="shared" si="29"/>
        <v>4</v>
      </c>
      <c r="C186" s="47">
        <f t="shared" si="30"/>
        <v>7</v>
      </c>
      <c r="D186" s="12">
        <f t="shared" si="31"/>
        <v>1</v>
      </c>
      <c r="E186" s="156" t="str">
        <f>IF(AND(A186&gt;=Schulferien!$A$9,A186&lt;=Schulferien!$B$9),Schulferien!$C$9,IF(AND(A186&gt;=Schulferien!$A$10,A186&lt;=Schulferien!$B$10),Schulferien!$C$10,IF(AND(A186&gt;=Schulferien!$A$11,A186&lt;=Schulferien!$B$11),Schulferien!$C$11,IF(AND(A186&gt;=Schulferien!$A$12,A186&lt;=Schulferien!$B$12),Schulferien!$C$12,IF(AND(A186&gt;=Schulferien!$A$13,A186&lt;=Schulferien!$B$13),Schulferien!$C$13,IF(AND(A186&gt;=Schulferien!$A$14,A186&lt;=Schulferien!$B$14),Schulferien!$C$14,IF(AND(A186&gt;=Schulferien!$A$15,A186&lt;=Schulferien!$B$15),Schulferien!$C$15,IF(AND(A186&gt;=Schulferien!$A$16,A186&lt;=Schulferien!$B$16),Schulferien!$C$16,""))))))))</f>
        <v/>
      </c>
      <c r="F186" s="157" t="str">
        <f t="shared" si="32"/>
        <v/>
      </c>
      <c r="G186" s="159" t="str">
        <f>IF(ISERROR(VLOOKUP(A186,Schulferien!$A$24:$C$31,3,FALSE)),"",VLOOKUP(A186,Schulferien!$A$24:$C$31,3,FALSE))</f>
        <v/>
      </c>
      <c r="H186" s="160" t="str">
        <f t="shared" si="33"/>
        <v/>
      </c>
      <c r="I186" s="164" t="str">
        <f t="shared" si="34"/>
        <v/>
      </c>
      <c r="J186" s="164" t="str">
        <f t="shared" si="35"/>
        <v/>
      </c>
      <c r="K186" s="65"/>
      <c r="L186" s="240" t="str">
        <f t="shared" si="36"/>
        <v/>
      </c>
      <c r="M186" s="150" t="str">
        <f t="shared" si="37"/>
        <v/>
      </c>
      <c r="N186" s="153" t="str">
        <f t="shared" si="38"/>
        <v/>
      </c>
      <c r="O186" s="153" t="str">
        <f t="shared" si="39"/>
        <v/>
      </c>
      <c r="P186" s="240" t="str">
        <f t="shared" si="40"/>
        <v/>
      </c>
      <c r="Q186" s="150" t="str">
        <f t="shared" si="41"/>
        <v/>
      </c>
      <c r="R186" s="153" t="str">
        <f t="shared" si="42"/>
        <v/>
      </c>
      <c r="S186" s="153" t="str">
        <f t="shared" si="43"/>
        <v/>
      </c>
      <c r="T186" s="240" t="str">
        <f t="shared" si="44"/>
        <v/>
      </c>
      <c r="U186" s="150" t="str">
        <f t="shared" si="45"/>
        <v/>
      </c>
      <c r="V186" s="153" t="str">
        <f t="shared" si="46"/>
        <v/>
      </c>
      <c r="W186" s="153" t="str">
        <f t="shared" si="47"/>
        <v/>
      </c>
      <c r="X186" s="170">
        <f t="shared" si="26"/>
        <v>0</v>
      </c>
      <c r="Y186" s="170" t="str">
        <f t="shared" si="27"/>
        <v/>
      </c>
      <c r="Z186" s="172" t="str">
        <f t="shared" si="28"/>
        <v/>
      </c>
      <c r="AA186" s="172" t="str">
        <f t="shared" si="48"/>
        <v/>
      </c>
      <c r="AB186" s="172" t="str">
        <f t="shared" si="49"/>
        <v/>
      </c>
      <c r="AL186" s="205" t="str">
        <f t="shared" si="50"/>
        <v/>
      </c>
      <c r="AM186" s="206" t="str">
        <f>IF(ISERROR(VLOOKUP(A186,Erfassung_Berechnung!$K$4:$K$19,1,FALSE)),"",VLOOKUP(A186,Erfassung_Berechnung!$K$4:$K$19,1,FALSE))</f>
        <v/>
      </c>
    </row>
    <row r="187" spans="1:39" x14ac:dyDescent="0.2">
      <c r="A187" s="11">
        <f t="shared" si="51"/>
        <v>45774</v>
      </c>
      <c r="B187" s="12">
        <f t="shared" si="29"/>
        <v>4</v>
      </c>
      <c r="C187" s="47">
        <f t="shared" si="30"/>
        <v>1</v>
      </c>
      <c r="D187" s="12">
        <f t="shared" si="31"/>
        <v>1</v>
      </c>
      <c r="E187" s="156" t="str">
        <f>IF(AND(A187&gt;=Schulferien!$A$9,A187&lt;=Schulferien!$B$9),Schulferien!$C$9,IF(AND(A187&gt;=Schulferien!$A$10,A187&lt;=Schulferien!$B$10),Schulferien!$C$10,IF(AND(A187&gt;=Schulferien!$A$11,A187&lt;=Schulferien!$B$11),Schulferien!$C$11,IF(AND(A187&gt;=Schulferien!$A$12,A187&lt;=Schulferien!$B$12),Schulferien!$C$12,IF(AND(A187&gt;=Schulferien!$A$13,A187&lt;=Schulferien!$B$13),Schulferien!$C$13,IF(AND(A187&gt;=Schulferien!$A$14,A187&lt;=Schulferien!$B$14),Schulferien!$C$14,IF(AND(A187&gt;=Schulferien!$A$15,A187&lt;=Schulferien!$B$15),Schulferien!$C$15,IF(AND(A187&gt;=Schulferien!$A$16,A187&lt;=Schulferien!$B$16),Schulferien!$C$16,""))))))))</f>
        <v/>
      </c>
      <c r="F187" s="157" t="str">
        <f t="shared" si="32"/>
        <v/>
      </c>
      <c r="G187" s="159" t="str">
        <f>IF(ISERROR(VLOOKUP(A187,Schulferien!$A$24:$C$31,3,FALSE)),"",VLOOKUP(A187,Schulferien!$A$24:$C$31,3,FALSE))</f>
        <v/>
      </c>
      <c r="H187" s="160" t="str">
        <f t="shared" si="33"/>
        <v/>
      </c>
      <c r="I187" s="164" t="str">
        <f t="shared" si="34"/>
        <v/>
      </c>
      <c r="J187" s="164" t="str">
        <f t="shared" si="35"/>
        <v/>
      </c>
      <c r="K187" s="65"/>
      <c r="L187" s="240" t="str">
        <f t="shared" si="36"/>
        <v/>
      </c>
      <c r="M187" s="150" t="str">
        <f t="shared" si="37"/>
        <v/>
      </c>
      <c r="N187" s="153" t="str">
        <f t="shared" si="38"/>
        <v/>
      </c>
      <c r="O187" s="153" t="str">
        <f t="shared" si="39"/>
        <v/>
      </c>
      <c r="P187" s="240" t="str">
        <f t="shared" si="40"/>
        <v/>
      </c>
      <c r="Q187" s="150" t="str">
        <f t="shared" si="41"/>
        <v/>
      </c>
      <c r="R187" s="153" t="str">
        <f t="shared" si="42"/>
        <v/>
      </c>
      <c r="S187" s="153" t="str">
        <f t="shared" si="43"/>
        <v/>
      </c>
      <c r="T187" s="240" t="str">
        <f t="shared" si="44"/>
        <v/>
      </c>
      <c r="U187" s="150" t="str">
        <f t="shared" si="45"/>
        <v/>
      </c>
      <c r="V187" s="153" t="str">
        <f t="shared" si="46"/>
        <v/>
      </c>
      <c r="W187" s="153" t="str">
        <f t="shared" si="47"/>
        <v/>
      </c>
      <c r="X187" s="170">
        <f t="shared" si="26"/>
        <v>0</v>
      </c>
      <c r="Y187" s="170" t="str">
        <f t="shared" si="27"/>
        <v/>
      </c>
      <c r="Z187" s="172" t="str">
        <f t="shared" si="28"/>
        <v/>
      </c>
      <c r="AA187" s="172" t="str">
        <f t="shared" si="48"/>
        <v/>
      </c>
      <c r="AB187" s="172" t="str">
        <f t="shared" si="49"/>
        <v/>
      </c>
      <c r="AL187" s="205" t="str">
        <f t="shared" si="50"/>
        <v/>
      </c>
      <c r="AM187" s="206" t="str">
        <f>IF(ISERROR(VLOOKUP(A187,Erfassung_Berechnung!$K$4:$K$19,1,FALSE)),"",VLOOKUP(A187,Erfassung_Berechnung!$K$4:$K$19,1,FALSE))</f>
        <v/>
      </c>
    </row>
    <row r="188" spans="1:39" x14ac:dyDescent="0.2">
      <c r="A188" s="11">
        <f t="shared" si="51"/>
        <v>45775</v>
      </c>
      <c r="B188" s="12">
        <f t="shared" si="29"/>
        <v>4</v>
      </c>
      <c r="C188" s="47">
        <f t="shared" si="30"/>
        <v>2</v>
      </c>
      <c r="D188" s="12" t="str">
        <f t="shared" si="31"/>
        <v/>
      </c>
      <c r="E188" s="156" t="str">
        <f>IF(AND(A188&gt;=Schulferien!$A$9,A188&lt;=Schulferien!$B$9),Schulferien!$C$9,IF(AND(A188&gt;=Schulferien!$A$10,A188&lt;=Schulferien!$B$10),Schulferien!$C$10,IF(AND(A188&gt;=Schulferien!$A$11,A188&lt;=Schulferien!$B$11),Schulferien!$C$11,IF(AND(A188&gt;=Schulferien!$A$12,A188&lt;=Schulferien!$B$12),Schulferien!$C$12,IF(AND(A188&gt;=Schulferien!$A$13,A188&lt;=Schulferien!$B$13),Schulferien!$C$13,IF(AND(A188&gt;=Schulferien!$A$14,A188&lt;=Schulferien!$B$14),Schulferien!$C$14,IF(AND(A188&gt;=Schulferien!$A$15,A188&lt;=Schulferien!$B$15),Schulferien!$C$15,IF(AND(A188&gt;=Schulferien!$A$16,A188&lt;=Schulferien!$B$16),Schulferien!$C$16,""))))))))</f>
        <v/>
      </c>
      <c r="F188" s="157" t="str">
        <f t="shared" si="32"/>
        <v/>
      </c>
      <c r="G188" s="159" t="str">
        <f>IF(ISERROR(VLOOKUP(A188,Schulferien!$A$24:$C$31,3,FALSE)),"",VLOOKUP(A188,Schulferien!$A$24:$C$31,3,FALSE))</f>
        <v/>
      </c>
      <c r="H188" s="160" t="str">
        <f t="shared" si="33"/>
        <v/>
      </c>
      <c r="I188" s="164">
        <f t="shared" si="34"/>
        <v>1</v>
      </c>
      <c r="J188" s="164">
        <f t="shared" si="35"/>
        <v>1</v>
      </c>
      <c r="K188" s="65"/>
      <c r="L188" s="240" t="str">
        <f t="shared" si="36"/>
        <v/>
      </c>
      <c r="M188" s="150" t="str">
        <f t="shared" si="37"/>
        <v/>
      </c>
      <c r="N188" s="153" t="str">
        <f t="shared" si="38"/>
        <v/>
      </c>
      <c r="O188" s="153" t="str">
        <f t="shared" si="39"/>
        <v/>
      </c>
      <c r="P188" s="240" t="str">
        <f t="shared" si="40"/>
        <v/>
      </c>
      <c r="Q188" s="150" t="str">
        <f t="shared" si="41"/>
        <v/>
      </c>
      <c r="R188" s="153" t="str">
        <f t="shared" si="42"/>
        <v/>
      </c>
      <c r="S188" s="153" t="str">
        <f t="shared" si="43"/>
        <v/>
      </c>
      <c r="T188" s="240" t="str">
        <f t="shared" si="44"/>
        <v/>
      </c>
      <c r="U188" s="150" t="str">
        <f t="shared" si="45"/>
        <v/>
      </c>
      <c r="V188" s="153" t="str">
        <f t="shared" si="46"/>
        <v/>
      </c>
      <c r="W188" s="153" t="str">
        <f t="shared" si="47"/>
        <v/>
      </c>
      <c r="X188" s="170">
        <f t="shared" si="26"/>
        <v>0</v>
      </c>
      <c r="Y188" s="170" t="str">
        <f t="shared" si="27"/>
        <v/>
      </c>
      <c r="Z188" s="172">
        <f t="shared" si="28"/>
        <v>1</v>
      </c>
      <c r="AA188" s="172">
        <f t="shared" si="48"/>
        <v>0</v>
      </c>
      <c r="AB188" s="172" t="str">
        <f t="shared" si="49"/>
        <v/>
      </c>
      <c r="AL188" s="205" t="str">
        <f t="shared" si="50"/>
        <v/>
      </c>
      <c r="AM188" s="206" t="str">
        <f>IF(ISERROR(VLOOKUP(A188,Erfassung_Berechnung!$K$4:$K$19,1,FALSE)),"",VLOOKUP(A188,Erfassung_Berechnung!$K$4:$K$19,1,FALSE))</f>
        <v/>
      </c>
    </row>
    <row r="189" spans="1:39" x14ac:dyDescent="0.2">
      <c r="A189" s="11">
        <f t="shared" si="51"/>
        <v>45776</v>
      </c>
      <c r="B189" s="12">
        <f t="shared" si="29"/>
        <v>4</v>
      </c>
      <c r="C189" s="47">
        <f t="shared" si="30"/>
        <v>3</v>
      </c>
      <c r="D189" s="12" t="str">
        <f t="shared" si="31"/>
        <v/>
      </c>
      <c r="E189" s="156" t="str">
        <f>IF(AND(A189&gt;=Schulferien!$A$9,A189&lt;=Schulferien!$B$9),Schulferien!$C$9,IF(AND(A189&gt;=Schulferien!$A$10,A189&lt;=Schulferien!$B$10),Schulferien!$C$10,IF(AND(A189&gt;=Schulferien!$A$11,A189&lt;=Schulferien!$B$11),Schulferien!$C$11,IF(AND(A189&gt;=Schulferien!$A$12,A189&lt;=Schulferien!$B$12),Schulferien!$C$12,IF(AND(A189&gt;=Schulferien!$A$13,A189&lt;=Schulferien!$B$13),Schulferien!$C$13,IF(AND(A189&gt;=Schulferien!$A$14,A189&lt;=Schulferien!$B$14),Schulferien!$C$14,IF(AND(A189&gt;=Schulferien!$A$15,A189&lt;=Schulferien!$B$15),Schulferien!$C$15,IF(AND(A189&gt;=Schulferien!$A$16,A189&lt;=Schulferien!$B$16),Schulferien!$C$16,""))))))))</f>
        <v/>
      </c>
      <c r="F189" s="157" t="str">
        <f t="shared" si="32"/>
        <v/>
      </c>
      <c r="G189" s="159" t="str">
        <f>IF(ISERROR(VLOOKUP(A189,Schulferien!$A$24:$C$31,3,FALSE)),"",VLOOKUP(A189,Schulferien!$A$24:$C$31,3,FALSE))</f>
        <v/>
      </c>
      <c r="H189" s="160" t="str">
        <f t="shared" si="33"/>
        <v/>
      </c>
      <c r="I189" s="164">
        <f t="shared" si="34"/>
        <v>1</v>
      </c>
      <c r="J189" s="164">
        <f t="shared" si="35"/>
        <v>1</v>
      </c>
      <c r="K189" s="65"/>
      <c r="L189" s="240" t="str">
        <f t="shared" si="36"/>
        <v/>
      </c>
      <c r="M189" s="150" t="str">
        <f t="shared" si="37"/>
        <v/>
      </c>
      <c r="N189" s="153" t="str">
        <f t="shared" si="38"/>
        <v/>
      </c>
      <c r="O189" s="153" t="str">
        <f t="shared" si="39"/>
        <v/>
      </c>
      <c r="P189" s="240" t="str">
        <f t="shared" si="40"/>
        <v/>
      </c>
      <c r="Q189" s="150" t="str">
        <f t="shared" si="41"/>
        <v/>
      </c>
      <c r="R189" s="153" t="str">
        <f t="shared" si="42"/>
        <v/>
      </c>
      <c r="S189" s="153" t="str">
        <f t="shared" si="43"/>
        <v/>
      </c>
      <c r="T189" s="240" t="str">
        <f t="shared" si="44"/>
        <v/>
      </c>
      <c r="U189" s="150" t="str">
        <f t="shared" si="45"/>
        <v/>
      </c>
      <c r="V189" s="153" t="str">
        <f t="shared" si="46"/>
        <v/>
      </c>
      <c r="W189" s="153" t="str">
        <f t="shared" si="47"/>
        <v/>
      </c>
      <c r="X189" s="170">
        <f t="shared" si="26"/>
        <v>0</v>
      </c>
      <c r="Y189" s="170" t="str">
        <f t="shared" si="27"/>
        <v/>
      </c>
      <c r="Z189" s="172">
        <f t="shared" si="28"/>
        <v>1</v>
      </c>
      <c r="AA189" s="172">
        <f t="shared" si="48"/>
        <v>0</v>
      </c>
      <c r="AB189" s="172" t="str">
        <f t="shared" si="49"/>
        <v/>
      </c>
      <c r="AL189" s="205" t="str">
        <f t="shared" si="50"/>
        <v/>
      </c>
      <c r="AM189" s="206" t="str">
        <f>IF(ISERROR(VLOOKUP(A189,Erfassung_Berechnung!$K$4:$K$19,1,FALSE)),"",VLOOKUP(A189,Erfassung_Berechnung!$K$4:$K$19,1,FALSE))</f>
        <v/>
      </c>
    </row>
    <row r="190" spans="1:39" x14ac:dyDescent="0.2">
      <c r="A190" s="11">
        <f t="shared" si="51"/>
        <v>45777</v>
      </c>
      <c r="B190" s="12">
        <f t="shared" si="29"/>
        <v>4</v>
      </c>
      <c r="C190" s="47">
        <f t="shared" si="30"/>
        <v>4</v>
      </c>
      <c r="D190" s="12" t="str">
        <f t="shared" si="31"/>
        <v/>
      </c>
      <c r="E190" s="156" t="str">
        <f>IF(AND(A190&gt;=Schulferien!$A$9,A190&lt;=Schulferien!$B$9),Schulferien!$C$9,IF(AND(A190&gt;=Schulferien!$A$10,A190&lt;=Schulferien!$B$10),Schulferien!$C$10,IF(AND(A190&gt;=Schulferien!$A$11,A190&lt;=Schulferien!$B$11),Schulferien!$C$11,IF(AND(A190&gt;=Schulferien!$A$12,A190&lt;=Schulferien!$B$12),Schulferien!$C$12,IF(AND(A190&gt;=Schulferien!$A$13,A190&lt;=Schulferien!$B$13),Schulferien!$C$13,IF(AND(A190&gt;=Schulferien!$A$14,A190&lt;=Schulferien!$B$14),Schulferien!$C$14,IF(AND(A190&gt;=Schulferien!$A$15,A190&lt;=Schulferien!$B$15),Schulferien!$C$15,IF(AND(A190&gt;=Schulferien!$A$16,A190&lt;=Schulferien!$B$16),Schulferien!$C$16,""))))))))</f>
        <v/>
      </c>
      <c r="F190" s="157" t="str">
        <f t="shared" si="32"/>
        <v/>
      </c>
      <c r="G190" s="159" t="str">
        <f>IF(ISERROR(VLOOKUP(A190,Schulferien!$A$24:$C$31,3,FALSE)),"",VLOOKUP(A190,Schulferien!$A$24:$C$31,3,FALSE))</f>
        <v/>
      </c>
      <c r="H190" s="160" t="str">
        <f t="shared" si="33"/>
        <v/>
      </c>
      <c r="I190" s="164">
        <f t="shared" si="34"/>
        <v>1</v>
      </c>
      <c r="J190" s="164">
        <f t="shared" si="35"/>
        <v>1</v>
      </c>
      <c r="K190" s="65"/>
      <c r="L190" s="240" t="str">
        <f t="shared" si="36"/>
        <v/>
      </c>
      <c r="M190" s="150" t="str">
        <f t="shared" si="37"/>
        <v/>
      </c>
      <c r="N190" s="153" t="str">
        <f t="shared" si="38"/>
        <v/>
      </c>
      <c r="O190" s="153" t="str">
        <f t="shared" si="39"/>
        <v/>
      </c>
      <c r="P190" s="240" t="str">
        <f t="shared" si="40"/>
        <v/>
      </c>
      <c r="Q190" s="150" t="str">
        <f t="shared" si="41"/>
        <v/>
      </c>
      <c r="R190" s="153" t="str">
        <f t="shared" si="42"/>
        <v/>
      </c>
      <c r="S190" s="153" t="str">
        <f t="shared" si="43"/>
        <v/>
      </c>
      <c r="T190" s="240" t="str">
        <f t="shared" si="44"/>
        <v/>
      </c>
      <c r="U190" s="150" t="str">
        <f t="shared" si="45"/>
        <v/>
      </c>
      <c r="V190" s="153" t="str">
        <f t="shared" si="46"/>
        <v/>
      </c>
      <c r="W190" s="153" t="str">
        <f t="shared" si="47"/>
        <v/>
      </c>
      <c r="X190" s="170">
        <f t="shared" si="26"/>
        <v>0</v>
      </c>
      <c r="Y190" s="170" t="str">
        <f t="shared" si="27"/>
        <v/>
      </c>
      <c r="Z190" s="172">
        <f t="shared" si="28"/>
        <v>1</v>
      </c>
      <c r="AA190" s="172">
        <f t="shared" si="48"/>
        <v>0</v>
      </c>
      <c r="AB190" s="172" t="str">
        <f t="shared" si="49"/>
        <v/>
      </c>
      <c r="AL190" s="205" t="str">
        <f t="shared" si="50"/>
        <v/>
      </c>
      <c r="AM190" s="206" t="str">
        <f>IF(ISERROR(VLOOKUP(A190,Erfassung_Berechnung!$K$4:$K$19,1,FALSE)),"",VLOOKUP(A190,Erfassung_Berechnung!$K$4:$K$19,1,FALSE))</f>
        <v/>
      </c>
    </row>
    <row r="191" spans="1:39" x14ac:dyDescent="0.2">
      <c r="A191" s="11">
        <f t="shared" si="51"/>
        <v>45778</v>
      </c>
      <c r="B191" s="12">
        <f t="shared" si="29"/>
        <v>5</v>
      </c>
      <c r="C191" s="47">
        <f t="shared" si="30"/>
        <v>5</v>
      </c>
      <c r="D191" s="12" t="str">
        <f t="shared" si="31"/>
        <v/>
      </c>
      <c r="E191" s="156" t="str">
        <f>IF(AND(A191&gt;=Schulferien!$A$9,A191&lt;=Schulferien!$B$9),Schulferien!$C$9,IF(AND(A191&gt;=Schulferien!$A$10,A191&lt;=Schulferien!$B$10),Schulferien!$C$10,IF(AND(A191&gt;=Schulferien!$A$11,A191&lt;=Schulferien!$B$11),Schulferien!$C$11,IF(AND(A191&gt;=Schulferien!$A$12,A191&lt;=Schulferien!$B$12),Schulferien!$C$12,IF(AND(A191&gt;=Schulferien!$A$13,A191&lt;=Schulferien!$B$13),Schulferien!$C$13,IF(AND(A191&gt;=Schulferien!$A$14,A191&lt;=Schulferien!$B$14),Schulferien!$C$14,IF(AND(A191&gt;=Schulferien!$A$15,A191&lt;=Schulferien!$B$15),Schulferien!$C$15,IF(AND(A191&gt;=Schulferien!$A$16,A191&lt;=Schulferien!$B$16),Schulferien!$C$16,""))))))))</f>
        <v/>
      </c>
      <c r="F191" s="157" t="str">
        <f t="shared" si="32"/>
        <v/>
      </c>
      <c r="G191" s="159" t="str">
        <f>IF(ISERROR(VLOOKUP(A191,Schulferien!$A$24:$C$31,3,FALSE)),"",VLOOKUP(A191,Schulferien!$A$24:$C$31,3,FALSE))</f>
        <v>1. Mai</v>
      </c>
      <c r="H191" s="160">
        <f t="shared" si="33"/>
        <v>1</v>
      </c>
      <c r="I191" s="164">
        <f t="shared" si="34"/>
        <v>1</v>
      </c>
      <c r="J191" s="164" t="str">
        <f t="shared" si="35"/>
        <v/>
      </c>
      <c r="K191" s="65"/>
      <c r="L191" s="240" t="str">
        <f t="shared" si="36"/>
        <v/>
      </c>
      <c r="M191" s="150" t="str">
        <f t="shared" si="37"/>
        <v/>
      </c>
      <c r="N191" s="153" t="str">
        <f t="shared" si="38"/>
        <v/>
      </c>
      <c r="O191" s="153" t="str">
        <f t="shared" si="39"/>
        <v/>
      </c>
      <c r="P191" s="240" t="str">
        <f t="shared" si="40"/>
        <v/>
      </c>
      <c r="Q191" s="150" t="str">
        <f t="shared" si="41"/>
        <v/>
      </c>
      <c r="R191" s="153" t="str">
        <f t="shared" si="42"/>
        <v/>
      </c>
      <c r="S191" s="153" t="str">
        <f t="shared" si="43"/>
        <v/>
      </c>
      <c r="T191" s="240" t="str">
        <f t="shared" si="44"/>
        <v/>
      </c>
      <c r="U191" s="150" t="str">
        <f t="shared" si="45"/>
        <v/>
      </c>
      <c r="V191" s="153" t="str">
        <f t="shared" si="46"/>
        <v/>
      </c>
      <c r="W191" s="153" t="str">
        <f t="shared" si="47"/>
        <v/>
      </c>
      <c r="X191" s="170">
        <f t="shared" si="26"/>
        <v>0</v>
      </c>
      <c r="Y191" s="170" t="str">
        <f t="shared" si="27"/>
        <v/>
      </c>
      <c r="Z191" s="172">
        <f t="shared" si="28"/>
        <v>1</v>
      </c>
      <c r="AA191" s="172">
        <f t="shared" si="48"/>
        <v>0</v>
      </c>
      <c r="AB191" s="172" t="str">
        <f t="shared" si="49"/>
        <v/>
      </c>
      <c r="AL191" s="205" t="str">
        <f t="shared" si="50"/>
        <v/>
      </c>
      <c r="AM191" s="206" t="str">
        <f>IF(ISERROR(VLOOKUP(A191,Erfassung_Berechnung!$K$4:$K$19,1,FALSE)),"",VLOOKUP(A191,Erfassung_Berechnung!$K$4:$K$19,1,FALSE))</f>
        <v/>
      </c>
    </row>
    <row r="192" spans="1:39" x14ac:dyDescent="0.2">
      <c r="A192" s="11">
        <f t="shared" si="51"/>
        <v>45779</v>
      </c>
      <c r="B192" s="12">
        <f t="shared" si="29"/>
        <v>5</v>
      </c>
      <c r="C192" s="47">
        <f t="shared" si="30"/>
        <v>6</v>
      </c>
      <c r="D192" s="12" t="str">
        <f t="shared" si="31"/>
        <v/>
      </c>
      <c r="E192" s="156" t="str">
        <f>IF(AND(A192&gt;=Schulferien!$A$9,A192&lt;=Schulferien!$B$9),Schulferien!$C$9,IF(AND(A192&gt;=Schulferien!$A$10,A192&lt;=Schulferien!$B$10),Schulferien!$C$10,IF(AND(A192&gt;=Schulferien!$A$11,A192&lt;=Schulferien!$B$11),Schulferien!$C$11,IF(AND(A192&gt;=Schulferien!$A$12,A192&lt;=Schulferien!$B$12),Schulferien!$C$12,IF(AND(A192&gt;=Schulferien!$A$13,A192&lt;=Schulferien!$B$13),Schulferien!$C$13,IF(AND(A192&gt;=Schulferien!$A$14,A192&lt;=Schulferien!$B$14),Schulferien!$C$14,IF(AND(A192&gt;=Schulferien!$A$15,A192&lt;=Schulferien!$B$15),Schulferien!$C$15,IF(AND(A192&gt;=Schulferien!$A$16,A192&lt;=Schulferien!$B$16),Schulferien!$C$16,""))))))))</f>
        <v/>
      </c>
      <c r="F192" s="157" t="str">
        <f t="shared" si="32"/>
        <v/>
      </c>
      <c r="G192" s="159" t="str">
        <f>IF(ISERROR(VLOOKUP(A192,Schulferien!$A$24:$C$31,3,FALSE)),"",VLOOKUP(A192,Schulferien!$A$24:$C$31,3,FALSE))</f>
        <v/>
      </c>
      <c r="H192" s="160" t="str">
        <f t="shared" si="33"/>
        <v/>
      </c>
      <c r="I192" s="164">
        <f t="shared" si="34"/>
        <v>1</v>
      </c>
      <c r="J192" s="164">
        <f t="shared" si="35"/>
        <v>1</v>
      </c>
      <c r="K192" s="65"/>
      <c r="L192" s="240" t="str">
        <f t="shared" si="36"/>
        <v/>
      </c>
      <c r="M192" s="150" t="str">
        <f t="shared" si="37"/>
        <v/>
      </c>
      <c r="N192" s="153" t="str">
        <f t="shared" si="38"/>
        <v/>
      </c>
      <c r="O192" s="153" t="str">
        <f t="shared" si="39"/>
        <v/>
      </c>
      <c r="P192" s="240" t="str">
        <f t="shared" si="40"/>
        <v/>
      </c>
      <c r="Q192" s="150" t="str">
        <f t="shared" si="41"/>
        <v/>
      </c>
      <c r="R192" s="153" t="str">
        <f t="shared" si="42"/>
        <v/>
      </c>
      <c r="S192" s="153" t="str">
        <f t="shared" si="43"/>
        <v/>
      </c>
      <c r="T192" s="240" t="str">
        <f t="shared" si="44"/>
        <v/>
      </c>
      <c r="U192" s="150" t="str">
        <f t="shared" si="45"/>
        <v/>
      </c>
      <c r="V192" s="153" t="str">
        <f t="shared" si="46"/>
        <v/>
      </c>
      <c r="W192" s="153" t="str">
        <f t="shared" si="47"/>
        <v/>
      </c>
      <c r="X192" s="170">
        <f t="shared" si="26"/>
        <v>0</v>
      </c>
      <c r="Y192" s="170" t="str">
        <f t="shared" si="27"/>
        <v/>
      </c>
      <c r="Z192" s="172">
        <f t="shared" si="28"/>
        <v>1</v>
      </c>
      <c r="AA192" s="172">
        <f t="shared" si="48"/>
        <v>0</v>
      </c>
      <c r="AB192" s="172" t="str">
        <f t="shared" si="49"/>
        <v/>
      </c>
      <c r="AL192" s="205" t="str">
        <f t="shared" si="50"/>
        <v/>
      </c>
      <c r="AM192" s="206" t="str">
        <f>IF(ISERROR(VLOOKUP(A192,Erfassung_Berechnung!$K$4:$K$19,1,FALSE)),"",VLOOKUP(A192,Erfassung_Berechnung!$K$4:$K$19,1,FALSE))</f>
        <v/>
      </c>
    </row>
    <row r="193" spans="1:39" x14ac:dyDescent="0.2">
      <c r="A193" s="11">
        <f t="shared" si="51"/>
        <v>45780</v>
      </c>
      <c r="B193" s="12">
        <f t="shared" si="29"/>
        <v>5</v>
      </c>
      <c r="C193" s="47">
        <f t="shared" si="30"/>
        <v>7</v>
      </c>
      <c r="D193" s="12">
        <f t="shared" si="31"/>
        <v>1</v>
      </c>
      <c r="E193" s="156" t="str">
        <f>IF(AND(A193&gt;=Schulferien!$A$9,A193&lt;=Schulferien!$B$9),Schulferien!$C$9,IF(AND(A193&gt;=Schulferien!$A$10,A193&lt;=Schulferien!$B$10),Schulferien!$C$10,IF(AND(A193&gt;=Schulferien!$A$11,A193&lt;=Schulferien!$B$11),Schulferien!$C$11,IF(AND(A193&gt;=Schulferien!$A$12,A193&lt;=Schulferien!$B$12),Schulferien!$C$12,IF(AND(A193&gt;=Schulferien!$A$13,A193&lt;=Schulferien!$B$13),Schulferien!$C$13,IF(AND(A193&gt;=Schulferien!$A$14,A193&lt;=Schulferien!$B$14),Schulferien!$C$14,IF(AND(A193&gt;=Schulferien!$A$15,A193&lt;=Schulferien!$B$15),Schulferien!$C$15,IF(AND(A193&gt;=Schulferien!$A$16,A193&lt;=Schulferien!$B$16),Schulferien!$C$16,""))))))))</f>
        <v/>
      </c>
      <c r="F193" s="157" t="str">
        <f t="shared" si="32"/>
        <v/>
      </c>
      <c r="G193" s="159" t="str">
        <f>IF(ISERROR(VLOOKUP(A193,Schulferien!$A$24:$C$31,3,FALSE)),"",VLOOKUP(A193,Schulferien!$A$24:$C$31,3,FALSE))</f>
        <v/>
      </c>
      <c r="H193" s="160" t="str">
        <f t="shared" si="33"/>
        <v/>
      </c>
      <c r="I193" s="164" t="str">
        <f t="shared" si="34"/>
        <v/>
      </c>
      <c r="J193" s="164" t="str">
        <f t="shared" si="35"/>
        <v/>
      </c>
      <c r="K193" s="65"/>
      <c r="L193" s="240" t="str">
        <f t="shared" si="36"/>
        <v/>
      </c>
      <c r="M193" s="150" t="str">
        <f t="shared" si="37"/>
        <v/>
      </c>
      <c r="N193" s="153" t="str">
        <f t="shared" si="38"/>
        <v/>
      </c>
      <c r="O193" s="153" t="str">
        <f t="shared" si="39"/>
        <v/>
      </c>
      <c r="P193" s="240" t="str">
        <f t="shared" si="40"/>
        <v/>
      </c>
      <c r="Q193" s="150" t="str">
        <f t="shared" si="41"/>
        <v/>
      </c>
      <c r="R193" s="153" t="str">
        <f t="shared" si="42"/>
        <v/>
      </c>
      <c r="S193" s="153" t="str">
        <f t="shared" si="43"/>
        <v/>
      </c>
      <c r="T193" s="240" t="str">
        <f t="shared" si="44"/>
        <v/>
      </c>
      <c r="U193" s="150" t="str">
        <f t="shared" si="45"/>
        <v/>
      </c>
      <c r="V193" s="153" t="str">
        <f t="shared" si="46"/>
        <v/>
      </c>
      <c r="W193" s="153" t="str">
        <f t="shared" si="47"/>
        <v/>
      </c>
      <c r="X193" s="170">
        <f t="shared" si="26"/>
        <v>0</v>
      </c>
      <c r="Y193" s="170" t="str">
        <f t="shared" si="27"/>
        <v/>
      </c>
      <c r="Z193" s="172" t="str">
        <f t="shared" si="28"/>
        <v/>
      </c>
      <c r="AA193" s="172" t="str">
        <f t="shared" si="48"/>
        <v/>
      </c>
      <c r="AB193" s="172" t="str">
        <f t="shared" si="49"/>
        <v/>
      </c>
      <c r="AL193" s="205" t="str">
        <f t="shared" si="50"/>
        <v/>
      </c>
      <c r="AM193" s="206" t="str">
        <f>IF(ISERROR(VLOOKUP(A193,Erfassung_Berechnung!$K$4:$K$19,1,FALSE)),"",VLOOKUP(A193,Erfassung_Berechnung!$K$4:$K$19,1,FALSE))</f>
        <v/>
      </c>
    </row>
    <row r="194" spans="1:39" x14ac:dyDescent="0.2">
      <c r="A194" s="11">
        <f t="shared" si="51"/>
        <v>45781</v>
      </c>
      <c r="B194" s="12">
        <f t="shared" si="29"/>
        <v>5</v>
      </c>
      <c r="C194" s="47">
        <f t="shared" si="30"/>
        <v>1</v>
      </c>
      <c r="D194" s="12">
        <f t="shared" si="31"/>
        <v>1</v>
      </c>
      <c r="E194" s="156" t="str">
        <f>IF(AND(A194&gt;=Schulferien!$A$9,A194&lt;=Schulferien!$B$9),Schulferien!$C$9,IF(AND(A194&gt;=Schulferien!$A$10,A194&lt;=Schulferien!$B$10),Schulferien!$C$10,IF(AND(A194&gt;=Schulferien!$A$11,A194&lt;=Schulferien!$B$11),Schulferien!$C$11,IF(AND(A194&gt;=Schulferien!$A$12,A194&lt;=Schulferien!$B$12),Schulferien!$C$12,IF(AND(A194&gt;=Schulferien!$A$13,A194&lt;=Schulferien!$B$13),Schulferien!$C$13,IF(AND(A194&gt;=Schulferien!$A$14,A194&lt;=Schulferien!$B$14),Schulferien!$C$14,IF(AND(A194&gt;=Schulferien!$A$15,A194&lt;=Schulferien!$B$15),Schulferien!$C$15,IF(AND(A194&gt;=Schulferien!$A$16,A194&lt;=Schulferien!$B$16),Schulferien!$C$16,""))))))))</f>
        <v/>
      </c>
      <c r="F194" s="157" t="str">
        <f t="shared" si="32"/>
        <v/>
      </c>
      <c r="G194" s="159" t="str">
        <f>IF(ISERROR(VLOOKUP(A194,Schulferien!$A$24:$C$31,3,FALSE)),"",VLOOKUP(A194,Schulferien!$A$24:$C$31,3,FALSE))</f>
        <v/>
      </c>
      <c r="H194" s="160" t="str">
        <f t="shared" si="33"/>
        <v/>
      </c>
      <c r="I194" s="164" t="str">
        <f t="shared" si="34"/>
        <v/>
      </c>
      <c r="J194" s="164" t="str">
        <f t="shared" si="35"/>
        <v/>
      </c>
      <c r="K194" s="65"/>
      <c r="L194" s="240" t="str">
        <f t="shared" si="36"/>
        <v/>
      </c>
      <c r="M194" s="150" t="str">
        <f t="shared" si="37"/>
        <v/>
      </c>
      <c r="N194" s="153" t="str">
        <f t="shared" si="38"/>
        <v/>
      </c>
      <c r="O194" s="153" t="str">
        <f t="shared" si="39"/>
        <v/>
      </c>
      <c r="P194" s="240" t="str">
        <f t="shared" si="40"/>
        <v/>
      </c>
      <c r="Q194" s="150" t="str">
        <f t="shared" si="41"/>
        <v/>
      </c>
      <c r="R194" s="153" t="str">
        <f t="shared" si="42"/>
        <v/>
      </c>
      <c r="S194" s="153" t="str">
        <f t="shared" si="43"/>
        <v/>
      </c>
      <c r="T194" s="240" t="str">
        <f t="shared" si="44"/>
        <v/>
      </c>
      <c r="U194" s="150" t="str">
        <f t="shared" si="45"/>
        <v/>
      </c>
      <c r="V194" s="153" t="str">
        <f t="shared" si="46"/>
        <v/>
      </c>
      <c r="W194" s="153" t="str">
        <f t="shared" si="47"/>
        <v/>
      </c>
      <c r="X194" s="170">
        <f t="shared" si="26"/>
        <v>0</v>
      </c>
      <c r="Y194" s="170" t="str">
        <f t="shared" si="27"/>
        <v/>
      </c>
      <c r="Z194" s="172" t="str">
        <f t="shared" si="28"/>
        <v/>
      </c>
      <c r="AA194" s="172" t="str">
        <f t="shared" si="48"/>
        <v/>
      </c>
      <c r="AB194" s="172" t="str">
        <f t="shared" si="49"/>
        <v/>
      </c>
      <c r="AL194" s="205" t="str">
        <f t="shared" si="50"/>
        <v/>
      </c>
      <c r="AM194" s="206" t="str">
        <f>IF(ISERROR(VLOOKUP(A194,Erfassung_Berechnung!$K$4:$K$19,1,FALSE)),"",VLOOKUP(A194,Erfassung_Berechnung!$K$4:$K$19,1,FALSE))</f>
        <v/>
      </c>
    </row>
    <row r="195" spans="1:39" x14ac:dyDescent="0.2">
      <c r="A195" s="11">
        <f t="shared" si="51"/>
        <v>45782</v>
      </c>
      <c r="B195" s="12">
        <f t="shared" si="29"/>
        <v>5</v>
      </c>
      <c r="C195" s="47">
        <f t="shared" si="30"/>
        <v>2</v>
      </c>
      <c r="D195" s="12" t="str">
        <f t="shared" si="31"/>
        <v/>
      </c>
      <c r="E195" s="156" t="str">
        <f>IF(AND(A195&gt;=Schulferien!$A$9,A195&lt;=Schulferien!$B$9),Schulferien!$C$9,IF(AND(A195&gt;=Schulferien!$A$10,A195&lt;=Schulferien!$B$10),Schulferien!$C$10,IF(AND(A195&gt;=Schulferien!$A$11,A195&lt;=Schulferien!$B$11),Schulferien!$C$11,IF(AND(A195&gt;=Schulferien!$A$12,A195&lt;=Schulferien!$B$12),Schulferien!$C$12,IF(AND(A195&gt;=Schulferien!$A$13,A195&lt;=Schulferien!$B$13),Schulferien!$C$13,IF(AND(A195&gt;=Schulferien!$A$14,A195&lt;=Schulferien!$B$14),Schulferien!$C$14,IF(AND(A195&gt;=Schulferien!$A$15,A195&lt;=Schulferien!$B$15),Schulferien!$C$15,IF(AND(A195&gt;=Schulferien!$A$16,A195&lt;=Schulferien!$B$16),Schulferien!$C$16,""))))))))</f>
        <v/>
      </c>
      <c r="F195" s="157" t="str">
        <f t="shared" si="32"/>
        <v/>
      </c>
      <c r="G195" s="159" t="str">
        <f>IF(ISERROR(VLOOKUP(A195,Schulferien!$A$24:$C$31,3,FALSE)),"",VLOOKUP(A195,Schulferien!$A$24:$C$31,3,FALSE))</f>
        <v/>
      </c>
      <c r="H195" s="160" t="str">
        <f t="shared" si="33"/>
        <v/>
      </c>
      <c r="I195" s="164">
        <f t="shared" si="34"/>
        <v>1</v>
      </c>
      <c r="J195" s="164">
        <f t="shared" si="35"/>
        <v>1</v>
      </c>
      <c r="K195" s="65"/>
      <c r="L195" s="240" t="str">
        <f t="shared" si="36"/>
        <v/>
      </c>
      <c r="M195" s="150" t="str">
        <f t="shared" si="37"/>
        <v/>
      </c>
      <c r="N195" s="153" t="str">
        <f t="shared" si="38"/>
        <v/>
      </c>
      <c r="O195" s="153" t="str">
        <f t="shared" si="39"/>
        <v/>
      </c>
      <c r="P195" s="240" t="str">
        <f t="shared" si="40"/>
        <v/>
      </c>
      <c r="Q195" s="150" t="str">
        <f t="shared" si="41"/>
        <v/>
      </c>
      <c r="R195" s="153" t="str">
        <f t="shared" si="42"/>
        <v/>
      </c>
      <c r="S195" s="153" t="str">
        <f t="shared" si="43"/>
        <v/>
      </c>
      <c r="T195" s="240" t="str">
        <f t="shared" si="44"/>
        <v/>
      </c>
      <c r="U195" s="150" t="str">
        <f t="shared" si="45"/>
        <v/>
      </c>
      <c r="V195" s="153" t="str">
        <f t="shared" si="46"/>
        <v/>
      </c>
      <c r="W195" s="153" t="str">
        <f t="shared" si="47"/>
        <v/>
      </c>
      <c r="X195" s="170">
        <f t="shared" si="26"/>
        <v>0</v>
      </c>
      <c r="Y195" s="170" t="str">
        <f t="shared" si="27"/>
        <v/>
      </c>
      <c r="Z195" s="172">
        <f t="shared" si="28"/>
        <v>1</v>
      </c>
      <c r="AA195" s="172">
        <f t="shared" si="48"/>
        <v>0</v>
      </c>
      <c r="AB195" s="172" t="str">
        <f t="shared" si="49"/>
        <v/>
      </c>
      <c r="AL195" s="205" t="str">
        <f t="shared" si="50"/>
        <v/>
      </c>
      <c r="AM195" s="206" t="str">
        <f>IF(ISERROR(VLOOKUP(A195,Erfassung_Berechnung!$K$4:$K$19,1,FALSE)),"",VLOOKUP(A195,Erfassung_Berechnung!$K$4:$K$19,1,FALSE))</f>
        <v/>
      </c>
    </row>
    <row r="196" spans="1:39" x14ac:dyDescent="0.2">
      <c r="A196" s="11">
        <f t="shared" si="51"/>
        <v>45783</v>
      </c>
      <c r="B196" s="12">
        <f t="shared" si="29"/>
        <v>5</v>
      </c>
      <c r="C196" s="47">
        <f t="shared" si="30"/>
        <v>3</v>
      </c>
      <c r="D196" s="12" t="str">
        <f t="shared" si="31"/>
        <v/>
      </c>
      <c r="E196" s="156" t="str">
        <f>IF(AND(A196&gt;=Schulferien!$A$9,A196&lt;=Schulferien!$B$9),Schulferien!$C$9,IF(AND(A196&gt;=Schulferien!$A$10,A196&lt;=Schulferien!$B$10),Schulferien!$C$10,IF(AND(A196&gt;=Schulferien!$A$11,A196&lt;=Schulferien!$B$11),Schulferien!$C$11,IF(AND(A196&gt;=Schulferien!$A$12,A196&lt;=Schulferien!$B$12),Schulferien!$C$12,IF(AND(A196&gt;=Schulferien!$A$13,A196&lt;=Schulferien!$B$13),Schulferien!$C$13,IF(AND(A196&gt;=Schulferien!$A$14,A196&lt;=Schulferien!$B$14),Schulferien!$C$14,IF(AND(A196&gt;=Schulferien!$A$15,A196&lt;=Schulferien!$B$15),Schulferien!$C$15,IF(AND(A196&gt;=Schulferien!$A$16,A196&lt;=Schulferien!$B$16),Schulferien!$C$16,""))))))))</f>
        <v/>
      </c>
      <c r="F196" s="157" t="str">
        <f t="shared" si="32"/>
        <v/>
      </c>
      <c r="G196" s="159" t="str">
        <f>IF(ISERROR(VLOOKUP(A196,Schulferien!$A$24:$C$31,3,FALSE)),"",VLOOKUP(A196,Schulferien!$A$24:$C$31,3,FALSE))</f>
        <v/>
      </c>
      <c r="H196" s="160" t="str">
        <f t="shared" si="33"/>
        <v/>
      </c>
      <c r="I196" s="164">
        <f t="shared" si="34"/>
        <v>1</v>
      </c>
      <c r="J196" s="164">
        <f t="shared" si="35"/>
        <v>1</v>
      </c>
      <c r="K196" s="65"/>
      <c r="L196" s="240" t="str">
        <f t="shared" si="36"/>
        <v/>
      </c>
      <c r="M196" s="150" t="str">
        <f t="shared" si="37"/>
        <v/>
      </c>
      <c r="N196" s="153" t="str">
        <f t="shared" si="38"/>
        <v/>
      </c>
      <c r="O196" s="153" t="str">
        <f t="shared" si="39"/>
        <v/>
      </c>
      <c r="P196" s="240" t="str">
        <f t="shared" si="40"/>
        <v/>
      </c>
      <c r="Q196" s="150" t="str">
        <f t="shared" si="41"/>
        <v/>
      </c>
      <c r="R196" s="153" t="str">
        <f t="shared" si="42"/>
        <v/>
      </c>
      <c r="S196" s="153" t="str">
        <f t="shared" si="43"/>
        <v/>
      </c>
      <c r="T196" s="240" t="str">
        <f t="shared" si="44"/>
        <v/>
      </c>
      <c r="U196" s="150" t="str">
        <f t="shared" si="45"/>
        <v/>
      </c>
      <c r="V196" s="153" t="str">
        <f t="shared" si="46"/>
        <v/>
      </c>
      <c r="W196" s="153" t="str">
        <f t="shared" si="47"/>
        <v/>
      </c>
      <c r="X196" s="170">
        <f t="shared" si="26"/>
        <v>0</v>
      </c>
      <c r="Y196" s="170" t="str">
        <f t="shared" si="27"/>
        <v/>
      </c>
      <c r="Z196" s="172">
        <f t="shared" si="28"/>
        <v>1</v>
      </c>
      <c r="AA196" s="172">
        <f t="shared" si="48"/>
        <v>0</v>
      </c>
      <c r="AB196" s="172" t="str">
        <f t="shared" si="49"/>
        <v/>
      </c>
      <c r="AL196" s="205" t="str">
        <f t="shared" si="50"/>
        <v/>
      </c>
      <c r="AM196" s="206" t="str">
        <f>IF(ISERROR(VLOOKUP(A196,Erfassung_Berechnung!$K$4:$K$19,1,FALSE)),"",VLOOKUP(A196,Erfassung_Berechnung!$K$4:$K$19,1,FALSE))</f>
        <v/>
      </c>
    </row>
    <row r="197" spans="1:39" x14ac:dyDescent="0.2">
      <c r="A197" s="11">
        <f t="shared" si="51"/>
        <v>45784</v>
      </c>
      <c r="B197" s="12">
        <f t="shared" si="29"/>
        <v>5</v>
      </c>
      <c r="C197" s="47">
        <f t="shared" si="30"/>
        <v>4</v>
      </c>
      <c r="D197" s="12" t="str">
        <f t="shared" si="31"/>
        <v/>
      </c>
      <c r="E197" s="156" t="str">
        <f>IF(AND(A197&gt;=Schulferien!$A$9,A197&lt;=Schulferien!$B$9),Schulferien!$C$9,IF(AND(A197&gt;=Schulferien!$A$10,A197&lt;=Schulferien!$B$10),Schulferien!$C$10,IF(AND(A197&gt;=Schulferien!$A$11,A197&lt;=Schulferien!$B$11),Schulferien!$C$11,IF(AND(A197&gt;=Schulferien!$A$12,A197&lt;=Schulferien!$B$12),Schulferien!$C$12,IF(AND(A197&gt;=Schulferien!$A$13,A197&lt;=Schulferien!$B$13),Schulferien!$C$13,IF(AND(A197&gt;=Schulferien!$A$14,A197&lt;=Schulferien!$B$14),Schulferien!$C$14,IF(AND(A197&gt;=Schulferien!$A$15,A197&lt;=Schulferien!$B$15),Schulferien!$C$15,IF(AND(A197&gt;=Schulferien!$A$16,A197&lt;=Schulferien!$B$16),Schulferien!$C$16,""))))))))</f>
        <v/>
      </c>
      <c r="F197" s="157" t="str">
        <f t="shared" si="32"/>
        <v/>
      </c>
      <c r="G197" s="159" t="str">
        <f>IF(ISERROR(VLOOKUP(A197,Schulferien!$A$24:$C$31,3,FALSE)),"",VLOOKUP(A197,Schulferien!$A$24:$C$31,3,FALSE))</f>
        <v/>
      </c>
      <c r="H197" s="160" t="str">
        <f t="shared" si="33"/>
        <v/>
      </c>
      <c r="I197" s="164">
        <f t="shared" si="34"/>
        <v>1</v>
      </c>
      <c r="J197" s="164">
        <f t="shared" si="35"/>
        <v>1</v>
      </c>
      <c r="K197" s="65"/>
      <c r="L197" s="240" t="str">
        <f t="shared" si="36"/>
        <v/>
      </c>
      <c r="M197" s="150" t="str">
        <f t="shared" si="37"/>
        <v/>
      </c>
      <c r="N197" s="153" t="str">
        <f t="shared" si="38"/>
        <v/>
      </c>
      <c r="O197" s="153" t="str">
        <f t="shared" si="39"/>
        <v/>
      </c>
      <c r="P197" s="240" t="str">
        <f t="shared" si="40"/>
        <v/>
      </c>
      <c r="Q197" s="150" t="str">
        <f t="shared" si="41"/>
        <v/>
      </c>
      <c r="R197" s="153" t="str">
        <f t="shared" si="42"/>
        <v/>
      </c>
      <c r="S197" s="153" t="str">
        <f t="shared" si="43"/>
        <v/>
      </c>
      <c r="T197" s="240" t="str">
        <f t="shared" si="44"/>
        <v/>
      </c>
      <c r="U197" s="150" t="str">
        <f t="shared" si="45"/>
        <v/>
      </c>
      <c r="V197" s="153" t="str">
        <f t="shared" si="46"/>
        <v/>
      </c>
      <c r="W197" s="153" t="str">
        <f t="shared" si="47"/>
        <v/>
      </c>
      <c r="X197" s="170">
        <f t="shared" si="26"/>
        <v>0</v>
      </c>
      <c r="Y197" s="170" t="str">
        <f t="shared" si="27"/>
        <v/>
      </c>
      <c r="Z197" s="172">
        <f t="shared" si="28"/>
        <v>1</v>
      </c>
      <c r="AA197" s="172">
        <f t="shared" si="48"/>
        <v>0</v>
      </c>
      <c r="AB197" s="172" t="str">
        <f t="shared" si="49"/>
        <v/>
      </c>
      <c r="AL197" s="205" t="str">
        <f t="shared" si="50"/>
        <v/>
      </c>
      <c r="AM197" s="206" t="str">
        <f>IF(ISERROR(VLOOKUP(A197,Erfassung_Berechnung!$K$4:$K$19,1,FALSE)),"",VLOOKUP(A197,Erfassung_Berechnung!$K$4:$K$19,1,FALSE))</f>
        <v/>
      </c>
    </row>
    <row r="198" spans="1:39" x14ac:dyDescent="0.2">
      <c r="A198" s="11">
        <f t="shared" si="51"/>
        <v>45785</v>
      </c>
      <c r="B198" s="12">
        <f t="shared" si="29"/>
        <v>5</v>
      </c>
      <c r="C198" s="47">
        <f t="shared" si="30"/>
        <v>5</v>
      </c>
      <c r="D198" s="12" t="str">
        <f t="shared" si="31"/>
        <v/>
      </c>
      <c r="E198" s="156" t="str">
        <f>IF(AND(A198&gt;=Schulferien!$A$9,A198&lt;=Schulferien!$B$9),Schulferien!$C$9,IF(AND(A198&gt;=Schulferien!$A$10,A198&lt;=Schulferien!$B$10),Schulferien!$C$10,IF(AND(A198&gt;=Schulferien!$A$11,A198&lt;=Schulferien!$B$11),Schulferien!$C$11,IF(AND(A198&gt;=Schulferien!$A$12,A198&lt;=Schulferien!$B$12),Schulferien!$C$12,IF(AND(A198&gt;=Schulferien!$A$13,A198&lt;=Schulferien!$B$13),Schulferien!$C$13,IF(AND(A198&gt;=Schulferien!$A$14,A198&lt;=Schulferien!$B$14),Schulferien!$C$14,IF(AND(A198&gt;=Schulferien!$A$15,A198&lt;=Schulferien!$B$15),Schulferien!$C$15,IF(AND(A198&gt;=Schulferien!$A$16,A198&lt;=Schulferien!$B$16),Schulferien!$C$16,""))))))))</f>
        <v/>
      </c>
      <c r="F198" s="157" t="str">
        <f t="shared" si="32"/>
        <v/>
      </c>
      <c r="G198" s="159" t="str">
        <f>IF(ISERROR(VLOOKUP(A198,Schulferien!$A$24:$C$31,3,FALSE)),"",VLOOKUP(A198,Schulferien!$A$24:$C$31,3,FALSE))</f>
        <v/>
      </c>
      <c r="H198" s="160" t="str">
        <f t="shared" si="33"/>
        <v/>
      </c>
      <c r="I198" s="164">
        <f t="shared" si="34"/>
        <v>1</v>
      </c>
      <c r="J198" s="164">
        <f t="shared" si="35"/>
        <v>1</v>
      </c>
      <c r="K198" s="65"/>
      <c r="L198" s="240" t="str">
        <f t="shared" si="36"/>
        <v/>
      </c>
      <c r="M198" s="150" t="str">
        <f t="shared" si="37"/>
        <v/>
      </c>
      <c r="N198" s="153" t="str">
        <f t="shared" si="38"/>
        <v/>
      </c>
      <c r="O198" s="153" t="str">
        <f t="shared" si="39"/>
        <v/>
      </c>
      <c r="P198" s="240" t="str">
        <f t="shared" si="40"/>
        <v/>
      </c>
      <c r="Q198" s="150" t="str">
        <f t="shared" si="41"/>
        <v/>
      </c>
      <c r="R198" s="153" t="str">
        <f t="shared" si="42"/>
        <v/>
      </c>
      <c r="S198" s="153" t="str">
        <f t="shared" si="43"/>
        <v/>
      </c>
      <c r="T198" s="240" t="str">
        <f t="shared" si="44"/>
        <v/>
      </c>
      <c r="U198" s="150" t="str">
        <f t="shared" si="45"/>
        <v/>
      </c>
      <c r="V198" s="153" t="str">
        <f t="shared" si="46"/>
        <v/>
      </c>
      <c r="W198" s="153" t="str">
        <f t="shared" si="47"/>
        <v/>
      </c>
      <c r="X198" s="170">
        <f t="shared" si="26"/>
        <v>0</v>
      </c>
      <c r="Y198" s="170" t="str">
        <f t="shared" si="27"/>
        <v/>
      </c>
      <c r="Z198" s="172">
        <f t="shared" si="28"/>
        <v>1</v>
      </c>
      <c r="AA198" s="172">
        <f t="shared" si="48"/>
        <v>0</v>
      </c>
      <c r="AB198" s="172" t="str">
        <f t="shared" si="49"/>
        <v/>
      </c>
      <c r="AL198" s="205" t="str">
        <f t="shared" si="50"/>
        <v/>
      </c>
      <c r="AM198" s="206" t="str">
        <f>IF(ISERROR(VLOOKUP(A198,Erfassung_Berechnung!$K$4:$K$19,1,FALSE)),"",VLOOKUP(A198,Erfassung_Berechnung!$K$4:$K$19,1,FALSE))</f>
        <v/>
      </c>
    </row>
    <row r="199" spans="1:39" x14ac:dyDescent="0.2">
      <c r="A199" s="11">
        <f t="shared" si="51"/>
        <v>45786</v>
      </c>
      <c r="B199" s="12">
        <f t="shared" si="29"/>
        <v>5</v>
      </c>
      <c r="C199" s="47">
        <f t="shared" si="30"/>
        <v>6</v>
      </c>
      <c r="D199" s="12" t="str">
        <f t="shared" si="31"/>
        <v/>
      </c>
      <c r="E199" s="156" t="str">
        <f>IF(AND(A199&gt;=Schulferien!$A$9,A199&lt;=Schulferien!$B$9),Schulferien!$C$9,IF(AND(A199&gt;=Schulferien!$A$10,A199&lt;=Schulferien!$B$10),Schulferien!$C$10,IF(AND(A199&gt;=Schulferien!$A$11,A199&lt;=Schulferien!$B$11),Schulferien!$C$11,IF(AND(A199&gt;=Schulferien!$A$12,A199&lt;=Schulferien!$B$12),Schulferien!$C$12,IF(AND(A199&gt;=Schulferien!$A$13,A199&lt;=Schulferien!$B$13),Schulferien!$C$13,IF(AND(A199&gt;=Schulferien!$A$14,A199&lt;=Schulferien!$B$14),Schulferien!$C$14,IF(AND(A199&gt;=Schulferien!$A$15,A199&lt;=Schulferien!$B$15),Schulferien!$C$15,IF(AND(A199&gt;=Schulferien!$A$16,A199&lt;=Schulferien!$B$16),Schulferien!$C$16,""))))))))</f>
        <v/>
      </c>
      <c r="F199" s="157" t="str">
        <f t="shared" si="32"/>
        <v/>
      </c>
      <c r="G199" s="159" t="str">
        <f>IF(ISERROR(VLOOKUP(A199,Schulferien!$A$24:$C$31,3,FALSE)),"",VLOOKUP(A199,Schulferien!$A$24:$C$31,3,FALSE))</f>
        <v/>
      </c>
      <c r="H199" s="160" t="str">
        <f t="shared" si="33"/>
        <v/>
      </c>
      <c r="I199" s="164">
        <f t="shared" si="34"/>
        <v>1</v>
      </c>
      <c r="J199" s="164">
        <f t="shared" si="35"/>
        <v>1</v>
      </c>
      <c r="K199" s="65"/>
      <c r="L199" s="240" t="str">
        <f t="shared" si="36"/>
        <v/>
      </c>
      <c r="M199" s="150" t="str">
        <f t="shared" si="37"/>
        <v/>
      </c>
      <c r="N199" s="153" t="str">
        <f t="shared" si="38"/>
        <v/>
      </c>
      <c r="O199" s="153" t="str">
        <f t="shared" si="39"/>
        <v/>
      </c>
      <c r="P199" s="240" t="str">
        <f t="shared" si="40"/>
        <v/>
      </c>
      <c r="Q199" s="150" t="str">
        <f t="shared" si="41"/>
        <v/>
      </c>
      <c r="R199" s="153" t="str">
        <f t="shared" si="42"/>
        <v/>
      </c>
      <c r="S199" s="153" t="str">
        <f t="shared" si="43"/>
        <v/>
      </c>
      <c r="T199" s="240" t="str">
        <f t="shared" si="44"/>
        <v/>
      </c>
      <c r="U199" s="150" t="str">
        <f t="shared" si="45"/>
        <v/>
      </c>
      <c r="V199" s="153" t="str">
        <f t="shared" si="46"/>
        <v/>
      </c>
      <c r="W199" s="153" t="str">
        <f t="shared" si="47"/>
        <v/>
      </c>
      <c r="X199" s="170">
        <f t="shared" ref="X199:X262" si="52">IF(AND(A199&gt;=$D$22,A199&lt;=$E$22),$H$22,IF(AND(A199&gt;=$D$23,A199&lt;=$E$23),$H$23,IF(AND(A199&gt;=$D$24,A199&lt;=$E$24),$H$24,IF(AND(A199&gt;=$D$25,A199&lt;=$E$25),$H$25,IF(AND(A199&gt;=$D$26,A199&lt;=$E$26),$H$26,IF(AND(A199&gt;=$D$27,A199&lt;=$E$27),$H$27,""))))))</f>
        <v>0</v>
      </c>
      <c r="Y199" s="170" t="str">
        <f t="shared" ref="Y199:Y262" si="53">IF(AND(A199&gt;=$D$22,A199&lt;=$E$22),$I$22,IF(AND(A199&gt;=$D$23,A199&lt;=$E$23),$I$23,IF(AND(A199&gt;=$D$24,A199&lt;=$E$24),$I$24,IF(AND(A199&gt;=$D$25,A199&lt;=$E$25),$I$25,IF(AND(A199&gt;=$D$26,A199&lt;=$E$26),$I$26,IF(AND(A199&gt;=$D$27,A199&lt;=$E$27),$I$27,""))))))</f>
        <v/>
      </c>
      <c r="Z199" s="172">
        <f t="shared" ref="Z199:Z262" si="54">IF(AND(A199&gt;=$A$30,A199&lt;=$B$30,I199=1),1,"")</f>
        <v>1</v>
      </c>
      <c r="AA199" s="172">
        <f t="shared" si="48"/>
        <v>0</v>
      </c>
      <c r="AB199" s="172" t="str">
        <f t="shared" si="49"/>
        <v/>
      </c>
      <c r="AL199" s="205" t="str">
        <f t="shared" si="50"/>
        <v/>
      </c>
      <c r="AM199" s="206" t="str">
        <f>IF(ISERROR(VLOOKUP(A199,Erfassung_Berechnung!$K$4:$K$19,1,FALSE)),"",VLOOKUP(A199,Erfassung_Berechnung!$K$4:$K$19,1,FALSE))</f>
        <v/>
      </c>
    </row>
    <row r="200" spans="1:39" x14ac:dyDescent="0.2">
      <c r="A200" s="11">
        <f t="shared" si="51"/>
        <v>45787</v>
      </c>
      <c r="B200" s="12">
        <f t="shared" ref="B200:B263" si="55">MONTH(A200)</f>
        <v>5</v>
      </c>
      <c r="C200" s="47">
        <f t="shared" ref="C200:C263" si="56">WEEKDAY(A200)</f>
        <v>7</v>
      </c>
      <c r="D200" s="12">
        <f t="shared" ref="D200:D263" si="57">IF(OR(C200=7,C200=1),1,"")</f>
        <v>1</v>
      </c>
      <c r="E200" s="156" t="str">
        <f>IF(AND(A200&gt;=Schulferien!$A$9,A200&lt;=Schulferien!$B$9),Schulferien!$C$9,IF(AND(A200&gt;=Schulferien!$A$10,A200&lt;=Schulferien!$B$10),Schulferien!$C$10,IF(AND(A200&gt;=Schulferien!$A$11,A200&lt;=Schulferien!$B$11),Schulferien!$C$11,IF(AND(A200&gt;=Schulferien!$A$12,A200&lt;=Schulferien!$B$12),Schulferien!$C$12,IF(AND(A200&gt;=Schulferien!$A$13,A200&lt;=Schulferien!$B$13),Schulferien!$C$13,IF(AND(A200&gt;=Schulferien!$A$14,A200&lt;=Schulferien!$B$14),Schulferien!$C$14,IF(AND(A200&gt;=Schulferien!$A$15,A200&lt;=Schulferien!$B$15),Schulferien!$C$15,IF(AND(A200&gt;=Schulferien!$A$16,A200&lt;=Schulferien!$B$16),Schulferien!$C$16,""))))))))</f>
        <v/>
      </c>
      <c r="F200" s="157" t="str">
        <f t="shared" ref="F200:F263" si="58">IF(AND(E200&lt;&gt;"",D200=1),0,IF(E200&lt;&gt;"",1,""))</f>
        <v/>
      </c>
      <c r="G200" s="159" t="str">
        <f>IF(ISERROR(VLOOKUP(A200,Schulferien!$A$24:$C$31,3,FALSE)),"",VLOOKUP(A200,Schulferien!$A$24:$C$31,3,FALSE))</f>
        <v/>
      </c>
      <c r="H200" s="160" t="str">
        <f t="shared" ref="H200:H263" si="59">IF(AND(G200&lt;&gt;"",F200&lt;&gt;""),0,IF(G200&lt;&gt;"",1,""))</f>
        <v/>
      </c>
      <c r="I200" s="164" t="str">
        <f t="shared" ref="I200:I263" si="60">IF(OR(D200=1,F200=1),"",1)</f>
        <v/>
      </c>
      <c r="J200" s="164" t="str">
        <f t="shared" ref="J200:J263" si="61">IF(OR(D200=1,F200=1,H200=1),"",1)</f>
        <v/>
      </c>
      <c r="K200" s="65"/>
      <c r="L200" s="240" t="str">
        <f t="shared" ref="L200:L263" si="62">IF(AND(A200&gt;=$A$34,A200&lt;=$B$34),1,"")</f>
        <v/>
      </c>
      <c r="M200" s="150" t="str">
        <f t="shared" ref="M200:M263" si="63">IF(AND(L200=1,J200&lt;&gt;1),0,IF(L200=1,1,""))</f>
        <v/>
      </c>
      <c r="N200" s="153" t="str">
        <f t="shared" ref="N200:N263" si="64">IF(M200=1,X200,"")</f>
        <v/>
      </c>
      <c r="O200" s="153" t="str">
        <f t="shared" ref="O200:O263" si="65">IF(M200=1,Y200,"")</f>
        <v/>
      </c>
      <c r="P200" s="240" t="str">
        <f t="shared" ref="P200:P263" si="66">IF(AND(A200&gt;=$A$35,A200&lt;=$B$35),1,"")</f>
        <v/>
      </c>
      <c r="Q200" s="150" t="str">
        <f t="shared" ref="Q200:Q263" si="67">IF(AND(P200=1,J200&lt;&gt;1),0,IF(P200=1,1,""))</f>
        <v/>
      </c>
      <c r="R200" s="153" t="str">
        <f t="shared" ref="R200:R263" si="68">IF(Q200=1,X200,"")</f>
        <v/>
      </c>
      <c r="S200" s="153" t="str">
        <f t="shared" ref="S200:S263" si="69">IF(Q200=1,Y200,"")</f>
        <v/>
      </c>
      <c r="T200" s="240" t="str">
        <f t="shared" ref="T200:T263" si="70">IF(AND(A200&gt;=$A$36,A200&lt;=$B$36),1,"")</f>
        <v/>
      </c>
      <c r="U200" s="150" t="str">
        <f t="shared" ref="U200:U263" si="71">IF(AND(T200=1,J200&lt;&gt;1),0,IF(T200=1,1,""))</f>
        <v/>
      </c>
      <c r="V200" s="153" t="str">
        <f t="shared" ref="V200:V263" si="72">IF(U200=1,X200,"")</f>
        <v/>
      </c>
      <c r="W200" s="153" t="str">
        <f t="shared" ref="W200:W263" si="73">IF(U200=1,Y200,"")</f>
        <v/>
      </c>
      <c r="X200" s="170">
        <f t="shared" si="52"/>
        <v>0</v>
      </c>
      <c r="Y200" s="170" t="str">
        <f t="shared" si="53"/>
        <v/>
      </c>
      <c r="Z200" s="172" t="str">
        <f t="shared" si="54"/>
        <v/>
      </c>
      <c r="AA200" s="172" t="str">
        <f t="shared" ref="AA200:AA263" si="74">IF(Z200=1,X200,"")</f>
        <v/>
      </c>
      <c r="AB200" s="172" t="str">
        <f t="shared" ref="AB200:AB263" si="75">IF(Z200=1,Y200,"")</f>
        <v/>
      </c>
      <c r="AL200" s="205" t="str">
        <f t="shared" ref="AL200:AL263" si="76">IF(AM200="","",RANK(AM200,$AM$71:$AM$436,1))</f>
        <v/>
      </c>
      <c r="AM200" s="206" t="str">
        <f>IF(ISERROR(VLOOKUP(A200,Erfassung_Berechnung!$K$4:$K$19,1,FALSE)),"",VLOOKUP(A200,Erfassung_Berechnung!$K$4:$K$19,1,FALSE))</f>
        <v/>
      </c>
    </row>
    <row r="201" spans="1:39" x14ac:dyDescent="0.2">
      <c r="A201" s="11">
        <f t="shared" ref="A201:A264" si="77">A200+1</f>
        <v>45788</v>
      </c>
      <c r="B201" s="12">
        <f t="shared" si="55"/>
        <v>5</v>
      </c>
      <c r="C201" s="47">
        <f t="shared" si="56"/>
        <v>1</v>
      </c>
      <c r="D201" s="12">
        <f t="shared" si="57"/>
        <v>1</v>
      </c>
      <c r="E201" s="156" t="str">
        <f>IF(AND(A201&gt;=Schulferien!$A$9,A201&lt;=Schulferien!$B$9),Schulferien!$C$9,IF(AND(A201&gt;=Schulferien!$A$10,A201&lt;=Schulferien!$B$10),Schulferien!$C$10,IF(AND(A201&gt;=Schulferien!$A$11,A201&lt;=Schulferien!$B$11),Schulferien!$C$11,IF(AND(A201&gt;=Schulferien!$A$12,A201&lt;=Schulferien!$B$12),Schulferien!$C$12,IF(AND(A201&gt;=Schulferien!$A$13,A201&lt;=Schulferien!$B$13),Schulferien!$C$13,IF(AND(A201&gt;=Schulferien!$A$14,A201&lt;=Schulferien!$B$14),Schulferien!$C$14,IF(AND(A201&gt;=Schulferien!$A$15,A201&lt;=Schulferien!$B$15),Schulferien!$C$15,IF(AND(A201&gt;=Schulferien!$A$16,A201&lt;=Schulferien!$B$16),Schulferien!$C$16,""))))))))</f>
        <v/>
      </c>
      <c r="F201" s="157" t="str">
        <f t="shared" si="58"/>
        <v/>
      </c>
      <c r="G201" s="159" t="str">
        <f>IF(ISERROR(VLOOKUP(A201,Schulferien!$A$24:$C$31,3,FALSE)),"",VLOOKUP(A201,Schulferien!$A$24:$C$31,3,FALSE))</f>
        <v/>
      </c>
      <c r="H201" s="160" t="str">
        <f t="shared" si="59"/>
        <v/>
      </c>
      <c r="I201" s="164" t="str">
        <f t="shared" si="60"/>
        <v/>
      </c>
      <c r="J201" s="164" t="str">
        <f t="shared" si="61"/>
        <v/>
      </c>
      <c r="K201" s="65"/>
      <c r="L201" s="240" t="str">
        <f t="shared" si="62"/>
        <v/>
      </c>
      <c r="M201" s="150" t="str">
        <f t="shared" si="63"/>
        <v/>
      </c>
      <c r="N201" s="153" t="str">
        <f t="shared" si="64"/>
        <v/>
      </c>
      <c r="O201" s="153" t="str">
        <f t="shared" si="65"/>
        <v/>
      </c>
      <c r="P201" s="240" t="str">
        <f t="shared" si="66"/>
        <v/>
      </c>
      <c r="Q201" s="150" t="str">
        <f t="shared" si="67"/>
        <v/>
      </c>
      <c r="R201" s="153" t="str">
        <f t="shared" si="68"/>
        <v/>
      </c>
      <c r="S201" s="153" t="str">
        <f t="shared" si="69"/>
        <v/>
      </c>
      <c r="T201" s="240" t="str">
        <f t="shared" si="70"/>
        <v/>
      </c>
      <c r="U201" s="150" t="str">
        <f t="shared" si="71"/>
        <v/>
      </c>
      <c r="V201" s="153" t="str">
        <f t="shared" si="72"/>
        <v/>
      </c>
      <c r="W201" s="153" t="str">
        <f t="shared" si="73"/>
        <v/>
      </c>
      <c r="X201" s="170">
        <f t="shared" si="52"/>
        <v>0</v>
      </c>
      <c r="Y201" s="170" t="str">
        <f t="shared" si="53"/>
        <v/>
      </c>
      <c r="Z201" s="172" t="str">
        <f t="shared" si="54"/>
        <v/>
      </c>
      <c r="AA201" s="172" t="str">
        <f t="shared" si="74"/>
        <v/>
      </c>
      <c r="AB201" s="172" t="str">
        <f t="shared" si="75"/>
        <v/>
      </c>
      <c r="AL201" s="205" t="str">
        <f t="shared" si="76"/>
        <v/>
      </c>
      <c r="AM201" s="206" t="str">
        <f>IF(ISERROR(VLOOKUP(A201,Erfassung_Berechnung!$K$4:$K$19,1,FALSE)),"",VLOOKUP(A201,Erfassung_Berechnung!$K$4:$K$19,1,FALSE))</f>
        <v/>
      </c>
    </row>
    <row r="202" spans="1:39" x14ac:dyDescent="0.2">
      <c r="A202" s="11">
        <f t="shared" si="77"/>
        <v>45789</v>
      </c>
      <c r="B202" s="12">
        <f t="shared" si="55"/>
        <v>5</v>
      </c>
      <c r="C202" s="47">
        <f t="shared" si="56"/>
        <v>2</v>
      </c>
      <c r="D202" s="12" t="str">
        <f t="shared" si="57"/>
        <v/>
      </c>
      <c r="E202" s="156" t="str">
        <f>IF(AND(A202&gt;=Schulferien!$A$9,A202&lt;=Schulferien!$B$9),Schulferien!$C$9,IF(AND(A202&gt;=Schulferien!$A$10,A202&lt;=Schulferien!$B$10),Schulferien!$C$10,IF(AND(A202&gt;=Schulferien!$A$11,A202&lt;=Schulferien!$B$11),Schulferien!$C$11,IF(AND(A202&gt;=Schulferien!$A$12,A202&lt;=Schulferien!$B$12),Schulferien!$C$12,IF(AND(A202&gt;=Schulferien!$A$13,A202&lt;=Schulferien!$B$13),Schulferien!$C$13,IF(AND(A202&gt;=Schulferien!$A$14,A202&lt;=Schulferien!$B$14),Schulferien!$C$14,IF(AND(A202&gt;=Schulferien!$A$15,A202&lt;=Schulferien!$B$15),Schulferien!$C$15,IF(AND(A202&gt;=Schulferien!$A$16,A202&lt;=Schulferien!$B$16),Schulferien!$C$16,""))))))))</f>
        <v/>
      </c>
      <c r="F202" s="157" t="str">
        <f t="shared" si="58"/>
        <v/>
      </c>
      <c r="G202" s="159" t="str">
        <f>IF(ISERROR(VLOOKUP(A202,Schulferien!$A$24:$C$31,3,FALSE)),"",VLOOKUP(A202,Schulferien!$A$24:$C$31,3,FALSE))</f>
        <v/>
      </c>
      <c r="H202" s="160" t="str">
        <f t="shared" si="59"/>
        <v/>
      </c>
      <c r="I202" s="164">
        <f t="shared" si="60"/>
        <v>1</v>
      </c>
      <c r="J202" s="164">
        <f t="shared" si="61"/>
        <v>1</v>
      </c>
      <c r="K202" s="65"/>
      <c r="L202" s="240" t="str">
        <f t="shared" si="62"/>
        <v/>
      </c>
      <c r="M202" s="150" t="str">
        <f t="shared" si="63"/>
        <v/>
      </c>
      <c r="N202" s="153" t="str">
        <f t="shared" si="64"/>
        <v/>
      </c>
      <c r="O202" s="153" t="str">
        <f t="shared" si="65"/>
        <v/>
      </c>
      <c r="P202" s="240" t="str">
        <f t="shared" si="66"/>
        <v/>
      </c>
      <c r="Q202" s="150" t="str">
        <f t="shared" si="67"/>
        <v/>
      </c>
      <c r="R202" s="153" t="str">
        <f t="shared" si="68"/>
        <v/>
      </c>
      <c r="S202" s="153" t="str">
        <f t="shared" si="69"/>
        <v/>
      </c>
      <c r="T202" s="240" t="str">
        <f t="shared" si="70"/>
        <v/>
      </c>
      <c r="U202" s="150" t="str">
        <f t="shared" si="71"/>
        <v/>
      </c>
      <c r="V202" s="153" t="str">
        <f t="shared" si="72"/>
        <v/>
      </c>
      <c r="W202" s="153" t="str">
        <f t="shared" si="73"/>
        <v/>
      </c>
      <c r="X202" s="170">
        <f t="shared" si="52"/>
        <v>0</v>
      </c>
      <c r="Y202" s="170" t="str">
        <f t="shared" si="53"/>
        <v/>
      </c>
      <c r="Z202" s="172">
        <f t="shared" si="54"/>
        <v>1</v>
      </c>
      <c r="AA202" s="172">
        <f t="shared" si="74"/>
        <v>0</v>
      </c>
      <c r="AB202" s="172" t="str">
        <f t="shared" si="75"/>
        <v/>
      </c>
      <c r="AL202" s="205" t="str">
        <f t="shared" si="76"/>
        <v/>
      </c>
      <c r="AM202" s="206" t="str">
        <f>IF(ISERROR(VLOOKUP(A202,Erfassung_Berechnung!$K$4:$K$19,1,FALSE)),"",VLOOKUP(A202,Erfassung_Berechnung!$K$4:$K$19,1,FALSE))</f>
        <v/>
      </c>
    </row>
    <row r="203" spans="1:39" x14ac:dyDescent="0.2">
      <c r="A203" s="11">
        <f t="shared" si="77"/>
        <v>45790</v>
      </c>
      <c r="B203" s="12">
        <f t="shared" si="55"/>
        <v>5</v>
      </c>
      <c r="C203" s="47">
        <f t="shared" si="56"/>
        <v>3</v>
      </c>
      <c r="D203" s="12" t="str">
        <f t="shared" si="57"/>
        <v/>
      </c>
      <c r="E203" s="156" t="str">
        <f>IF(AND(A203&gt;=Schulferien!$A$9,A203&lt;=Schulferien!$B$9),Schulferien!$C$9,IF(AND(A203&gt;=Schulferien!$A$10,A203&lt;=Schulferien!$B$10),Schulferien!$C$10,IF(AND(A203&gt;=Schulferien!$A$11,A203&lt;=Schulferien!$B$11),Schulferien!$C$11,IF(AND(A203&gt;=Schulferien!$A$12,A203&lt;=Schulferien!$B$12),Schulferien!$C$12,IF(AND(A203&gt;=Schulferien!$A$13,A203&lt;=Schulferien!$B$13),Schulferien!$C$13,IF(AND(A203&gt;=Schulferien!$A$14,A203&lt;=Schulferien!$B$14),Schulferien!$C$14,IF(AND(A203&gt;=Schulferien!$A$15,A203&lt;=Schulferien!$B$15),Schulferien!$C$15,IF(AND(A203&gt;=Schulferien!$A$16,A203&lt;=Schulferien!$B$16),Schulferien!$C$16,""))))))))</f>
        <v/>
      </c>
      <c r="F203" s="157" t="str">
        <f t="shared" si="58"/>
        <v/>
      </c>
      <c r="G203" s="159" t="str">
        <f>IF(ISERROR(VLOOKUP(A203,Schulferien!$A$24:$C$31,3,FALSE)),"",VLOOKUP(A203,Schulferien!$A$24:$C$31,3,FALSE))</f>
        <v/>
      </c>
      <c r="H203" s="160" t="str">
        <f t="shared" si="59"/>
        <v/>
      </c>
      <c r="I203" s="164">
        <f t="shared" si="60"/>
        <v>1</v>
      </c>
      <c r="J203" s="164">
        <f t="shared" si="61"/>
        <v>1</v>
      </c>
      <c r="K203" s="65"/>
      <c r="L203" s="240" t="str">
        <f t="shared" si="62"/>
        <v/>
      </c>
      <c r="M203" s="150" t="str">
        <f t="shared" si="63"/>
        <v/>
      </c>
      <c r="N203" s="153" t="str">
        <f t="shared" si="64"/>
        <v/>
      </c>
      <c r="O203" s="153" t="str">
        <f t="shared" si="65"/>
        <v/>
      </c>
      <c r="P203" s="240" t="str">
        <f t="shared" si="66"/>
        <v/>
      </c>
      <c r="Q203" s="150" t="str">
        <f t="shared" si="67"/>
        <v/>
      </c>
      <c r="R203" s="153" t="str">
        <f t="shared" si="68"/>
        <v/>
      </c>
      <c r="S203" s="153" t="str">
        <f t="shared" si="69"/>
        <v/>
      </c>
      <c r="T203" s="240" t="str">
        <f t="shared" si="70"/>
        <v/>
      </c>
      <c r="U203" s="150" t="str">
        <f t="shared" si="71"/>
        <v/>
      </c>
      <c r="V203" s="153" t="str">
        <f t="shared" si="72"/>
        <v/>
      </c>
      <c r="W203" s="153" t="str">
        <f t="shared" si="73"/>
        <v/>
      </c>
      <c r="X203" s="170">
        <f t="shared" si="52"/>
        <v>0</v>
      </c>
      <c r="Y203" s="170" t="str">
        <f t="shared" si="53"/>
        <v/>
      </c>
      <c r="Z203" s="172">
        <f t="shared" si="54"/>
        <v>1</v>
      </c>
      <c r="AA203" s="172">
        <f t="shared" si="74"/>
        <v>0</v>
      </c>
      <c r="AB203" s="172" t="str">
        <f t="shared" si="75"/>
        <v/>
      </c>
      <c r="AL203" s="205" t="str">
        <f t="shared" si="76"/>
        <v/>
      </c>
      <c r="AM203" s="206" t="str">
        <f>IF(ISERROR(VLOOKUP(A203,Erfassung_Berechnung!$K$4:$K$19,1,FALSE)),"",VLOOKUP(A203,Erfassung_Berechnung!$K$4:$K$19,1,FALSE))</f>
        <v/>
      </c>
    </row>
    <row r="204" spans="1:39" x14ac:dyDescent="0.2">
      <c r="A204" s="11">
        <f t="shared" si="77"/>
        <v>45791</v>
      </c>
      <c r="B204" s="12">
        <f t="shared" si="55"/>
        <v>5</v>
      </c>
      <c r="C204" s="47">
        <f t="shared" si="56"/>
        <v>4</v>
      </c>
      <c r="D204" s="12" t="str">
        <f t="shared" si="57"/>
        <v/>
      </c>
      <c r="E204" s="156" t="str">
        <f>IF(AND(A204&gt;=Schulferien!$A$9,A204&lt;=Schulferien!$B$9),Schulferien!$C$9,IF(AND(A204&gt;=Schulferien!$A$10,A204&lt;=Schulferien!$B$10),Schulferien!$C$10,IF(AND(A204&gt;=Schulferien!$A$11,A204&lt;=Schulferien!$B$11),Schulferien!$C$11,IF(AND(A204&gt;=Schulferien!$A$12,A204&lt;=Schulferien!$B$12),Schulferien!$C$12,IF(AND(A204&gt;=Schulferien!$A$13,A204&lt;=Schulferien!$B$13),Schulferien!$C$13,IF(AND(A204&gt;=Schulferien!$A$14,A204&lt;=Schulferien!$B$14),Schulferien!$C$14,IF(AND(A204&gt;=Schulferien!$A$15,A204&lt;=Schulferien!$B$15),Schulferien!$C$15,IF(AND(A204&gt;=Schulferien!$A$16,A204&lt;=Schulferien!$B$16),Schulferien!$C$16,""))))))))</f>
        <v/>
      </c>
      <c r="F204" s="157" t="str">
        <f t="shared" si="58"/>
        <v/>
      </c>
      <c r="G204" s="159" t="str">
        <f>IF(ISERROR(VLOOKUP(A204,Schulferien!$A$24:$C$31,3,FALSE)),"",VLOOKUP(A204,Schulferien!$A$24:$C$31,3,FALSE))</f>
        <v/>
      </c>
      <c r="H204" s="160" t="str">
        <f t="shared" si="59"/>
        <v/>
      </c>
      <c r="I204" s="164">
        <f t="shared" si="60"/>
        <v>1</v>
      </c>
      <c r="J204" s="164">
        <f t="shared" si="61"/>
        <v>1</v>
      </c>
      <c r="K204" s="65"/>
      <c r="L204" s="240" t="str">
        <f t="shared" si="62"/>
        <v/>
      </c>
      <c r="M204" s="150" t="str">
        <f t="shared" si="63"/>
        <v/>
      </c>
      <c r="N204" s="153" t="str">
        <f t="shared" si="64"/>
        <v/>
      </c>
      <c r="O204" s="153" t="str">
        <f t="shared" si="65"/>
        <v/>
      </c>
      <c r="P204" s="240" t="str">
        <f t="shared" si="66"/>
        <v/>
      </c>
      <c r="Q204" s="150" t="str">
        <f t="shared" si="67"/>
        <v/>
      </c>
      <c r="R204" s="153" t="str">
        <f t="shared" si="68"/>
        <v/>
      </c>
      <c r="S204" s="153" t="str">
        <f t="shared" si="69"/>
        <v/>
      </c>
      <c r="T204" s="240" t="str">
        <f t="shared" si="70"/>
        <v/>
      </c>
      <c r="U204" s="150" t="str">
        <f t="shared" si="71"/>
        <v/>
      </c>
      <c r="V204" s="153" t="str">
        <f t="shared" si="72"/>
        <v/>
      </c>
      <c r="W204" s="153" t="str">
        <f t="shared" si="73"/>
        <v/>
      </c>
      <c r="X204" s="170">
        <f t="shared" si="52"/>
        <v>0</v>
      </c>
      <c r="Y204" s="170" t="str">
        <f t="shared" si="53"/>
        <v/>
      </c>
      <c r="Z204" s="172">
        <f t="shared" si="54"/>
        <v>1</v>
      </c>
      <c r="AA204" s="172">
        <f t="shared" si="74"/>
        <v>0</v>
      </c>
      <c r="AB204" s="172" t="str">
        <f t="shared" si="75"/>
        <v/>
      </c>
      <c r="AL204" s="205" t="str">
        <f t="shared" si="76"/>
        <v/>
      </c>
      <c r="AM204" s="206" t="str">
        <f>IF(ISERROR(VLOOKUP(A204,Erfassung_Berechnung!$K$4:$K$19,1,FALSE)),"",VLOOKUP(A204,Erfassung_Berechnung!$K$4:$K$19,1,FALSE))</f>
        <v/>
      </c>
    </row>
    <row r="205" spans="1:39" x14ac:dyDescent="0.2">
      <c r="A205" s="11">
        <f t="shared" si="77"/>
        <v>45792</v>
      </c>
      <c r="B205" s="12">
        <f t="shared" si="55"/>
        <v>5</v>
      </c>
      <c r="C205" s="47">
        <f t="shared" si="56"/>
        <v>5</v>
      </c>
      <c r="D205" s="12" t="str">
        <f t="shared" si="57"/>
        <v/>
      </c>
      <c r="E205" s="156" t="str">
        <f>IF(AND(A205&gt;=Schulferien!$A$9,A205&lt;=Schulferien!$B$9),Schulferien!$C$9,IF(AND(A205&gt;=Schulferien!$A$10,A205&lt;=Schulferien!$B$10),Schulferien!$C$10,IF(AND(A205&gt;=Schulferien!$A$11,A205&lt;=Schulferien!$B$11),Schulferien!$C$11,IF(AND(A205&gt;=Schulferien!$A$12,A205&lt;=Schulferien!$B$12),Schulferien!$C$12,IF(AND(A205&gt;=Schulferien!$A$13,A205&lt;=Schulferien!$B$13),Schulferien!$C$13,IF(AND(A205&gt;=Schulferien!$A$14,A205&lt;=Schulferien!$B$14),Schulferien!$C$14,IF(AND(A205&gt;=Schulferien!$A$15,A205&lt;=Schulferien!$B$15),Schulferien!$C$15,IF(AND(A205&gt;=Schulferien!$A$16,A205&lt;=Schulferien!$B$16),Schulferien!$C$16,""))))))))</f>
        <v/>
      </c>
      <c r="F205" s="157" t="str">
        <f t="shared" si="58"/>
        <v/>
      </c>
      <c r="G205" s="159" t="str">
        <f>IF(ISERROR(VLOOKUP(A205,Schulferien!$A$24:$C$31,3,FALSE)),"",VLOOKUP(A205,Schulferien!$A$24:$C$31,3,FALSE))</f>
        <v/>
      </c>
      <c r="H205" s="160" t="str">
        <f t="shared" si="59"/>
        <v/>
      </c>
      <c r="I205" s="164">
        <f t="shared" si="60"/>
        <v>1</v>
      </c>
      <c r="J205" s="164">
        <f t="shared" si="61"/>
        <v>1</v>
      </c>
      <c r="K205" s="65"/>
      <c r="L205" s="240" t="str">
        <f t="shared" si="62"/>
        <v/>
      </c>
      <c r="M205" s="150" t="str">
        <f t="shared" si="63"/>
        <v/>
      </c>
      <c r="N205" s="153" t="str">
        <f t="shared" si="64"/>
        <v/>
      </c>
      <c r="O205" s="153" t="str">
        <f t="shared" si="65"/>
        <v/>
      </c>
      <c r="P205" s="240" t="str">
        <f t="shared" si="66"/>
        <v/>
      </c>
      <c r="Q205" s="150" t="str">
        <f t="shared" si="67"/>
        <v/>
      </c>
      <c r="R205" s="153" t="str">
        <f t="shared" si="68"/>
        <v/>
      </c>
      <c r="S205" s="153" t="str">
        <f t="shared" si="69"/>
        <v/>
      </c>
      <c r="T205" s="240" t="str">
        <f t="shared" si="70"/>
        <v/>
      </c>
      <c r="U205" s="150" t="str">
        <f t="shared" si="71"/>
        <v/>
      </c>
      <c r="V205" s="153" t="str">
        <f t="shared" si="72"/>
        <v/>
      </c>
      <c r="W205" s="153" t="str">
        <f t="shared" si="73"/>
        <v/>
      </c>
      <c r="X205" s="170">
        <f t="shared" si="52"/>
        <v>0</v>
      </c>
      <c r="Y205" s="170" t="str">
        <f t="shared" si="53"/>
        <v/>
      </c>
      <c r="Z205" s="172">
        <f t="shared" si="54"/>
        <v>1</v>
      </c>
      <c r="AA205" s="172">
        <f t="shared" si="74"/>
        <v>0</v>
      </c>
      <c r="AB205" s="172" t="str">
        <f t="shared" si="75"/>
        <v/>
      </c>
      <c r="AL205" s="205" t="str">
        <f t="shared" si="76"/>
        <v/>
      </c>
      <c r="AM205" s="206" t="str">
        <f>IF(ISERROR(VLOOKUP(A205,Erfassung_Berechnung!$K$4:$K$19,1,FALSE)),"",VLOOKUP(A205,Erfassung_Berechnung!$K$4:$K$19,1,FALSE))</f>
        <v/>
      </c>
    </row>
    <row r="206" spans="1:39" x14ac:dyDescent="0.2">
      <c r="A206" s="11">
        <f t="shared" si="77"/>
        <v>45793</v>
      </c>
      <c r="B206" s="12">
        <f t="shared" si="55"/>
        <v>5</v>
      </c>
      <c r="C206" s="47">
        <f t="shared" si="56"/>
        <v>6</v>
      </c>
      <c r="D206" s="12" t="str">
        <f t="shared" si="57"/>
        <v/>
      </c>
      <c r="E206" s="156" t="str">
        <f>IF(AND(A206&gt;=Schulferien!$A$9,A206&lt;=Schulferien!$B$9),Schulferien!$C$9,IF(AND(A206&gt;=Schulferien!$A$10,A206&lt;=Schulferien!$B$10),Schulferien!$C$10,IF(AND(A206&gt;=Schulferien!$A$11,A206&lt;=Schulferien!$B$11),Schulferien!$C$11,IF(AND(A206&gt;=Schulferien!$A$12,A206&lt;=Schulferien!$B$12),Schulferien!$C$12,IF(AND(A206&gt;=Schulferien!$A$13,A206&lt;=Schulferien!$B$13),Schulferien!$C$13,IF(AND(A206&gt;=Schulferien!$A$14,A206&lt;=Schulferien!$B$14),Schulferien!$C$14,IF(AND(A206&gt;=Schulferien!$A$15,A206&lt;=Schulferien!$B$15),Schulferien!$C$15,IF(AND(A206&gt;=Schulferien!$A$16,A206&lt;=Schulferien!$B$16),Schulferien!$C$16,""))))))))</f>
        <v/>
      </c>
      <c r="F206" s="157" t="str">
        <f t="shared" si="58"/>
        <v/>
      </c>
      <c r="G206" s="159" t="str">
        <f>IF(ISERROR(VLOOKUP(A206,Schulferien!$A$24:$C$31,3,FALSE)),"",VLOOKUP(A206,Schulferien!$A$24:$C$31,3,FALSE))</f>
        <v/>
      </c>
      <c r="H206" s="160" t="str">
        <f t="shared" si="59"/>
        <v/>
      </c>
      <c r="I206" s="164">
        <f t="shared" si="60"/>
        <v>1</v>
      </c>
      <c r="J206" s="164">
        <f t="shared" si="61"/>
        <v>1</v>
      </c>
      <c r="K206" s="65"/>
      <c r="L206" s="240" t="str">
        <f t="shared" si="62"/>
        <v/>
      </c>
      <c r="M206" s="150" t="str">
        <f t="shared" si="63"/>
        <v/>
      </c>
      <c r="N206" s="153" t="str">
        <f t="shared" si="64"/>
        <v/>
      </c>
      <c r="O206" s="153" t="str">
        <f t="shared" si="65"/>
        <v/>
      </c>
      <c r="P206" s="240" t="str">
        <f t="shared" si="66"/>
        <v/>
      </c>
      <c r="Q206" s="150" t="str">
        <f t="shared" si="67"/>
        <v/>
      </c>
      <c r="R206" s="153" t="str">
        <f t="shared" si="68"/>
        <v/>
      </c>
      <c r="S206" s="153" t="str">
        <f t="shared" si="69"/>
        <v/>
      </c>
      <c r="T206" s="240" t="str">
        <f t="shared" si="70"/>
        <v/>
      </c>
      <c r="U206" s="150" t="str">
        <f t="shared" si="71"/>
        <v/>
      </c>
      <c r="V206" s="153" t="str">
        <f t="shared" si="72"/>
        <v/>
      </c>
      <c r="W206" s="153" t="str">
        <f t="shared" si="73"/>
        <v/>
      </c>
      <c r="X206" s="170">
        <f t="shared" si="52"/>
        <v>0</v>
      </c>
      <c r="Y206" s="170" t="str">
        <f t="shared" si="53"/>
        <v/>
      </c>
      <c r="Z206" s="172">
        <f t="shared" si="54"/>
        <v>1</v>
      </c>
      <c r="AA206" s="172">
        <f t="shared" si="74"/>
        <v>0</v>
      </c>
      <c r="AB206" s="172" t="str">
        <f t="shared" si="75"/>
        <v/>
      </c>
      <c r="AL206" s="205" t="str">
        <f t="shared" si="76"/>
        <v/>
      </c>
      <c r="AM206" s="206" t="str">
        <f>IF(ISERROR(VLOOKUP(A206,Erfassung_Berechnung!$K$4:$K$19,1,FALSE)),"",VLOOKUP(A206,Erfassung_Berechnung!$K$4:$K$19,1,FALSE))</f>
        <v/>
      </c>
    </row>
    <row r="207" spans="1:39" x14ac:dyDescent="0.2">
      <c r="A207" s="11">
        <f t="shared" si="77"/>
        <v>45794</v>
      </c>
      <c r="B207" s="12">
        <f t="shared" si="55"/>
        <v>5</v>
      </c>
      <c r="C207" s="47">
        <f t="shared" si="56"/>
        <v>7</v>
      </c>
      <c r="D207" s="12">
        <f t="shared" si="57"/>
        <v>1</v>
      </c>
      <c r="E207" s="156" t="str">
        <f>IF(AND(A207&gt;=Schulferien!$A$9,A207&lt;=Schulferien!$B$9),Schulferien!$C$9,IF(AND(A207&gt;=Schulferien!$A$10,A207&lt;=Schulferien!$B$10),Schulferien!$C$10,IF(AND(A207&gt;=Schulferien!$A$11,A207&lt;=Schulferien!$B$11),Schulferien!$C$11,IF(AND(A207&gt;=Schulferien!$A$12,A207&lt;=Schulferien!$B$12),Schulferien!$C$12,IF(AND(A207&gt;=Schulferien!$A$13,A207&lt;=Schulferien!$B$13),Schulferien!$C$13,IF(AND(A207&gt;=Schulferien!$A$14,A207&lt;=Schulferien!$B$14),Schulferien!$C$14,IF(AND(A207&gt;=Schulferien!$A$15,A207&lt;=Schulferien!$B$15),Schulferien!$C$15,IF(AND(A207&gt;=Schulferien!$A$16,A207&lt;=Schulferien!$B$16),Schulferien!$C$16,""))))))))</f>
        <v/>
      </c>
      <c r="F207" s="157" t="str">
        <f t="shared" si="58"/>
        <v/>
      </c>
      <c r="G207" s="159" t="str">
        <f>IF(ISERROR(VLOOKUP(A207,Schulferien!$A$24:$C$31,3,FALSE)),"",VLOOKUP(A207,Schulferien!$A$24:$C$31,3,FALSE))</f>
        <v/>
      </c>
      <c r="H207" s="160" t="str">
        <f t="shared" si="59"/>
        <v/>
      </c>
      <c r="I207" s="164" t="str">
        <f t="shared" si="60"/>
        <v/>
      </c>
      <c r="J207" s="164" t="str">
        <f t="shared" si="61"/>
        <v/>
      </c>
      <c r="K207" s="65"/>
      <c r="L207" s="240" t="str">
        <f t="shared" si="62"/>
        <v/>
      </c>
      <c r="M207" s="150" t="str">
        <f t="shared" si="63"/>
        <v/>
      </c>
      <c r="N207" s="153" t="str">
        <f t="shared" si="64"/>
        <v/>
      </c>
      <c r="O207" s="153" t="str">
        <f t="shared" si="65"/>
        <v/>
      </c>
      <c r="P207" s="240" t="str">
        <f t="shared" si="66"/>
        <v/>
      </c>
      <c r="Q207" s="150" t="str">
        <f t="shared" si="67"/>
        <v/>
      </c>
      <c r="R207" s="153" t="str">
        <f t="shared" si="68"/>
        <v/>
      </c>
      <c r="S207" s="153" t="str">
        <f t="shared" si="69"/>
        <v/>
      </c>
      <c r="T207" s="240" t="str">
        <f t="shared" si="70"/>
        <v/>
      </c>
      <c r="U207" s="150" t="str">
        <f t="shared" si="71"/>
        <v/>
      </c>
      <c r="V207" s="153" t="str">
        <f t="shared" si="72"/>
        <v/>
      </c>
      <c r="W207" s="153" t="str">
        <f t="shared" si="73"/>
        <v/>
      </c>
      <c r="X207" s="170">
        <f t="shared" si="52"/>
        <v>0</v>
      </c>
      <c r="Y207" s="170" t="str">
        <f t="shared" si="53"/>
        <v/>
      </c>
      <c r="Z207" s="172" t="str">
        <f t="shared" si="54"/>
        <v/>
      </c>
      <c r="AA207" s="172" t="str">
        <f t="shared" si="74"/>
        <v/>
      </c>
      <c r="AB207" s="172" t="str">
        <f t="shared" si="75"/>
        <v/>
      </c>
      <c r="AL207" s="205" t="str">
        <f t="shared" si="76"/>
        <v/>
      </c>
      <c r="AM207" s="206" t="str">
        <f>IF(ISERROR(VLOOKUP(A207,Erfassung_Berechnung!$K$4:$K$19,1,FALSE)),"",VLOOKUP(A207,Erfassung_Berechnung!$K$4:$K$19,1,FALSE))</f>
        <v/>
      </c>
    </row>
    <row r="208" spans="1:39" x14ac:dyDescent="0.2">
      <c r="A208" s="11">
        <f t="shared" si="77"/>
        <v>45795</v>
      </c>
      <c r="B208" s="12">
        <f t="shared" si="55"/>
        <v>5</v>
      </c>
      <c r="C208" s="47">
        <f t="shared" si="56"/>
        <v>1</v>
      </c>
      <c r="D208" s="12">
        <f t="shared" si="57"/>
        <v>1</v>
      </c>
      <c r="E208" s="156" t="str">
        <f>IF(AND(A208&gt;=Schulferien!$A$9,A208&lt;=Schulferien!$B$9),Schulferien!$C$9,IF(AND(A208&gt;=Schulferien!$A$10,A208&lt;=Schulferien!$B$10),Schulferien!$C$10,IF(AND(A208&gt;=Schulferien!$A$11,A208&lt;=Schulferien!$B$11),Schulferien!$C$11,IF(AND(A208&gt;=Schulferien!$A$12,A208&lt;=Schulferien!$B$12),Schulferien!$C$12,IF(AND(A208&gt;=Schulferien!$A$13,A208&lt;=Schulferien!$B$13),Schulferien!$C$13,IF(AND(A208&gt;=Schulferien!$A$14,A208&lt;=Schulferien!$B$14),Schulferien!$C$14,IF(AND(A208&gt;=Schulferien!$A$15,A208&lt;=Schulferien!$B$15),Schulferien!$C$15,IF(AND(A208&gt;=Schulferien!$A$16,A208&lt;=Schulferien!$B$16),Schulferien!$C$16,""))))))))</f>
        <v/>
      </c>
      <c r="F208" s="157" t="str">
        <f t="shared" si="58"/>
        <v/>
      </c>
      <c r="G208" s="159" t="str">
        <f>IF(ISERROR(VLOOKUP(A208,Schulferien!$A$24:$C$31,3,FALSE)),"",VLOOKUP(A208,Schulferien!$A$24:$C$31,3,FALSE))</f>
        <v/>
      </c>
      <c r="H208" s="160" t="str">
        <f t="shared" si="59"/>
        <v/>
      </c>
      <c r="I208" s="164" t="str">
        <f t="shared" si="60"/>
        <v/>
      </c>
      <c r="J208" s="164" t="str">
        <f t="shared" si="61"/>
        <v/>
      </c>
      <c r="K208" s="65"/>
      <c r="L208" s="240" t="str">
        <f t="shared" si="62"/>
        <v/>
      </c>
      <c r="M208" s="150" t="str">
        <f t="shared" si="63"/>
        <v/>
      </c>
      <c r="N208" s="153" t="str">
        <f t="shared" si="64"/>
        <v/>
      </c>
      <c r="O208" s="153" t="str">
        <f t="shared" si="65"/>
        <v/>
      </c>
      <c r="P208" s="240" t="str">
        <f t="shared" si="66"/>
        <v/>
      </c>
      <c r="Q208" s="150" t="str">
        <f t="shared" si="67"/>
        <v/>
      </c>
      <c r="R208" s="153" t="str">
        <f t="shared" si="68"/>
        <v/>
      </c>
      <c r="S208" s="153" t="str">
        <f t="shared" si="69"/>
        <v/>
      </c>
      <c r="T208" s="240" t="str">
        <f t="shared" si="70"/>
        <v/>
      </c>
      <c r="U208" s="150" t="str">
        <f t="shared" si="71"/>
        <v/>
      </c>
      <c r="V208" s="153" t="str">
        <f t="shared" si="72"/>
        <v/>
      </c>
      <c r="W208" s="153" t="str">
        <f t="shared" si="73"/>
        <v/>
      </c>
      <c r="X208" s="170">
        <f t="shared" si="52"/>
        <v>0</v>
      </c>
      <c r="Y208" s="170" t="str">
        <f t="shared" si="53"/>
        <v/>
      </c>
      <c r="Z208" s="172" t="str">
        <f t="shared" si="54"/>
        <v/>
      </c>
      <c r="AA208" s="172" t="str">
        <f t="shared" si="74"/>
        <v/>
      </c>
      <c r="AB208" s="172" t="str">
        <f t="shared" si="75"/>
        <v/>
      </c>
      <c r="AL208" s="205" t="str">
        <f t="shared" si="76"/>
        <v/>
      </c>
      <c r="AM208" s="206" t="str">
        <f>IF(ISERROR(VLOOKUP(A208,Erfassung_Berechnung!$K$4:$K$19,1,FALSE)),"",VLOOKUP(A208,Erfassung_Berechnung!$K$4:$K$19,1,FALSE))</f>
        <v/>
      </c>
    </row>
    <row r="209" spans="1:39" x14ac:dyDescent="0.2">
      <c r="A209" s="11">
        <f t="shared" si="77"/>
        <v>45796</v>
      </c>
      <c r="B209" s="12">
        <f t="shared" si="55"/>
        <v>5</v>
      </c>
      <c r="C209" s="47">
        <f t="shared" si="56"/>
        <v>2</v>
      </c>
      <c r="D209" s="12" t="str">
        <f t="shared" si="57"/>
        <v/>
      </c>
      <c r="E209" s="156" t="str">
        <f>IF(AND(A209&gt;=Schulferien!$A$9,A209&lt;=Schulferien!$B$9),Schulferien!$C$9,IF(AND(A209&gt;=Schulferien!$A$10,A209&lt;=Schulferien!$B$10),Schulferien!$C$10,IF(AND(A209&gt;=Schulferien!$A$11,A209&lt;=Schulferien!$B$11),Schulferien!$C$11,IF(AND(A209&gt;=Schulferien!$A$12,A209&lt;=Schulferien!$B$12),Schulferien!$C$12,IF(AND(A209&gt;=Schulferien!$A$13,A209&lt;=Schulferien!$B$13),Schulferien!$C$13,IF(AND(A209&gt;=Schulferien!$A$14,A209&lt;=Schulferien!$B$14),Schulferien!$C$14,IF(AND(A209&gt;=Schulferien!$A$15,A209&lt;=Schulferien!$B$15),Schulferien!$C$15,IF(AND(A209&gt;=Schulferien!$A$16,A209&lt;=Schulferien!$B$16),Schulferien!$C$16,""))))))))</f>
        <v/>
      </c>
      <c r="F209" s="157" t="str">
        <f t="shared" si="58"/>
        <v/>
      </c>
      <c r="G209" s="159" t="str">
        <f>IF(ISERROR(VLOOKUP(A209,Schulferien!$A$24:$C$31,3,FALSE)),"",VLOOKUP(A209,Schulferien!$A$24:$C$31,3,FALSE))</f>
        <v/>
      </c>
      <c r="H209" s="160" t="str">
        <f t="shared" si="59"/>
        <v/>
      </c>
      <c r="I209" s="164">
        <f t="shared" si="60"/>
        <v>1</v>
      </c>
      <c r="J209" s="164">
        <f t="shared" si="61"/>
        <v>1</v>
      </c>
      <c r="K209" s="65"/>
      <c r="L209" s="240" t="str">
        <f t="shared" si="62"/>
        <v/>
      </c>
      <c r="M209" s="150" t="str">
        <f t="shared" si="63"/>
        <v/>
      </c>
      <c r="N209" s="153" t="str">
        <f t="shared" si="64"/>
        <v/>
      </c>
      <c r="O209" s="153" t="str">
        <f t="shared" si="65"/>
        <v/>
      </c>
      <c r="P209" s="240" t="str">
        <f t="shared" si="66"/>
        <v/>
      </c>
      <c r="Q209" s="150" t="str">
        <f t="shared" si="67"/>
        <v/>
      </c>
      <c r="R209" s="153" t="str">
        <f t="shared" si="68"/>
        <v/>
      </c>
      <c r="S209" s="153" t="str">
        <f t="shared" si="69"/>
        <v/>
      </c>
      <c r="T209" s="240" t="str">
        <f t="shared" si="70"/>
        <v/>
      </c>
      <c r="U209" s="150" t="str">
        <f t="shared" si="71"/>
        <v/>
      </c>
      <c r="V209" s="153" t="str">
        <f t="shared" si="72"/>
        <v/>
      </c>
      <c r="W209" s="153" t="str">
        <f t="shared" si="73"/>
        <v/>
      </c>
      <c r="X209" s="170">
        <f t="shared" si="52"/>
        <v>0</v>
      </c>
      <c r="Y209" s="170" t="str">
        <f t="shared" si="53"/>
        <v/>
      </c>
      <c r="Z209" s="172">
        <f t="shared" si="54"/>
        <v>1</v>
      </c>
      <c r="AA209" s="172">
        <f t="shared" si="74"/>
        <v>0</v>
      </c>
      <c r="AB209" s="172" t="str">
        <f t="shared" si="75"/>
        <v/>
      </c>
      <c r="AL209" s="205" t="str">
        <f t="shared" si="76"/>
        <v/>
      </c>
      <c r="AM209" s="206" t="str">
        <f>IF(ISERROR(VLOOKUP(A209,Erfassung_Berechnung!$K$4:$K$19,1,FALSE)),"",VLOOKUP(A209,Erfassung_Berechnung!$K$4:$K$19,1,FALSE))</f>
        <v/>
      </c>
    </row>
    <row r="210" spans="1:39" x14ac:dyDescent="0.2">
      <c r="A210" s="11">
        <f t="shared" si="77"/>
        <v>45797</v>
      </c>
      <c r="B210" s="12">
        <f t="shared" si="55"/>
        <v>5</v>
      </c>
      <c r="C210" s="47">
        <f t="shared" si="56"/>
        <v>3</v>
      </c>
      <c r="D210" s="12" t="str">
        <f t="shared" si="57"/>
        <v/>
      </c>
      <c r="E210" s="156" t="str">
        <f>IF(AND(A210&gt;=Schulferien!$A$9,A210&lt;=Schulferien!$B$9),Schulferien!$C$9,IF(AND(A210&gt;=Schulferien!$A$10,A210&lt;=Schulferien!$B$10),Schulferien!$C$10,IF(AND(A210&gt;=Schulferien!$A$11,A210&lt;=Schulferien!$B$11),Schulferien!$C$11,IF(AND(A210&gt;=Schulferien!$A$12,A210&lt;=Schulferien!$B$12),Schulferien!$C$12,IF(AND(A210&gt;=Schulferien!$A$13,A210&lt;=Schulferien!$B$13),Schulferien!$C$13,IF(AND(A210&gt;=Schulferien!$A$14,A210&lt;=Schulferien!$B$14),Schulferien!$C$14,IF(AND(A210&gt;=Schulferien!$A$15,A210&lt;=Schulferien!$B$15),Schulferien!$C$15,IF(AND(A210&gt;=Schulferien!$A$16,A210&lt;=Schulferien!$B$16),Schulferien!$C$16,""))))))))</f>
        <v/>
      </c>
      <c r="F210" s="157" t="str">
        <f t="shared" si="58"/>
        <v/>
      </c>
      <c r="G210" s="159" t="str">
        <f>IF(ISERROR(VLOOKUP(A210,Schulferien!$A$24:$C$31,3,FALSE)),"",VLOOKUP(A210,Schulferien!$A$24:$C$31,3,FALSE))</f>
        <v/>
      </c>
      <c r="H210" s="160" t="str">
        <f t="shared" si="59"/>
        <v/>
      </c>
      <c r="I210" s="164">
        <f t="shared" si="60"/>
        <v>1</v>
      </c>
      <c r="J210" s="164">
        <f t="shared" si="61"/>
        <v>1</v>
      </c>
      <c r="K210" s="65"/>
      <c r="L210" s="240" t="str">
        <f t="shared" si="62"/>
        <v/>
      </c>
      <c r="M210" s="150" t="str">
        <f t="shared" si="63"/>
        <v/>
      </c>
      <c r="N210" s="153" t="str">
        <f t="shared" si="64"/>
        <v/>
      </c>
      <c r="O210" s="153" t="str">
        <f t="shared" si="65"/>
        <v/>
      </c>
      <c r="P210" s="240" t="str">
        <f t="shared" si="66"/>
        <v/>
      </c>
      <c r="Q210" s="150" t="str">
        <f t="shared" si="67"/>
        <v/>
      </c>
      <c r="R210" s="153" t="str">
        <f t="shared" si="68"/>
        <v/>
      </c>
      <c r="S210" s="153" t="str">
        <f t="shared" si="69"/>
        <v/>
      </c>
      <c r="T210" s="240" t="str">
        <f t="shared" si="70"/>
        <v/>
      </c>
      <c r="U210" s="150" t="str">
        <f t="shared" si="71"/>
        <v/>
      </c>
      <c r="V210" s="153" t="str">
        <f t="shared" si="72"/>
        <v/>
      </c>
      <c r="W210" s="153" t="str">
        <f t="shared" si="73"/>
        <v/>
      </c>
      <c r="X210" s="170">
        <f t="shared" si="52"/>
        <v>0</v>
      </c>
      <c r="Y210" s="170" t="str">
        <f t="shared" si="53"/>
        <v/>
      </c>
      <c r="Z210" s="172">
        <f t="shared" si="54"/>
        <v>1</v>
      </c>
      <c r="AA210" s="172">
        <f t="shared" si="74"/>
        <v>0</v>
      </c>
      <c r="AB210" s="172" t="str">
        <f t="shared" si="75"/>
        <v/>
      </c>
      <c r="AL210" s="205" t="str">
        <f t="shared" si="76"/>
        <v/>
      </c>
      <c r="AM210" s="206" t="str">
        <f>IF(ISERROR(VLOOKUP(A210,Erfassung_Berechnung!$K$4:$K$19,1,FALSE)),"",VLOOKUP(A210,Erfassung_Berechnung!$K$4:$K$19,1,FALSE))</f>
        <v/>
      </c>
    </row>
    <row r="211" spans="1:39" x14ac:dyDescent="0.2">
      <c r="A211" s="11">
        <f t="shared" si="77"/>
        <v>45798</v>
      </c>
      <c r="B211" s="12">
        <f t="shared" si="55"/>
        <v>5</v>
      </c>
      <c r="C211" s="47">
        <f t="shared" si="56"/>
        <v>4</v>
      </c>
      <c r="D211" s="12" t="str">
        <f t="shared" si="57"/>
        <v/>
      </c>
      <c r="E211" s="156" t="str">
        <f>IF(AND(A211&gt;=Schulferien!$A$9,A211&lt;=Schulferien!$B$9),Schulferien!$C$9,IF(AND(A211&gt;=Schulferien!$A$10,A211&lt;=Schulferien!$B$10),Schulferien!$C$10,IF(AND(A211&gt;=Schulferien!$A$11,A211&lt;=Schulferien!$B$11),Schulferien!$C$11,IF(AND(A211&gt;=Schulferien!$A$12,A211&lt;=Schulferien!$B$12),Schulferien!$C$12,IF(AND(A211&gt;=Schulferien!$A$13,A211&lt;=Schulferien!$B$13),Schulferien!$C$13,IF(AND(A211&gt;=Schulferien!$A$14,A211&lt;=Schulferien!$B$14),Schulferien!$C$14,IF(AND(A211&gt;=Schulferien!$A$15,A211&lt;=Schulferien!$B$15),Schulferien!$C$15,IF(AND(A211&gt;=Schulferien!$A$16,A211&lt;=Schulferien!$B$16),Schulferien!$C$16,""))))))))</f>
        <v/>
      </c>
      <c r="F211" s="157" t="str">
        <f t="shared" si="58"/>
        <v/>
      </c>
      <c r="G211" s="159" t="str">
        <f>IF(ISERROR(VLOOKUP(A211,Schulferien!$A$24:$C$31,3,FALSE)),"",VLOOKUP(A211,Schulferien!$A$24:$C$31,3,FALSE))</f>
        <v/>
      </c>
      <c r="H211" s="160" t="str">
        <f t="shared" si="59"/>
        <v/>
      </c>
      <c r="I211" s="164">
        <f t="shared" si="60"/>
        <v>1</v>
      </c>
      <c r="J211" s="164">
        <f t="shared" si="61"/>
        <v>1</v>
      </c>
      <c r="K211" s="65"/>
      <c r="L211" s="240" t="str">
        <f t="shared" si="62"/>
        <v/>
      </c>
      <c r="M211" s="150" t="str">
        <f t="shared" si="63"/>
        <v/>
      </c>
      <c r="N211" s="153" t="str">
        <f t="shared" si="64"/>
        <v/>
      </c>
      <c r="O211" s="153" t="str">
        <f t="shared" si="65"/>
        <v/>
      </c>
      <c r="P211" s="240" t="str">
        <f t="shared" si="66"/>
        <v/>
      </c>
      <c r="Q211" s="150" t="str">
        <f t="shared" si="67"/>
        <v/>
      </c>
      <c r="R211" s="153" t="str">
        <f t="shared" si="68"/>
        <v/>
      </c>
      <c r="S211" s="153" t="str">
        <f t="shared" si="69"/>
        <v/>
      </c>
      <c r="T211" s="240" t="str">
        <f t="shared" si="70"/>
        <v/>
      </c>
      <c r="U211" s="150" t="str">
        <f t="shared" si="71"/>
        <v/>
      </c>
      <c r="V211" s="153" t="str">
        <f t="shared" si="72"/>
        <v/>
      </c>
      <c r="W211" s="153" t="str">
        <f t="shared" si="73"/>
        <v/>
      </c>
      <c r="X211" s="170">
        <f t="shared" si="52"/>
        <v>0</v>
      </c>
      <c r="Y211" s="170" t="str">
        <f t="shared" si="53"/>
        <v/>
      </c>
      <c r="Z211" s="172">
        <f t="shared" si="54"/>
        <v>1</v>
      </c>
      <c r="AA211" s="172">
        <f t="shared" si="74"/>
        <v>0</v>
      </c>
      <c r="AB211" s="172" t="str">
        <f t="shared" si="75"/>
        <v/>
      </c>
      <c r="AL211" s="205" t="str">
        <f t="shared" si="76"/>
        <v/>
      </c>
      <c r="AM211" s="206" t="str">
        <f>IF(ISERROR(VLOOKUP(A211,Erfassung_Berechnung!$K$4:$K$19,1,FALSE)),"",VLOOKUP(A211,Erfassung_Berechnung!$K$4:$K$19,1,FALSE))</f>
        <v/>
      </c>
    </row>
    <row r="212" spans="1:39" x14ac:dyDescent="0.2">
      <c r="A212" s="11">
        <f t="shared" si="77"/>
        <v>45799</v>
      </c>
      <c r="B212" s="12">
        <f t="shared" si="55"/>
        <v>5</v>
      </c>
      <c r="C212" s="47">
        <f t="shared" si="56"/>
        <v>5</v>
      </c>
      <c r="D212" s="12" t="str">
        <f t="shared" si="57"/>
        <v/>
      </c>
      <c r="E212" s="156" t="str">
        <f>IF(AND(A212&gt;=Schulferien!$A$9,A212&lt;=Schulferien!$B$9),Schulferien!$C$9,IF(AND(A212&gt;=Schulferien!$A$10,A212&lt;=Schulferien!$B$10),Schulferien!$C$10,IF(AND(A212&gt;=Schulferien!$A$11,A212&lt;=Schulferien!$B$11),Schulferien!$C$11,IF(AND(A212&gt;=Schulferien!$A$12,A212&lt;=Schulferien!$B$12),Schulferien!$C$12,IF(AND(A212&gt;=Schulferien!$A$13,A212&lt;=Schulferien!$B$13),Schulferien!$C$13,IF(AND(A212&gt;=Schulferien!$A$14,A212&lt;=Schulferien!$B$14),Schulferien!$C$14,IF(AND(A212&gt;=Schulferien!$A$15,A212&lt;=Schulferien!$B$15),Schulferien!$C$15,IF(AND(A212&gt;=Schulferien!$A$16,A212&lt;=Schulferien!$B$16),Schulferien!$C$16,""))))))))</f>
        <v/>
      </c>
      <c r="F212" s="157" t="str">
        <f t="shared" si="58"/>
        <v/>
      </c>
      <c r="G212" s="159" t="str">
        <f>IF(ISERROR(VLOOKUP(A212,Schulferien!$A$24:$C$31,3,FALSE)),"",VLOOKUP(A212,Schulferien!$A$24:$C$31,3,FALSE))</f>
        <v/>
      </c>
      <c r="H212" s="160" t="str">
        <f t="shared" si="59"/>
        <v/>
      </c>
      <c r="I212" s="164">
        <f t="shared" si="60"/>
        <v>1</v>
      </c>
      <c r="J212" s="164">
        <f t="shared" si="61"/>
        <v>1</v>
      </c>
      <c r="K212" s="65"/>
      <c r="L212" s="240" t="str">
        <f t="shared" si="62"/>
        <v/>
      </c>
      <c r="M212" s="150" t="str">
        <f t="shared" si="63"/>
        <v/>
      </c>
      <c r="N212" s="153" t="str">
        <f t="shared" si="64"/>
        <v/>
      </c>
      <c r="O212" s="153" t="str">
        <f t="shared" si="65"/>
        <v/>
      </c>
      <c r="P212" s="240" t="str">
        <f t="shared" si="66"/>
        <v/>
      </c>
      <c r="Q212" s="150" t="str">
        <f t="shared" si="67"/>
        <v/>
      </c>
      <c r="R212" s="153" t="str">
        <f t="shared" si="68"/>
        <v/>
      </c>
      <c r="S212" s="153" t="str">
        <f t="shared" si="69"/>
        <v/>
      </c>
      <c r="T212" s="240" t="str">
        <f t="shared" si="70"/>
        <v/>
      </c>
      <c r="U212" s="150" t="str">
        <f t="shared" si="71"/>
        <v/>
      </c>
      <c r="V212" s="153" t="str">
        <f t="shared" si="72"/>
        <v/>
      </c>
      <c r="W212" s="153" t="str">
        <f t="shared" si="73"/>
        <v/>
      </c>
      <c r="X212" s="170">
        <f t="shared" si="52"/>
        <v>0</v>
      </c>
      <c r="Y212" s="170" t="str">
        <f t="shared" si="53"/>
        <v/>
      </c>
      <c r="Z212" s="172">
        <f t="shared" si="54"/>
        <v>1</v>
      </c>
      <c r="AA212" s="172">
        <f t="shared" si="74"/>
        <v>0</v>
      </c>
      <c r="AB212" s="172" t="str">
        <f t="shared" si="75"/>
        <v/>
      </c>
      <c r="AL212" s="205" t="str">
        <f t="shared" si="76"/>
        <v/>
      </c>
      <c r="AM212" s="206" t="str">
        <f>IF(ISERROR(VLOOKUP(A212,Erfassung_Berechnung!$K$4:$K$19,1,FALSE)),"",VLOOKUP(A212,Erfassung_Berechnung!$K$4:$K$19,1,FALSE))</f>
        <v/>
      </c>
    </row>
    <row r="213" spans="1:39" x14ac:dyDescent="0.2">
      <c r="A213" s="11">
        <f t="shared" si="77"/>
        <v>45800</v>
      </c>
      <c r="B213" s="12">
        <f t="shared" si="55"/>
        <v>5</v>
      </c>
      <c r="C213" s="47">
        <f t="shared" si="56"/>
        <v>6</v>
      </c>
      <c r="D213" s="12" t="str">
        <f t="shared" si="57"/>
        <v/>
      </c>
      <c r="E213" s="156" t="str">
        <f>IF(AND(A213&gt;=Schulferien!$A$9,A213&lt;=Schulferien!$B$9),Schulferien!$C$9,IF(AND(A213&gt;=Schulferien!$A$10,A213&lt;=Schulferien!$B$10),Schulferien!$C$10,IF(AND(A213&gt;=Schulferien!$A$11,A213&lt;=Schulferien!$B$11),Schulferien!$C$11,IF(AND(A213&gt;=Schulferien!$A$12,A213&lt;=Schulferien!$B$12),Schulferien!$C$12,IF(AND(A213&gt;=Schulferien!$A$13,A213&lt;=Schulferien!$B$13),Schulferien!$C$13,IF(AND(A213&gt;=Schulferien!$A$14,A213&lt;=Schulferien!$B$14),Schulferien!$C$14,IF(AND(A213&gt;=Schulferien!$A$15,A213&lt;=Schulferien!$B$15),Schulferien!$C$15,IF(AND(A213&gt;=Schulferien!$A$16,A213&lt;=Schulferien!$B$16),Schulferien!$C$16,""))))))))</f>
        <v/>
      </c>
      <c r="F213" s="157" t="str">
        <f t="shared" si="58"/>
        <v/>
      </c>
      <c r="G213" s="159" t="str">
        <f>IF(ISERROR(VLOOKUP(A213,Schulferien!$A$24:$C$31,3,FALSE)),"",VLOOKUP(A213,Schulferien!$A$24:$C$31,3,FALSE))</f>
        <v/>
      </c>
      <c r="H213" s="160" t="str">
        <f t="shared" si="59"/>
        <v/>
      </c>
      <c r="I213" s="164">
        <f t="shared" si="60"/>
        <v>1</v>
      </c>
      <c r="J213" s="164">
        <f t="shared" si="61"/>
        <v>1</v>
      </c>
      <c r="K213" s="65"/>
      <c r="L213" s="240" t="str">
        <f t="shared" si="62"/>
        <v/>
      </c>
      <c r="M213" s="150" t="str">
        <f t="shared" si="63"/>
        <v/>
      </c>
      <c r="N213" s="153" t="str">
        <f t="shared" si="64"/>
        <v/>
      </c>
      <c r="O213" s="153" t="str">
        <f t="shared" si="65"/>
        <v/>
      </c>
      <c r="P213" s="240" t="str">
        <f t="shared" si="66"/>
        <v/>
      </c>
      <c r="Q213" s="150" t="str">
        <f t="shared" si="67"/>
        <v/>
      </c>
      <c r="R213" s="153" t="str">
        <f t="shared" si="68"/>
        <v/>
      </c>
      <c r="S213" s="153" t="str">
        <f t="shared" si="69"/>
        <v/>
      </c>
      <c r="T213" s="240" t="str">
        <f t="shared" si="70"/>
        <v/>
      </c>
      <c r="U213" s="150" t="str">
        <f t="shared" si="71"/>
        <v/>
      </c>
      <c r="V213" s="153" t="str">
        <f t="shared" si="72"/>
        <v/>
      </c>
      <c r="W213" s="153" t="str">
        <f t="shared" si="73"/>
        <v/>
      </c>
      <c r="X213" s="170">
        <f t="shared" si="52"/>
        <v>0</v>
      </c>
      <c r="Y213" s="170" t="str">
        <f t="shared" si="53"/>
        <v/>
      </c>
      <c r="Z213" s="172">
        <f t="shared" si="54"/>
        <v>1</v>
      </c>
      <c r="AA213" s="172">
        <f t="shared" si="74"/>
        <v>0</v>
      </c>
      <c r="AB213" s="172" t="str">
        <f t="shared" si="75"/>
        <v/>
      </c>
      <c r="AL213" s="205" t="str">
        <f t="shared" si="76"/>
        <v/>
      </c>
      <c r="AM213" s="206" t="str">
        <f>IF(ISERROR(VLOOKUP(A213,Erfassung_Berechnung!$K$4:$K$19,1,FALSE)),"",VLOOKUP(A213,Erfassung_Berechnung!$K$4:$K$19,1,FALSE))</f>
        <v/>
      </c>
    </row>
    <row r="214" spans="1:39" x14ac:dyDescent="0.2">
      <c r="A214" s="11">
        <f t="shared" si="77"/>
        <v>45801</v>
      </c>
      <c r="B214" s="12">
        <f t="shared" si="55"/>
        <v>5</v>
      </c>
      <c r="C214" s="47">
        <f t="shared" si="56"/>
        <v>7</v>
      </c>
      <c r="D214" s="12">
        <f t="shared" si="57"/>
        <v>1</v>
      </c>
      <c r="E214" s="156" t="str">
        <f>IF(AND(A214&gt;=Schulferien!$A$9,A214&lt;=Schulferien!$B$9),Schulferien!$C$9,IF(AND(A214&gt;=Schulferien!$A$10,A214&lt;=Schulferien!$B$10),Schulferien!$C$10,IF(AND(A214&gt;=Schulferien!$A$11,A214&lt;=Schulferien!$B$11),Schulferien!$C$11,IF(AND(A214&gt;=Schulferien!$A$12,A214&lt;=Schulferien!$B$12),Schulferien!$C$12,IF(AND(A214&gt;=Schulferien!$A$13,A214&lt;=Schulferien!$B$13),Schulferien!$C$13,IF(AND(A214&gt;=Schulferien!$A$14,A214&lt;=Schulferien!$B$14),Schulferien!$C$14,IF(AND(A214&gt;=Schulferien!$A$15,A214&lt;=Schulferien!$B$15),Schulferien!$C$15,IF(AND(A214&gt;=Schulferien!$A$16,A214&lt;=Schulferien!$B$16),Schulferien!$C$16,""))))))))</f>
        <v/>
      </c>
      <c r="F214" s="157" t="str">
        <f t="shared" si="58"/>
        <v/>
      </c>
      <c r="G214" s="159" t="str">
        <f>IF(ISERROR(VLOOKUP(A214,Schulferien!$A$24:$C$31,3,FALSE)),"",VLOOKUP(A214,Schulferien!$A$24:$C$31,3,FALSE))</f>
        <v/>
      </c>
      <c r="H214" s="160" t="str">
        <f t="shared" si="59"/>
        <v/>
      </c>
      <c r="I214" s="164" t="str">
        <f t="shared" si="60"/>
        <v/>
      </c>
      <c r="J214" s="164" t="str">
        <f t="shared" si="61"/>
        <v/>
      </c>
      <c r="K214" s="65"/>
      <c r="L214" s="240" t="str">
        <f t="shared" si="62"/>
        <v/>
      </c>
      <c r="M214" s="150" t="str">
        <f t="shared" si="63"/>
        <v/>
      </c>
      <c r="N214" s="153" t="str">
        <f t="shared" si="64"/>
        <v/>
      </c>
      <c r="O214" s="153" t="str">
        <f t="shared" si="65"/>
        <v/>
      </c>
      <c r="P214" s="240" t="str">
        <f t="shared" si="66"/>
        <v/>
      </c>
      <c r="Q214" s="150" t="str">
        <f t="shared" si="67"/>
        <v/>
      </c>
      <c r="R214" s="153" t="str">
        <f t="shared" si="68"/>
        <v/>
      </c>
      <c r="S214" s="153" t="str">
        <f t="shared" si="69"/>
        <v/>
      </c>
      <c r="T214" s="240" t="str">
        <f t="shared" si="70"/>
        <v/>
      </c>
      <c r="U214" s="150" t="str">
        <f t="shared" si="71"/>
        <v/>
      </c>
      <c r="V214" s="153" t="str">
        <f t="shared" si="72"/>
        <v/>
      </c>
      <c r="W214" s="153" t="str">
        <f t="shared" si="73"/>
        <v/>
      </c>
      <c r="X214" s="170">
        <f t="shared" si="52"/>
        <v>0</v>
      </c>
      <c r="Y214" s="170" t="str">
        <f t="shared" si="53"/>
        <v/>
      </c>
      <c r="Z214" s="172" t="str">
        <f t="shared" si="54"/>
        <v/>
      </c>
      <c r="AA214" s="172" t="str">
        <f t="shared" si="74"/>
        <v/>
      </c>
      <c r="AB214" s="172" t="str">
        <f t="shared" si="75"/>
        <v/>
      </c>
      <c r="AL214" s="205" t="str">
        <f t="shared" si="76"/>
        <v/>
      </c>
      <c r="AM214" s="206" t="str">
        <f>IF(ISERROR(VLOOKUP(A214,Erfassung_Berechnung!$K$4:$K$19,1,FALSE)),"",VLOOKUP(A214,Erfassung_Berechnung!$K$4:$K$19,1,FALSE))</f>
        <v/>
      </c>
    </row>
    <row r="215" spans="1:39" x14ac:dyDescent="0.2">
      <c r="A215" s="11">
        <f t="shared" si="77"/>
        <v>45802</v>
      </c>
      <c r="B215" s="12">
        <f t="shared" si="55"/>
        <v>5</v>
      </c>
      <c r="C215" s="47">
        <f t="shared" si="56"/>
        <v>1</v>
      </c>
      <c r="D215" s="12">
        <f t="shared" si="57"/>
        <v>1</v>
      </c>
      <c r="E215" s="156" t="str">
        <f>IF(AND(A215&gt;=Schulferien!$A$9,A215&lt;=Schulferien!$B$9),Schulferien!$C$9,IF(AND(A215&gt;=Schulferien!$A$10,A215&lt;=Schulferien!$B$10),Schulferien!$C$10,IF(AND(A215&gt;=Schulferien!$A$11,A215&lt;=Schulferien!$B$11),Schulferien!$C$11,IF(AND(A215&gt;=Schulferien!$A$12,A215&lt;=Schulferien!$B$12),Schulferien!$C$12,IF(AND(A215&gt;=Schulferien!$A$13,A215&lt;=Schulferien!$B$13),Schulferien!$C$13,IF(AND(A215&gt;=Schulferien!$A$14,A215&lt;=Schulferien!$B$14),Schulferien!$C$14,IF(AND(A215&gt;=Schulferien!$A$15,A215&lt;=Schulferien!$B$15),Schulferien!$C$15,IF(AND(A215&gt;=Schulferien!$A$16,A215&lt;=Schulferien!$B$16),Schulferien!$C$16,""))))))))</f>
        <v/>
      </c>
      <c r="F215" s="157" t="str">
        <f t="shared" si="58"/>
        <v/>
      </c>
      <c r="G215" s="159" t="str">
        <f>IF(ISERROR(VLOOKUP(A215,Schulferien!$A$24:$C$31,3,FALSE)),"",VLOOKUP(A215,Schulferien!$A$24:$C$31,3,FALSE))</f>
        <v/>
      </c>
      <c r="H215" s="160" t="str">
        <f t="shared" si="59"/>
        <v/>
      </c>
      <c r="I215" s="164" t="str">
        <f t="shared" si="60"/>
        <v/>
      </c>
      <c r="J215" s="164" t="str">
        <f t="shared" si="61"/>
        <v/>
      </c>
      <c r="K215" s="65"/>
      <c r="L215" s="240" t="str">
        <f t="shared" si="62"/>
        <v/>
      </c>
      <c r="M215" s="150" t="str">
        <f t="shared" si="63"/>
        <v/>
      </c>
      <c r="N215" s="153" t="str">
        <f t="shared" si="64"/>
        <v/>
      </c>
      <c r="O215" s="153" t="str">
        <f t="shared" si="65"/>
        <v/>
      </c>
      <c r="P215" s="240" t="str">
        <f t="shared" si="66"/>
        <v/>
      </c>
      <c r="Q215" s="150" t="str">
        <f t="shared" si="67"/>
        <v/>
      </c>
      <c r="R215" s="153" t="str">
        <f t="shared" si="68"/>
        <v/>
      </c>
      <c r="S215" s="153" t="str">
        <f t="shared" si="69"/>
        <v/>
      </c>
      <c r="T215" s="240" t="str">
        <f t="shared" si="70"/>
        <v/>
      </c>
      <c r="U215" s="150" t="str">
        <f t="shared" si="71"/>
        <v/>
      </c>
      <c r="V215" s="153" t="str">
        <f t="shared" si="72"/>
        <v/>
      </c>
      <c r="W215" s="153" t="str">
        <f t="shared" si="73"/>
        <v/>
      </c>
      <c r="X215" s="170">
        <f t="shared" si="52"/>
        <v>0</v>
      </c>
      <c r="Y215" s="170" t="str">
        <f t="shared" si="53"/>
        <v/>
      </c>
      <c r="Z215" s="172" t="str">
        <f t="shared" si="54"/>
        <v/>
      </c>
      <c r="AA215" s="172" t="str">
        <f t="shared" si="74"/>
        <v/>
      </c>
      <c r="AB215" s="172" t="str">
        <f t="shared" si="75"/>
        <v/>
      </c>
      <c r="AL215" s="205" t="str">
        <f t="shared" si="76"/>
        <v/>
      </c>
      <c r="AM215" s="206" t="str">
        <f>IF(ISERROR(VLOOKUP(A215,Erfassung_Berechnung!$K$4:$K$19,1,FALSE)),"",VLOOKUP(A215,Erfassung_Berechnung!$K$4:$K$19,1,FALSE))</f>
        <v/>
      </c>
    </row>
    <row r="216" spans="1:39" x14ac:dyDescent="0.2">
      <c r="A216" s="11">
        <f t="shared" si="77"/>
        <v>45803</v>
      </c>
      <c r="B216" s="12">
        <f t="shared" si="55"/>
        <v>5</v>
      </c>
      <c r="C216" s="47">
        <f t="shared" si="56"/>
        <v>2</v>
      </c>
      <c r="D216" s="12" t="str">
        <f t="shared" si="57"/>
        <v/>
      </c>
      <c r="E216" s="156" t="str">
        <f>IF(AND(A216&gt;=Schulferien!$A$9,A216&lt;=Schulferien!$B$9),Schulferien!$C$9,IF(AND(A216&gt;=Schulferien!$A$10,A216&lt;=Schulferien!$B$10),Schulferien!$C$10,IF(AND(A216&gt;=Schulferien!$A$11,A216&lt;=Schulferien!$B$11),Schulferien!$C$11,IF(AND(A216&gt;=Schulferien!$A$12,A216&lt;=Schulferien!$B$12),Schulferien!$C$12,IF(AND(A216&gt;=Schulferien!$A$13,A216&lt;=Schulferien!$B$13),Schulferien!$C$13,IF(AND(A216&gt;=Schulferien!$A$14,A216&lt;=Schulferien!$B$14),Schulferien!$C$14,IF(AND(A216&gt;=Schulferien!$A$15,A216&lt;=Schulferien!$B$15),Schulferien!$C$15,IF(AND(A216&gt;=Schulferien!$A$16,A216&lt;=Schulferien!$B$16),Schulferien!$C$16,""))))))))</f>
        <v/>
      </c>
      <c r="F216" s="157" t="str">
        <f t="shared" si="58"/>
        <v/>
      </c>
      <c r="G216" s="159" t="str">
        <f>IF(ISERROR(VLOOKUP(A216,Schulferien!$A$24:$C$31,3,FALSE)),"",VLOOKUP(A216,Schulferien!$A$24:$C$31,3,FALSE))</f>
        <v/>
      </c>
      <c r="H216" s="160" t="str">
        <f t="shared" si="59"/>
        <v/>
      </c>
      <c r="I216" s="164">
        <f t="shared" si="60"/>
        <v>1</v>
      </c>
      <c r="J216" s="164">
        <f t="shared" si="61"/>
        <v>1</v>
      </c>
      <c r="K216" s="65"/>
      <c r="L216" s="240" t="str">
        <f t="shared" si="62"/>
        <v/>
      </c>
      <c r="M216" s="150" t="str">
        <f t="shared" si="63"/>
        <v/>
      </c>
      <c r="N216" s="153" t="str">
        <f t="shared" si="64"/>
        <v/>
      </c>
      <c r="O216" s="153" t="str">
        <f t="shared" si="65"/>
        <v/>
      </c>
      <c r="P216" s="240" t="str">
        <f t="shared" si="66"/>
        <v/>
      </c>
      <c r="Q216" s="150" t="str">
        <f t="shared" si="67"/>
        <v/>
      </c>
      <c r="R216" s="153" t="str">
        <f t="shared" si="68"/>
        <v/>
      </c>
      <c r="S216" s="153" t="str">
        <f t="shared" si="69"/>
        <v/>
      </c>
      <c r="T216" s="240" t="str">
        <f t="shared" si="70"/>
        <v/>
      </c>
      <c r="U216" s="150" t="str">
        <f t="shared" si="71"/>
        <v/>
      </c>
      <c r="V216" s="153" t="str">
        <f t="shared" si="72"/>
        <v/>
      </c>
      <c r="W216" s="153" t="str">
        <f t="shared" si="73"/>
        <v/>
      </c>
      <c r="X216" s="170">
        <f t="shared" si="52"/>
        <v>0</v>
      </c>
      <c r="Y216" s="170" t="str">
        <f t="shared" si="53"/>
        <v/>
      </c>
      <c r="Z216" s="172">
        <f t="shared" si="54"/>
        <v>1</v>
      </c>
      <c r="AA216" s="172">
        <f t="shared" si="74"/>
        <v>0</v>
      </c>
      <c r="AB216" s="172" t="str">
        <f t="shared" si="75"/>
        <v/>
      </c>
      <c r="AL216" s="205" t="str">
        <f t="shared" si="76"/>
        <v/>
      </c>
      <c r="AM216" s="206" t="str">
        <f>IF(ISERROR(VLOOKUP(A216,Erfassung_Berechnung!$K$4:$K$19,1,FALSE)),"",VLOOKUP(A216,Erfassung_Berechnung!$K$4:$K$19,1,FALSE))</f>
        <v/>
      </c>
    </row>
    <row r="217" spans="1:39" x14ac:dyDescent="0.2">
      <c r="A217" s="11">
        <f t="shared" si="77"/>
        <v>45804</v>
      </c>
      <c r="B217" s="12">
        <f t="shared" si="55"/>
        <v>5</v>
      </c>
      <c r="C217" s="47">
        <f t="shared" si="56"/>
        <v>3</v>
      </c>
      <c r="D217" s="12" t="str">
        <f t="shared" si="57"/>
        <v/>
      </c>
      <c r="E217" s="156" t="str">
        <f>IF(AND(A217&gt;=Schulferien!$A$9,A217&lt;=Schulferien!$B$9),Schulferien!$C$9,IF(AND(A217&gt;=Schulferien!$A$10,A217&lt;=Schulferien!$B$10),Schulferien!$C$10,IF(AND(A217&gt;=Schulferien!$A$11,A217&lt;=Schulferien!$B$11),Schulferien!$C$11,IF(AND(A217&gt;=Schulferien!$A$12,A217&lt;=Schulferien!$B$12),Schulferien!$C$12,IF(AND(A217&gt;=Schulferien!$A$13,A217&lt;=Schulferien!$B$13),Schulferien!$C$13,IF(AND(A217&gt;=Schulferien!$A$14,A217&lt;=Schulferien!$B$14),Schulferien!$C$14,IF(AND(A217&gt;=Schulferien!$A$15,A217&lt;=Schulferien!$B$15),Schulferien!$C$15,IF(AND(A217&gt;=Schulferien!$A$16,A217&lt;=Schulferien!$B$16),Schulferien!$C$16,""))))))))</f>
        <v/>
      </c>
      <c r="F217" s="157" t="str">
        <f t="shared" si="58"/>
        <v/>
      </c>
      <c r="G217" s="159" t="str">
        <f>IF(ISERROR(VLOOKUP(A217,Schulferien!$A$24:$C$31,3,FALSE)),"",VLOOKUP(A217,Schulferien!$A$24:$C$31,3,FALSE))</f>
        <v/>
      </c>
      <c r="H217" s="160" t="str">
        <f t="shared" si="59"/>
        <v/>
      </c>
      <c r="I217" s="164">
        <f t="shared" si="60"/>
        <v>1</v>
      </c>
      <c r="J217" s="164">
        <f t="shared" si="61"/>
        <v>1</v>
      </c>
      <c r="K217" s="65"/>
      <c r="L217" s="240" t="str">
        <f t="shared" si="62"/>
        <v/>
      </c>
      <c r="M217" s="150" t="str">
        <f t="shared" si="63"/>
        <v/>
      </c>
      <c r="N217" s="153" t="str">
        <f t="shared" si="64"/>
        <v/>
      </c>
      <c r="O217" s="153" t="str">
        <f t="shared" si="65"/>
        <v/>
      </c>
      <c r="P217" s="240" t="str">
        <f t="shared" si="66"/>
        <v/>
      </c>
      <c r="Q217" s="150" t="str">
        <f t="shared" si="67"/>
        <v/>
      </c>
      <c r="R217" s="153" t="str">
        <f t="shared" si="68"/>
        <v/>
      </c>
      <c r="S217" s="153" t="str">
        <f t="shared" si="69"/>
        <v/>
      </c>
      <c r="T217" s="240" t="str">
        <f t="shared" si="70"/>
        <v/>
      </c>
      <c r="U217" s="150" t="str">
        <f t="shared" si="71"/>
        <v/>
      </c>
      <c r="V217" s="153" t="str">
        <f t="shared" si="72"/>
        <v/>
      </c>
      <c r="W217" s="153" t="str">
        <f t="shared" si="73"/>
        <v/>
      </c>
      <c r="X217" s="170">
        <f t="shared" si="52"/>
        <v>0</v>
      </c>
      <c r="Y217" s="170" t="str">
        <f t="shared" si="53"/>
        <v/>
      </c>
      <c r="Z217" s="172">
        <f t="shared" si="54"/>
        <v>1</v>
      </c>
      <c r="AA217" s="172">
        <f t="shared" si="74"/>
        <v>0</v>
      </c>
      <c r="AB217" s="172" t="str">
        <f t="shared" si="75"/>
        <v/>
      </c>
      <c r="AL217" s="205" t="str">
        <f t="shared" si="76"/>
        <v/>
      </c>
      <c r="AM217" s="206" t="str">
        <f>IF(ISERROR(VLOOKUP(A217,Erfassung_Berechnung!$K$4:$K$19,1,FALSE)),"",VLOOKUP(A217,Erfassung_Berechnung!$K$4:$K$19,1,FALSE))</f>
        <v/>
      </c>
    </row>
    <row r="218" spans="1:39" x14ac:dyDescent="0.2">
      <c r="A218" s="11">
        <f t="shared" si="77"/>
        <v>45805</v>
      </c>
      <c r="B218" s="12">
        <f t="shared" si="55"/>
        <v>5</v>
      </c>
      <c r="C218" s="47">
        <f t="shared" si="56"/>
        <v>4</v>
      </c>
      <c r="D218" s="12" t="str">
        <f t="shared" si="57"/>
        <v/>
      </c>
      <c r="E218" s="156" t="str">
        <f>IF(AND(A218&gt;=Schulferien!$A$9,A218&lt;=Schulferien!$B$9),Schulferien!$C$9,IF(AND(A218&gt;=Schulferien!$A$10,A218&lt;=Schulferien!$B$10),Schulferien!$C$10,IF(AND(A218&gt;=Schulferien!$A$11,A218&lt;=Schulferien!$B$11),Schulferien!$C$11,IF(AND(A218&gt;=Schulferien!$A$12,A218&lt;=Schulferien!$B$12),Schulferien!$C$12,IF(AND(A218&gt;=Schulferien!$A$13,A218&lt;=Schulferien!$B$13),Schulferien!$C$13,IF(AND(A218&gt;=Schulferien!$A$14,A218&lt;=Schulferien!$B$14),Schulferien!$C$14,IF(AND(A218&gt;=Schulferien!$A$15,A218&lt;=Schulferien!$B$15),Schulferien!$C$15,IF(AND(A218&gt;=Schulferien!$A$16,A218&lt;=Schulferien!$B$16),Schulferien!$C$16,""))))))))</f>
        <v/>
      </c>
      <c r="F218" s="157" t="str">
        <f t="shared" si="58"/>
        <v/>
      </c>
      <c r="G218" s="159" t="str">
        <f>IF(ISERROR(VLOOKUP(A218,Schulferien!$A$24:$C$31,3,FALSE)),"",VLOOKUP(A218,Schulferien!$A$24:$C$31,3,FALSE))</f>
        <v/>
      </c>
      <c r="H218" s="160" t="str">
        <f t="shared" si="59"/>
        <v/>
      </c>
      <c r="I218" s="164">
        <f t="shared" si="60"/>
        <v>1</v>
      </c>
      <c r="J218" s="164">
        <f t="shared" si="61"/>
        <v>1</v>
      </c>
      <c r="K218" s="65"/>
      <c r="L218" s="240" t="str">
        <f t="shared" si="62"/>
        <v/>
      </c>
      <c r="M218" s="150" t="str">
        <f t="shared" si="63"/>
        <v/>
      </c>
      <c r="N218" s="153" t="str">
        <f t="shared" si="64"/>
        <v/>
      </c>
      <c r="O218" s="153" t="str">
        <f t="shared" si="65"/>
        <v/>
      </c>
      <c r="P218" s="240" t="str">
        <f t="shared" si="66"/>
        <v/>
      </c>
      <c r="Q218" s="150" t="str">
        <f t="shared" si="67"/>
        <v/>
      </c>
      <c r="R218" s="153" t="str">
        <f t="shared" si="68"/>
        <v/>
      </c>
      <c r="S218" s="153" t="str">
        <f t="shared" si="69"/>
        <v/>
      </c>
      <c r="T218" s="240" t="str">
        <f t="shared" si="70"/>
        <v/>
      </c>
      <c r="U218" s="150" t="str">
        <f t="shared" si="71"/>
        <v/>
      </c>
      <c r="V218" s="153" t="str">
        <f t="shared" si="72"/>
        <v/>
      </c>
      <c r="W218" s="153" t="str">
        <f t="shared" si="73"/>
        <v/>
      </c>
      <c r="X218" s="170">
        <f t="shared" si="52"/>
        <v>0</v>
      </c>
      <c r="Y218" s="170" t="str">
        <f t="shared" si="53"/>
        <v/>
      </c>
      <c r="Z218" s="172">
        <f t="shared" si="54"/>
        <v>1</v>
      </c>
      <c r="AA218" s="172">
        <f t="shared" si="74"/>
        <v>0</v>
      </c>
      <c r="AB218" s="172" t="str">
        <f t="shared" si="75"/>
        <v/>
      </c>
      <c r="AL218" s="205" t="str">
        <f t="shared" si="76"/>
        <v/>
      </c>
      <c r="AM218" s="206" t="str">
        <f>IF(ISERROR(VLOOKUP(A218,Erfassung_Berechnung!$K$4:$K$19,1,FALSE)),"",VLOOKUP(A218,Erfassung_Berechnung!$K$4:$K$19,1,FALSE))</f>
        <v/>
      </c>
    </row>
    <row r="219" spans="1:39" x14ac:dyDescent="0.2">
      <c r="A219" s="11">
        <f t="shared" si="77"/>
        <v>45806</v>
      </c>
      <c r="B219" s="12">
        <f t="shared" si="55"/>
        <v>5</v>
      </c>
      <c r="C219" s="47">
        <f t="shared" si="56"/>
        <v>5</v>
      </c>
      <c r="D219" s="12" t="str">
        <f t="shared" si="57"/>
        <v/>
      </c>
      <c r="E219" s="156" t="str">
        <f>IF(AND(A219&gt;=Schulferien!$A$9,A219&lt;=Schulferien!$B$9),Schulferien!$C$9,IF(AND(A219&gt;=Schulferien!$A$10,A219&lt;=Schulferien!$B$10),Schulferien!$C$10,IF(AND(A219&gt;=Schulferien!$A$11,A219&lt;=Schulferien!$B$11),Schulferien!$C$11,IF(AND(A219&gt;=Schulferien!$A$12,A219&lt;=Schulferien!$B$12),Schulferien!$C$12,IF(AND(A219&gt;=Schulferien!$A$13,A219&lt;=Schulferien!$B$13),Schulferien!$C$13,IF(AND(A219&gt;=Schulferien!$A$14,A219&lt;=Schulferien!$B$14),Schulferien!$C$14,IF(AND(A219&gt;=Schulferien!$A$15,A219&lt;=Schulferien!$B$15),Schulferien!$C$15,IF(AND(A219&gt;=Schulferien!$A$16,A219&lt;=Schulferien!$B$16),Schulferien!$C$16,""))))))))</f>
        <v/>
      </c>
      <c r="F219" s="157" t="str">
        <f t="shared" si="58"/>
        <v/>
      </c>
      <c r="G219" s="159" t="str">
        <f>IF(ISERROR(VLOOKUP(A219,Schulferien!$A$24:$C$31,3,FALSE)),"",VLOOKUP(A219,Schulferien!$A$24:$C$31,3,FALSE))</f>
        <v>Auffahrt</v>
      </c>
      <c r="H219" s="160">
        <f t="shared" si="59"/>
        <v>1</v>
      </c>
      <c r="I219" s="164">
        <f t="shared" si="60"/>
        <v>1</v>
      </c>
      <c r="J219" s="164" t="str">
        <f t="shared" si="61"/>
        <v/>
      </c>
      <c r="K219" s="65"/>
      <c r="L219" s="240" t="str">
        <f t="shared" si="62"/>
        <v/>
      </c>
      <c r="M219" s="150" t="str">
        <f t="shared" si="63"/>
        <v/>
      </c>
      <c r="N219" s="153" t="str">
        <f t="shared" si="64"/>
        <v/>
      </c>
      <c r="O219" s="153" t="str">
        <f t="shared" si="65"/>
        <v/>
      </c>
      <c r="P219" s="240" t="str">
        <f t="shared" si="66"/>
        <v/>
      </c>
      <c r="Q219" s="150" t="str">
        <f t="shared" si="67"/>
        <v/>
      </c>
      <c r="R219" s="153" t="str">
        <f t="shared" si="68"/>
        <v/>
      </c>
      <c r="S219" s="153" t="str">
        <f t="shared" si="69"/>
        <v/>
      </c>
      <c r="T219" s="240" t="str">
        <f t="shared" si="70"/>
        <v/>
      </c>
      <c r="U219" s="150" t="str">
        <f t="shared" si="71"/>
        <v/>
      </c>
      <c r="V219" s="153" t="str">
        <f t="shared" si="72"/>
        <v/>
      </c>
      <c r="W219" s="153" t="str">
        <f t="shared" si="73"/>
        <v/>
      </c>
      <c r="X219" s="170">
        <f t="shared" si="52"/>
        <v>0</v>
      </c>
      <c r="Y219" s="170" t="str">
        <f t="shared" si="53"/>
        <v/>
      </c>
      <c r="Z219" s="172">
        <f t="shared" si="54"/>
        <v>1</v>
      </c>
      <c r="AA219" s="172">
        <f t="shared" si="74"/>
        <v>0</v>
      </c>
      <c r="AB219" s="172" t="str">
        <f t="shared" si="75"/>
        <v/>
      </c>
      <c r="AL219" s="205" t="str">
        <f t="shared" si="76"/>
        <v/>
      </c>
      <c r="AM219" s="206" t="str">
        <f>IF(ISERROR(VLOOKUP(A219,Erfassung_Berechnung!$K$4:$K$19,1,FALSE)),"",VLOOKUP(A219,Erfassung_Berechnung!$K$4:$K$19,1,FALSE))</f>
        <v/>
      </c>
    </row>
    <row r="220" spans="1:39" x14ac:dyDescent="0.2">
      <c r="A220" s="11">
        <f t="shared" si="77"/>
        <v>45807</v>
      </c>
      <c r="B220" s="12">
        <f t="shared" si="55"/>
        <v>5</v>
      </c>
      <c r="C220" s="47">
        <f t="shared" si="56"/>
        <v>6</v>
      </c>
      <c r="D220" s="12" t="str">
        <f t="shared" si="57"/>
        <v/>
      </c>
      <c r="E220" s="156" t="str">
        <f>IF(AND(A220&gt;=Schulferien!$A$9,A220&lt;=Schulferien!$B$9),Schulferien!$C$9,IF(AND(A220&gt;=Schulferien!$A$10,A220&lt;=Schulferien!$B$10),Schulferien!$C$10,IF(AND(A220&gt;=Schulferien!$A$11,A220&lt;=Schulferien!$B$11),Schulferien!$C$11,IF(AND(A220&gt;=Schulferien!$A$12,A220&lt;=Schulferien!$B$12),Schulferien!$C$12,IF(AND(A220&gt;=Schulferien!$A$13,A220&lt;=Schulferien!$B$13),Schulferien!$C$13,IF(AND(A220&gt;=Schulferien!$A$14,A220&lt;=Schulferien!$B$14),Schulferien!$C$14,IF(AND(A220&gt;=Schulferien!$A$15,A220&lt;=Schulferien!$B$15),Schulferien!$C$15,IF(AND(A220&gt;=Schulferien!$A$16,A220&lt;=Schulferien!$B$16),Schulferien!$C$16,""))))))))</f>
        <v/>
      </c>
      <c r="F220" s="157" t="str">
        <f t="shared" si="58"/>
        <v/>
      </c>
      <c r="G220" s="159" t="str">
        <f>IF(ISERROR(VLOOKUP(A220,Schulferien!$A$24:$C$31,3,FALSE)),"",VLOOKUP(A220,Schulferien!$A$24:$C$31,3,FALSE))</f>
        <v>Auffahrt Brücke</v>
      </c>
      <c r="H220" s="160">
        <f t="shared" si="59"/>
        <v>1</v>
      </c>
      <c r="I220" s="164">
        <f t="shared" si="60"/>
        <v>1</v>
      </c>
      <c r="J220" s="164" t="str">
        <f t="shared" si="61"/>
        <v/>
      </c>
      <c r="K220" s="65"/>
      <c r="L220" s="240" t="str">
        <f t="shared" si="62"/>
        <v/>
      </c>
      <c r="M220" s="150" t="str">
        <f t="shared" si="63"/>
        <v/>
      </c>
      <c r="N220" s="153" t="str">
        <f t="shared" si="64"/>
        <v/>
      </c>
      <c r="O220" s="153" t="str">
        <f t="shared" si="65"/>
        <v/>
      </c>
      <c r="P220" s="240" t="str">
        <f t="shared" si="66"/>
        <v/>
      </c>
      <c r="Q220" s="150" t="str">
        <f t="shared" si="67"/>
        <v/>
      </c>
      <c r="R220" s="153" t="str">
        <f t="shared" si="68"/>
        <v/>
      </c>
      <c r="S220" s="153" t="str">
        <f t="shared" si="69"/>
        <v/>
      </c>
      <c r="T220" s="240" t="str">
        <f t="shared" si="70"/>
        <v/>
      </c>
      <c r="U220" s="150" t="str">
        <f t="shared" si="71"/>
        <v/>
      </c>
      <c r="V220" s="153" t="str">
        <f t="shared" si="72"/>
        <v/>
      </c>
      <c r="W220" s="153" t="str">
        <f t="shared" si="73"/>
        <v/>
      </c>
      <c r="X220" s="170">
        <f t="shared" si="52"/>
        <v>0</v>
      </c>
      <c r="Y220" s="170" t="str">
        <f t="shared" si="53"/>
        <v/>
      </c>
      <c r="Z220" s="172">
        <f t="shared" si="54"/>
        <v>1</v>
      </c>
      <c r="AA220" s="172">
        <f t="shared" si="74"/>
        <v>0</v>
      </c>
      <c r="AB220" s="172" t="str">
        <f t="shared" si="75"/>
        <v/>
      </c>
      <c r="AL220" s="205" t="str">
        <f t="shared" si="76"/>
        <v/>
      </c>
      <c r="AM220" s="206" t="str">
        <f>IF(ISERROR(VLOOKUP(A220,Erfassung_Berechnung!$K$4:$K$19,1,FALSE)),"",VLOOKUP(A220,Erfassung_Berechnung!$K$4:$K$19,1,FALSE))</f>
        <v/>
      </c>
    </row>
    <row r="221" spans="1:39" x14ac:dyDescent="0.2">
      <c r="A221" s="11">
        <f t="shared" si="77"/>
        <v>45808</v>
      </c>
      <c r="B221" s="12">
        <f t="shared" si="55"/>
        <v>5</v>
      </c>
      <c r="C221" s="47">
        <f t="shared" si="56"/>
        <v>7</v>
      </c>
      <c r="D221" s="12">
        <f t="shared" si="57"/>
        <v>1</v>
      </c>
      <c r="E221" s="156" t="str">
        <f>IF(AND(A221&gt;=Schulferien!$A$9,A221&lt;=Schulferien!$B$9),Schulferien!$C$9,IF(AND(A221&gt;=Schulferien!$A$10,A221&lt;=Schulferien!$B$10),Schulferien!$C$10,IF(AND(A221&gt;=Schulferien!$A$11,A221&lt;=Schulferien!$B$11),Schulferien!$C$11,IF(AND(A221&gt;=Schulferien!$A$12,A221&lt;=Schulferien!$B$12),Schulferien!$C$12,IF(AND(A221&gt;=Schulferien!$A$13,A221&lt;=Schulferien!$B$13),Schulferien!$C$13,IF(AND(A221&gt;=Schulferien!$A$14,A221&lt;=Schulferien!$B$14),Schulferien!$C$14,IF(AND(A221&gt;=Schulferien!$A$15,A221&lt;=Schulferien!$B$15),Schulferien!$C$15,IF(AND(A221&gt;=Schulferien!$A$16,A221&lt;=Schulferien!$B$16),Schulferien!$C$16,""))))))))</f>
        <v/>
      </c>
      <c r="F221" s="157" t="str">
        <f t="shared" si="58"/>
        <v/>
      </c>
      <c r="G221" s="159" t="str">
        <f>IF(ISERROR(VLOOKUP(A221,Schulferien!$A$24:$C$31,3,FALSE)),"",VLOOKUP(A221,Schulferien!$A$24:$C$31,3,FALSE))</f>
        <v/>
      </c>
      <c r="H221" s="160" t="str">
        <f t="shared" si="59"/>
        <v/>
      </c>
      <c r="I221" s="164" t="str">
        <f t="shared" si="60"/>
        <v/>
      </c>
      <c r="J221" s="164" t="str">
        <f t="shared" si="61"/>
        <v/>
      </c>
      <c r="K221" s="65"/>
      <c r="L221" s="240" t="str">
        <f t="shared" si="62"/>
        <v/>
      </c>
      <c r="M221" s="150" t="str">
        <f t="shared" si="63"/>
        <v/>
      </c>
      <c r="N221" s="153" t="str">
        <f t="shared" si="64"/>
        <v/>
      </c>
      <c r="O221" s="153" t="str">
        <f t="shared" si="65"/>
        <v/>
      </c>
      <c r="P221" s="240" t="str">
        <f t="shared" si="66"/>
        <v/>
      </c>
      <c r="Q221" s="150" t="str">
        <f t="shared" si="67"/>
        <v/>
      </c>
      <c r="R221" s="153" t="str">
        <f t="shared" si="68"/>
        <v/>
      </c>
      <c r="S221" s="153" t="str">
        <f t="shared" si="69"/>
        <v/>
      </c>
      <c r="T221" s="240" t="str">
        <f t="shared" si="70"/>
        <v/>
      </c>
      <c r="U221" s="150" t="str">
        <f t="shared" si="71"/>
        <v/>
      </c>
      <c r="V221" s="153" t="str">
        <f t="shared" si="72"/>
        <v/>
      </c>
      <c r="W221" s="153" t="str">
        <f t="shared" si="73"/>
        <v/>
      </c>
      <c r="X221" s="170">
        <f t="shared" si="52"/>
        <v>0</v>
      </c>
      <c r="Y221" s="170" t="str">
        <f t="shared" si="53"/>
        <v/>
      </c>
      <c r="Z221" s="172" t="str">
        <f t="shared" si="54"/>
        <v/>
      </c>
      <c r="AA221" s="172" t="str">
        <f t="shared" si="74"/>
        <v/>
      </c>
      <c r="AB221" s="172" t="str">
        <f t="shared" si="75"/>
        <v/>
      </c>
      <c r="AL221" s="205" t="str">
        <f t="shared" si="76"/>
        <v/>
      </c>
      <c r="AM221" s="206" t="str">
        <f>IF(ISERROR(VLOOKUP(A221,Erfassung_Berechnung!$K$4:$K$19,1,FALSE)),"",VLOOKUP(A221,Erfassung_Berechnung!$K$4:$K$19,1,FALSE))</f>
        <v/>
      </c>
    </row>
    <row r="222" spans="1:39" x14ac:dyDescent="0.2">
      <c r="A222" s="11">
        <f t="shared" si="77"/>
        <v>45809</v>
      </c>
      <c r="B222" s="12">
        <f t="shared" si="55"/>
        <v>6</v>
      </c>
      <c r="C222" s="47">
        <f t="shared" si="56"/>
        <v>1</v>
      </c>
      <c r="D222" s="12">
        <f t="shared" si="57"/>
        <v>1</v>
      </c>
      <c r="E222" s="156" t="str">
        <f>IF(AND(A222&gt;=Schulferien!$A$9,A222&lt;=Schulferien!$B$9),Schulferien!$C$9,IF(AND(A222&gt;=Schulferien!$A$10,A222&lt;=Schulferien!$B$10),Schulferien!$C$10,IF(AND(A222&gt;=Schulferien!$A$11,A222&lt;=Schulferien!$B$11),Schulferien!$C$11,IF(AND(A222&gt;=Schulferien!$A$12,A222&lt;=Schulferien!$B$12),Schulferien!$C$12,IF(AND(A222&gt;=Schulferien!$A$13,A222&lt;=Schulferien!$B$13),Schulferien!$C$13,IF(AND(A222&gt;=Schulferien!$A$14,A222&lt;=Schulferien!$B$14),Schulferien!$C$14,IF(AND(A222&gt;=Schulferien!$A$15,A222&lt;=Schulferien!$B$15),Schulferien!$C$15,IF(AND(A222&gt;=Schulferien!$A$16,A222&lt;=Schulferien!$B$16),Schulferien!$C$16,""))))))))</f>
        <v/>
      </c>
      <c r="F222" s="157" t="str">
        <f t="shared" si="58"/>
        <v/>
      </c>
      <c r="G222" s="159" t="str">
        <f>IF(ISERROR(VLOOKUP(A222,Schulferien!$A$24:$C$31,3,FALSE)),"",VLOOKUP(A222,Schulferien!$A$24:$C$31,3,FALSE))</f>
        <v/>
      </c>
      <c r="H222" s="160" t="str">
        <f t="shared" si="59"/>
        <v/>
      </c>
      <c r="I222" s="164" t="str">
        <f t="shared" si="60"/>
        <v/>
      </c>
      <c r="J222" s="164" t="str">
        <f t="shared" si="61"/>
        <v/>
      </c>
      <c r="K222" s="65"/>
      <c r="L222" s="240" t="str">
        <f t="shared" si="62"/>
        <v/>
      </c>
      <c r="M222" s="150" t="str">
        <f t="shared" si="63"/>
        <v/>
      </c>
      <c r="N222" s="153" t="str">
        <f t="shared" si="64"/>
        <v/>
      </c>
      <c r="O222" s="153" t="str">
        <f t="shared" si="65"/>
        <v/>
      </c>
      <c r="P222" s="240" t="str">
        <f t="shared" si="66"/>
        <v/>
      </c>
      <c r="Q222" s="150" t="str">
        <f t="shared" si="67"/>
        <v/>
      </c>
      <c r="R222" s="153" t="str">
        <f t="shared" si="68"/>
        <v/>
      </c>
      <c r="S222" s="153" t="str">
        <f t="shared" si="69"/>
        <v/>
      </c>
      <c r="T222" s="240" t="str">
        <f t="shared" si="70"/>
        <v/>
      </c>
      <c r="U222" s="150" t="str">
        <f t="shared" si="71"/>
        <v/>
      </c>
      <c r="V222" s="153" t="str">
        <f t="shared" si="72"/>
        <v/>
      </c>
      <c r="W222" s="153" t="str">
        <f t="shared" si="73"/>
        <v/>
      </c>
      <c r="X222" s="170">
        <f t="shared" si="52"/>
        <v>0</v>
      </c>
      <c r="Y222" s="170" t="str">
        <f t="shared" si="53"/>
        <v/>
      </c>
      <c r="Z222" s="172" t="str">
        <f t="shared" si="54"/>
        <v/>
      </c>
      <c r="AA222" s="172" t="str">
        <f t="shared" si="74"/>
        <v/>
      </c>
      <c r="AB222" s="172" t="str">
        <f t="shared" si="75"/>
        <v/>
      </c>
      <c r="AL222" s="205" t="str">
        <f t="shared" si="76"/>
        <v/>
      </c>
      <c r="AM222" s="206" t="str">
        <f>IF(ISERROR(VLOOKUP(A222,Erfassung_Berechnung!$K$4:$K$19,1,FALSE)),"",VLOOKUP(A222,Erfassung_Berechnung!$K$4:$K$19,1,FALSE))</f>
        <v/>
      </c>
    </row>
    <row r="223" spans="1:39" x14ac:dyDescent="0.2">
      <c r="A223" s="11">
        <f t="shared" si="77"/>
        <v>45810</v>
      </c>
      <c r="B223" s="12">
        <f t="shared" si="55"/>
        <v>6</v>
      </c>
      <c r="C223" s="47">
        <f t="shared" si="56"/>
        <v>2</v>
      </c>
      <c r="D223" s="12" t="str">
        <f t="shared" si="57"/>
        <v/>
      </c>
      <c r="E223" s="156" t="str">
        <f>IF(AND(A223&gt;=Schulferien!$A$9,A223&lt;=Schulferien!$B$9),Schulferien!$C$9,IF(AND(A223&gt;=Schulferien!$A$10,A223&lt;=Schulferien!$B$10),Schulferien!$C$10,IF(AND(A223&gt;=Schulferien!$A$11,A223&lt;=Schulferien!$B$11),Schulferien!$C$11,IF(AND(A223&gt;=Schulferien!$A$12,A223&lt;=Schulferien!$B$12),Schulferien!$C$12,IF(AND(A223&gt;=Schulferien!$A$13,A223&lt;=Schulferien!$B$13),Schulferien!$C$13,IF(AND(A223&gt;=Schulferien!$A$14,A223&lt;=Schulferien!$B$14),Schulferien!$C$14,IF(AND(A223&gt;=Schulferien!$A$15,A223&lt;=Schulferien!$B$15),Schulferien!$C$15,IF(AND(A223&gt;=Schulferien!$A$16,A223&lt;=Schulferien!$B$16),Schulferien!$C$16,""))))))))</f>
        <v>Pflingstferien</v>
      </c>
      <c r="F223" s="157">
        <f t="shared" si="58"/>
        <v>1</v>
      </c>
      <c r="G223" s="159" t="str">
        <f>IF(ISERROR(VLOOKUP(A223,Schulferien!$A$24:$C$31,3,FALSE)),"",VLOOKUP(A223,Schulferien!$A$24:$C$31,3,FALSE))</f>
        <v/>
      </c>
      <c r="H223" s="160" t="str">
        <f t="shared" si="59"/>
        <v/>
      </c>
      <c r="I223" s="164" t="str">
        <f t="shared" si="60"/>
        <v/>
      </c>
      <c r="J223" s="164" t="str">
        <f t="shared" si="61"/>
        <v/>
      </c>
      <c r="K223" s="65"/>
      <c r="L223" s="240" t="str">
        <f t="shared" si="62"/>
        <v/>
      </c>
      <c r="M223" s="150" t="str">
        <f t="shared" si="63"/>
        <v/>
      </c>
      <c r="N223" s="153" t="str">
        <f t="shared" si="64"/>
        <v/>
      </c>
      <c r="O223" s="153" t="str">
        <f t="shared" si="65"/>
        <v/>
      </c>
      <c r="P223" s="240" t="str">
        <f t="shared" si="66"/>
        <v/>
      </c>
      <c r="Q223" s="150" t="str">
        <f t="shared" si="67"/>
        <v/>
      </c>
      <c r="R223" s="153" t="str">
        <f t="shared" si="68"/>
        <v/>
      </c>
      <c r="S223" s="153" t="str">
        <f t="shared" si="69"/>
        <v/>
      </c>
      <c r="T223" s="240" t="str">
        <f t="shared" si="70"/>
        <v/>
      </c>
      <c r="U223" s="150" t="str">
        <f t="shared" si="71"/>
        <v/>
      </c>
      <c r="V223" s="153" t="str">
        <f t="shared" si="72"/>
        <v/>
      </c>
      <c r="W223" s="153" t="str">
        <f t="shared" si="73"/>
        <v/>
      </c>
      <c r="X223" s="170">
        <f t="shared" si="52"/>
        <v>0</v>
      </c>
      <c r="Y223" s="170" t="str">
        <f t="shared" si="53"/>
        <v/>
      </c>
      <c r="Z223" s="172" t="str">
        <f t="shared" si="54"/>
        <v/>
      </c>
      <c r="AA223" s="172" t="str">
        <f t="shared" si="74"/>
        <v/>
      </c>
      <c r="AB223" s="172" t="str">
        <f t="shared" si="75"/>
        <v/>
      </c>
      <c r="AL223" s="205" t="str">
        <f t="shared" si="76"/>
        <v/>
      </c>
      <c r="AM223" s="206" t="str">
        <f>IF(ISERROR(VLOOKUP(A223,Erfassung_Berechnung!$K$4:$K$19,1,FALSE)),"",VLOOKUP(A223,Erfassung_Berechnung!$K$4:$K$19,1,FALSE))</f>
        <v/>
      </c>
    </row>
    <row r="224" spans="1:39" x14ac:dyDescent="0.2">
      <c r="A224" s="11">
        <f t="shared" si="77"/>
        <v>45811</v>
      </c>
      <c r="B224" s="12">
        <f t="shared" si="55"/>
        <v>6</v>
      </c>
      <c r="C224" s="47">
        <f t="shared" si="56"/>
        <v>3</v>
      </c>
      <c r="D224" s="12" t="str">
        <f t="shared" si="57"/>
        <v/>
      </c>
      <c r="E224" s="156" t="str">
        <f>IF(AND(A224&gt;=Schulferien!$A$9,A224&lt;=Schulferien!$B$9),Schulferien!$C$9,IF(AND(A224&gt;=Schulferien!$A$10,A224&lt;=Schulferien!$B$10),Schulferien!$C$10,IF(AND(A224&gt;=Schulferien!$A$11,A224&lt;=Schulferien!$B$11),Schulferien!$C$11,IF(AND(A224&gt;=Schulferien!$A$12,A224&lt;=Schulferien!$B$12),Schulferien!$C$12,IF(AND(A224&gt;=Schulferien!$A$13,A224&lt;=Schulferien!$B$13),Schulferien!$C$13,IF(AND(A224&gt;=Schulferien!$A$14,A224&lt;=Schulferien!$B$14),Schulferien!$C$14,IF(AND(A224&gt;=Schulferien!$A$15,A224&lt;=Schulferien!$B$15),Schulferien!$C$15,IF(AND(A224&gt;=Schulferien!$A$16,A224&lt;=Schulferien!$B$16),Schulferien!$C$16,""))))))))</f>
        <v>Pflingstferien</v>
      </c>
      <c r="F224" s="157">
        <f t="shared" si="58"/>
        <v>1</v>
      </c>
      <c r="G224" s="159" t="str">
        <f>IF(ISERROR(VLOOKUP(A224,Schulferien!$A$24:$C$31,3,FALSE)),"",VLOOKUP(A224,Schulferien!$A$24:$C$31,3,FALSE))</f>
        <v/>
      </c>
      <c r="H224" s="160" t="str">
        <f t="shared" si="59"/>
        <v/>
      </c>
      <c r="I224" s="164" t="str">
        <f t="shared" si="60"/>
        <v/>
      </c>
      <c r="J224" s="164" t="str">
        <f t="shared" si="61"/>
        <v/>
      </c>
      <c r="K224" s="65"/>
      <c r="L224" s="240" t="str">
        <f t="shared" si="62"/>
        <v/>
      </c>
      <c r="M224" s="150" t="str">
        <f t="shared" si="63"/>
        <v/>
      </c>
      <c r="N224" s="153" t="str">
        <f t="shared" si="64"/>
        <v/>
      </c>
      <c r="O224" s="153" t="str">
        <f t="shared" si="65"/>
        <v/>
      </c>
      <c r="P224" s="240" t="str">
        <f t="shared" si="66"/>
        <v/>
      </c>
      <c r="Q224" s="150" t="str">
        <f t="shared" si="67"/>
        <v/>
      </c>
      <c r="R224" s="153" t="str">
        <f t="shared" si="68"/>
        <v/>
      </c>
      <c r="S224" s="153" t="str">
        <f t="shared" si="69"/>
        <v/>
      </c>
      <c r="T224" s="240" t="str">
        <f t="shared" si="70"/>
        <v/>
      </c>
      <c r="U224" s="150" t="str">
        <f t="shared" si="71"/>
        <v/>
      </c>
      <c r="V224" s="153" t="str">
        <f t="shared" si="72"/>
        <v/>
      </c>
      <c r="W224" s="153" t="str">
        <f t="shared" si="73"/>
        <v/>
      </c>
      <c r="X224" s="170">
        <f t="shared" si="52"/>
        <v>0</v>
      </c>
      <c r="Y224" s="170" t="str">
        <f t="shared" si="53"/>
        <v/>
      </c>
      <c r="Z224" s="172" t="str">
        <f t="shared" si="54"/>
        <v/>
      </c>
      <c r="AA224" s="172" t="str">
        <f t="shared" si="74"/>
        <v/>
      </c>
      <c r="AB224" s="172" t="str">
        <f t="shared" si="75"/>
        <v/>
      </c>
      <c r="AL224" s="205" t="str">
        <f t="shared" si="76"/>
        <v/>
      </c>
      <c r="AM224" s="206" t="str">
        <f>IF(ISERROR(VLOOKUP(A224,Erfassung_Berechnung!$K$4:$K$19,1,FALSE)),"",VLOOKUP(A224,Erfassung_Berechnung!$K$4:$K$19,1,FALSE))</f>
        <v/>
      </c>
    </row>
    <row r="225" spans="1:39" x14ac:dyDescent="0.2">
      <c r="A225" s="11">
        <f t="shared" si="77"/>
        <v>45812</v>
      </c>
      <c r="B225" s="12">
        <f t="shared" si="55"/>
        <v>6</v>
      </c>
      <c r="C225" s="47">
        <f t="shared" si="56"/>
        <v>4</v>
      </c>
      <c r="D225" s="12" t="str">
        <f t="shared" si="57"/>
        <v/>
      </c>
      <c r="E225" s="156" t="str">
        <f>IF(AND(A225&gt;=Schulferien!$A$9,A225&lt;=Schulferien!$B$9),Schulferien!$C$9,IF(AND(A225&gt;=Schulferien!$A$10,A225&lt;=Schulferien!$B$10),Schulferien!$C$10,IF(AND(A225&gt;=Schulferien!$A$11,A225&lt;=Schulferien!$B$11),Schulferien!$C$11,IF(AND(A225&gt;=Schulferien!$A$12,A225&lt;=Schulferien!$B$12),Schulferien!$C$12,IF(AND(A225&gt;=Schulferien!$A$13,A225&lt;=Schulferien!$B$13),Schulferien!$C$13,IF(AND(A225&gt;=Schulferien!$A$14,A225&lt;=Schulferien!$B$14),Schulferien!$C$14,IF(AND(A225&gt;=Schulferien!$A$15,A225&lt;=Schulferien!$B$15),Schulferien!$C$15,IF(AND(A225&gt;=Schulferien!$A$16,A225&lt;=Schulferien!$B$16),Schulferien!$C$16,""))))))))</f>
        <v>Pflingstferien</v>
      </c>
      <c r="F225" s="157">
        <f t="shared" si="58"/>
        <v>1</v>
      </c>
      <c r="G225" s="159" t="str">
        <f>IF(ISERROR(VLOOKUP(A225,Schulferien!$A$24:$C$31,3,FALSE)),"",VLOOKUP(A225,Schulferien!$A$24:$C$31,3,FALSE))</f>
        <v/>
      </c>
      <c r="H225" s="160" t="str">
        <f t="shared" si="59"/>
        <v/>
      </c>
      <c r="I225" s="164" t="str">
        <f t="shared" si="60"/>
        <v/>
      </c>
      <c r="J225" s="164" t="str">
        <f t="shared" si="61"/>
        <v/>
      </c>
      <c r="K225" s="65"/>
      <c r="L225" s="240" t="str">
        <f t="shared" si="62"/>
        <v/>
      </c>
      <c r="M225" s="150" t="str">
        <f t="shared" si="63"/>
        <v/>
      </c>
      <c r="N225" s="153" t="str">
        <f t="shared" si="64"/>
        <v/>
      </c>
      <c r="O225" s="153" t="str">
        <f t="shared" si="65"/>
        <v/>
      </c>
      <c r="P225" s="240" t="str">
        <f t="shared" si="66"/>
        <v/>
      </c>
      <c r="Q225" s="150" t="str">
        <f t="shared" si="67"/>
        <v/>
      </c>
      <c r="R225" s="153" t="str">
        <f t="shared" si="68"/>
        <v/>
      </c>
      <c r="S225" s="153" t="str">
        <f t="shared" si="69"/>
        <v/>
      </c>
      <c r="T225" s="240" t="str">
        <f t="shared" si="70"/>
        <v/>
      </c>
      <c r="U225" s="150" t="str">
        <f t="shared" si="71"/>
        <v/>
      </c>
      <c r="V225" s="153" t="str">
        <f t="shared" si="72"/>
        <v/>
      </c>
      <c r="W225" s="153" t="str">
        <f t="shared" si="73"/>
        <v/>
      </c>
      <c r="X225" s="170">
        <f t="shared" si="52"/>
        <v>0</v>
      </c>
      <c r="Y225" s="170" t="str">
        <f t="shared" si="53"/>
        <v/>
      </c>
      <c r="Z225" s="172" t="str">
        <f t="shared" si="54"/>
        <v/>
      </c>
      <c r="AA225" s="172" t="str">
        <f t="shared" si="74"/>
        <v/>
      </c>
      <c r="AB225" s="172" t="str">
        <f t="shared" si="75"/>
        <v/>
      </c>
      <c r="AL225" s="205" t="str">
        <f t="shared" si="76"/>
        <v/>
      </c>
      <c r="AM225" s="206" t="str">
        <f>IF(ISERROR(VLOOKUP(A225,Erfassung_Berechnung!$K$4:$K$19,1,FALSE)),"",VLOOKUP(A225,Erfassung_Berechnung!$K$4:$K$19,1,FALSE))</f>
        <v/>
      </c>
    </row>
    <row r="226" spans="1:39" x14ac:dyDescent="0.2">
      <c r="A226" s="11">
        <f t="shared" si="77"/>
        <v>45813</v>
      </c>
      <c r="B226" s="12">
        <f t="shared" si="55"/>
        <v>6</v>
      </c>
      <c r="C226" s="47">
        <f t="shared" si="56"/>
        <v>5</v>
      </c>
      <c r="D226" s="12" t="str">
        <f t="shared" si="57"/>
        <v/>
      </c>
      <c r="E226" s="156" t="str">
        <f>IF(AND(A226&gt;=Schulferien!$A$9,A226&lt;=Schulferien!$B$9),Schulferien!$C$9,IF(AND(A226&gt;=Schulferien!$A$10,A226&lt;=Schulferien!$B$10),Schulferien!$C$10,IF(AND(A226&gt;=Schulferien!$A$11,A226&lt;=Schulferien!$B$11),Schulferien!$C$11,IF(AND(A226&gt;=Schulferien!$A$12,A226&lt;=Schulferien!$B$12),Schulferien!$C$12,IF(AND(A226&gt;=Schulferien!$A$13,A226&lt;=Schulferien!$B$13),Schulferien!$C$13,IF(AND(A226&gt;=Schulferien!$A$14,A226&lt;=Schulferien!$B$14),Schulferien!$C$14,IF(AND(A226&gt;=Schulferien!$A$15,A226&lt;=Schulferien!$B$15),Schulferien!$C$15,IF(AND(A226&gt;=Schulferien!$A$16,A226&lt;=Schulferien!$B$16),Schulferien!$C$16,""))))))))</f>
        <v>Pflingstferien</v>
      </c>
      <c r="F226" s="157">
        <f t="shared" si="58"/>
        <v>1</v>
      </c>
      <c r="G226" s="159" t="str">
        <f>IF(ISERROR(VLOOKUP(A226,Schulferien!$A$24:$C$31,3,FALSE)),"",VLOOKUP(A226,Schulferien!$A$24:$C$31,3,FALSE))</f>
        <v/>
      </c>
      <c r="H226" s="160" t="str">
        <f t="shared" si="59"/>
        <v/>
      </c>
      <c r="I226" s="164" t="str">
        <f t="shared" si="60"/>
        <v/>
      </c>
      <c r="J226" s="164" t="str">
        <f t="shared" si="61"/>
        <v/>
      </c>
      <c r="K226" s="65"/>
      <c r="L226" s="240" t="str">
        <f t="shared" si="62"/>
        <v/>
      </c>
      <c r="M226" s="150" t="str">
        <f t="shared" si="63"/>
        <v/>
      </c>
      <c r="N226" s="153" t="str">
        <f t="shared" si="64"/>
        <v/>
      </c>
      <c r="O226" s="153" t="str">
        <f t="shared" si="65"/>
        <v/>
      </c>
      <c r="P226" s="240" t="str">
        <f t="shared" si="66"/>
        <v/>
      </c>
      <c r="Q226" s="150" t="str">
        <f t="shared" si="67"/>
        <v/>
      </c>
      <c r="R226" s="153" t="str">
        <f t="shared" si="68"/>
        <v/>
      </c>
      <c r="S226" s="153" t="str">
        <f t="shared" si="69"/>
        <v/>
      </c>
      <c r="T226" s="240" t="str">
        <f t="shared" si="70"/>
        <v/>
      </c>
      <c r="U226" s="150" t="str">
        <f t="shared" si="71"/>
        <v/>
      </c>
      <c r="V226" s="153" t="str">
        <f t="shared" si="72"/>
        <v/>
      </c>
      <c r="W226" s="153" t="str">
        <f t="shared" si="73"/>
        <v/>
      </c>
      <c r="X226" s="170">
        <f t="shared" si="52"/>
        <v>0</v>
      </c>
      <c r="Y226" s="170" t="str">
        <f t="shared" si="53"/>
        <v/>
      </c>
      <c r="Z226" s="172" t="str">
        <f t="shared" si="54"/>
        <v/>
      </c>
      <c r="AA226" s="172" t="str">
        <f t="shared" si="74"/>
        <v/>
      </c>
      <c r="AB226" s="172" t="str">
        <f t="shared" si="75"/>
        <v/>
      </c>
      <c r="AL226" s="205" t="str">
        <f t="shared" si="76"/>
        <v/>
      </c>
      <c r="AM226" s="206" t="str">
        <f>IF(ISERROR(VLOOKUP(A226,Erfassung_Berechnung!$K$4:$K$19,1,FALSE)),"",VLOOKUP(A226,Erfassung_Berechnung!$K$4:$K$19,1,FALSE))</f>
        <v/>
      </c>
    </row>
    <row r="227" spans="1:39" x14ac:dyDescent="0.2">
      <c r="A227" s="11">
        <f t="shared" si="77"/>
        <v>45814</v>
      </c>
      <c r="B227" s="12">
        <f t="shared" si="55"/>
        <v>6</v>
      </c>
      <c r="C227" s="47">
        <f t="shared" si="56"/>
        <v>6</v>
      </c>
      <c r="D227" s="12" t="str">
        <f t="shared" si="57"/>
        <v/>
      </c>
      <c r="E227" s="156" t="str">
        <f>IF(AND(A227&gt;=Schulferien!$A$9,A227&lt;=Schulferien!$B$9),Schulferien!$C$9,IF(AND(A227&gt;=Schulferien!$A$10,A227&lt;=Schulferien!$B$10),Schulferien!$C$10,IF(AND(A227&gt;=Schulferien!$A$11,A227&lt;=Schulferien!$B$11),Schulferien!$C$11,IF(AND(A227&gt;=Schulferien!$A$12,A227&lt;=Schulferien!$B$12),Schulferien!$C$12,IF(AND(A227&gt;=Schulferien!$A$13,A227&lt;=Schulferien!$B$13),Schulferien!$C$13,IF(AND(A227&gt;=Schulferien!$A$14,A227&lt;=Schulferien!$B$14),Schulferien!$C$14,IF(AND(A227&gt;=Schulferien!$A$15,A227&lt;=Schulferien!$B$15),Schulferien!$C$15,IF(AND(A227&gt;=Schulferien!$A$16,A227&lt;=Schulferien!$B$16),Schulferien!$C$16,""))))))))</f>
        <v>Pflingstferien</v>
      </c>
      <c r="F227" s="157">
        <f t="shared" si="58"/>
        <v>1</v>
      </c>
      <c r="G227" s="159" t="str">
        <f>IF(ISERROR(VLOOKUP(A227,Schulferien!$A$24:$C$31,3,FALSE)),"",VLOOKUP(A227,Schulferien!$A$24:$C$31,3,FALSE))</f>
        <v/>
      </c>
      <c r="H227" s="160" t="str">
        <f t="shared" si="59"/>
        <v/>
      </c>
      <c r="I227" s="164" t="str">
        <f t="shared" si="60"/>
        <v/>
      </c>
      <c r="J227" s="164" t="str">
        <f t="shared" si="61"/>
        <v/>
      </c>
      <c r="K227" s="65"/>
      <c r="L227" s="240" t="str">
        <f t="shared" si="62"/>
        <v/>
      </c>
      <c r="M227" s="150" t="str">
        <f t="shared" si="63"/>
        <v/>
      </c>
      <c r="N227" s="153" t="str">
        <f t="shared" si="64"/>
        <v/>
      </c>
      <c r="O227" s="153" t="str">
        <f t="shared" si="65"/>
        <v/>
      </c>
      <c r="P227" s="240" t="str">
        <f t="shared" si="66"/>
        <v/>
      </c>
      <c r="Q227" s="150" t="str">
        <f t="shared" si="67"/>
        <v/>
      </c>
      <c r="R227" s="153" t="str">
        <f t="shared" si="68"/>
        <v/>
      </c>
      <c r="S227" s="153" t="str">
        <f t="shared" si="69"/>
        <v/>
      </c>
      <c r="T227" s="240" t="str">
        <f t="shared" si="70"/>
        <v/>
      </c>
      <c r="U227" s="150" t="str">
        <f t="shared" si="71"/>
        <v/>
      </c>
      <c r="V227" s="153" t="str">
        <f t="shared" si="72"/>
        <v/>
      </c>
      <c r="W227" s="153" t="str">
        <f t="shared" si="73"/>
        <v/>
      </c>
      <c r="X227" s="170">
        <f t="shared" si="52"/>
        <v>0</v>
      </c>
      <c r="Y227" s="170" t="str">
        <f t="shared" si="53"/>
        <v/>
      </c>
      <c r="Z227" s="172" t="str">
        <f t="shared" si="54"/>
        <v/>
      </c>
      <c r="AA227" s="172" t="str">
        <f t="shared" si="74"/>
        <v/>
      </c>
      <c r="AB227" s="172" t="str">
        <f t="shared" si="75"/>
        <v/>
      </c>
      <c r="AL227" s="205" t="str">
        <f t="shared" si="76"/>
        <v/>
      </c>
      <c r="AM227" s="206" t="str">
        <f>IF(ISERROR(VLOOKUP(A227,Erfassung_Berechnung!$K$4:$K$19,1,FALSE)),"",VLOOKUP(A227,Erfassung_Berechnung!$K$4:$K$19,1,FALSE))</f>
        <v/>
      </c>
    </row>
    <row r="228" spans="1:39" x14ac:dyDescent="0.2">
      <c r="A228" s="11">
        <f t="shared" si="77"/>
        <v>45815</v>
      </c>
      <c r="B228" s="12">
        <f t="shared" si="55"/>
        <v>6</v>
      </c>
      <c r="C228" s="47">
        <f t="shared" si="56"/>
        <v>7</v>
      </c>
      <c r="D228" s="12">
        <f t="shared" si="57"/>
        <v>1</v>
      </c>
      <c r="E228" s="156" t="str">
        <f>IF(AND(A228&gt;=Schulferien!$A$9,A228&lt;=Schulferien!$B$9),Schulferien!$C$9,IF(AND(A228&gt;=Schulferien!$A$10,A228&lt;=Schulferien!$B$10),Schulferien!$C$10,IF(AND(A228&gt;=Schulferien!$A$11,A228&lt;=Schulferien!$B$11),Schulferien!$C$11,IF(AND(A228&gt;=Schulferien!$A$12,A228&lt;=Schulferien!$B$12),Schulferien!$C$12,IF(AND(A228&gt;=Schulferien!$A$13,A228&lt;=Schulferien!$B$13),Schulferien!$C$13,IF(AND(A228&gt;=Schulferien!$A$14,A228&lt;=Schulferien!$B$14),Schulferien!$C$14,IF(AND(A228&gt;=Schulferien!$A$15,A228&lt;=Schulferien!$B$15),Schulferien!$C$15,IF(AND(A228&gt;=Schulferien!$A$16,A228&lt;=Schulferien!$B$16),Schulferien!$C$16,""))))))))</f>
        <v>Pflingstferien</v>
      </c>
      <c r="F228" s="157">
        <f t="shared" si="58"/>
        <v>0</v>
      </c>
      <c r="G228" s="159" t="str">
        <f>IF(ISERROR(VLOOKUP(A228,Schulferien!$A$24:$C$31,3,FALSE)),"",VLOOKUP(A228,Schulferien!$A$24:$C$31,3,FALSE))</f>
        <v/>
      </c>
      <c r="H228" s="160" t="str">
        <f t="shared" si="59"/>
        <v/>
      </c>
      <c r="I228" s="164" t="str">
        <f t="shared" si="60"/>
        <v/>
      </c>
      <c r="J228" s="164" t="str">
        <f t="shared" si="61"/>
        <v/>
      </c>
      <c r="K228" s="65"/>
      <c r="L228" s="240" t="str">
        <f t="shared" si="62"/>
        <v/>
      </c>
      <c r="M228" s="150" t="str">
        <f t="shared" si="63"/>
        <v/>
      </c>
      <c r="N228" s="153" t="str">
        <f t="shared" si="64"/>
        <v/>
      </c>
      <c r="O228" s="153" t="str">
        <f t="shared" si="65"/>
        <v/>
      </c>
      <c r="P228" s="240" t="str">
        <f t="shared" si="66"/>
        <v/>
      </c>
      <c r="Q228" s="150" t="str">
        <f t="shared" si="67"/>
        <v/>
      </c>
      <c r="R228" s="153" t="str">
        <f t="shared" si="68"/>
        <v/>
      </c>
      <c r="S228" s="153" t="str">
        <f t="shared" si="69"/>
        <v/>
      </c>
      <c r="T228" s="240" t="str">
        <f t="shared" si="70"/>
        <v/>
      </c>
      <c r="U228" s="150" t="str">
        <f t="shared" si="71"/>
        <v/>
      </c>
      <c r="V228" s="153" t="str">
        <f t="shared" si="72"/>
        <v/>
      </c>
      <c r="W228" s="153" t="str">
        <f t="shared" si="73"/>
        <v/>
      </c>
      <c r="X228" s="170">
        <f t="shared" si="52"/>
        <v>0</v>
      </c>
      <c r="Y228" s="170" t="str">
        <f t="shared" si="53"/>
        <v/>
      </c>
      <c r="Z228" s="172" t="str">
        <f t="shared" si="54"/>
        <v/>
      </c>
      <c r="AA228" s="172" t="str">
        <f t="shared" si="74"/>
        <v/>
      </c>
      <c r="AB228" s="172" t="str">
        <f t="shared" si="75"/>
        <v/>
      </c>
      <c r="AL228" s="205" t="str">
        <f t="shared" si="76"/>
        <v/>
      </c>
      <c r="AM228" s="206" t="str">
        <f>IF(ISERROR(VLOOKUP(A228,Erfassung_Berechnung!$K$4:$K$19,1,FALSE)),"",VLOOKUP(A228,Erfassung_Berechnung!$K$4:$K$19,1,FALSE))</f>
        <v/>
      </c>
    </row>
    <row r="229" spans="1:39" x14ac:dyDescent="0.2">
      <c r="A229" s="11">
        <f t="shared" si="77"/>
        <v>45816</v>
      </c>
      <c r="B229" s="12">
        <f t="shared" si="55"/>
        <v>6</v>
      </c>
      <c r="C229" s="47">
        <f t="shared" si="56"/>
        <v>1</v>
      </c>
      <c r="D229" s="12">
        <f t="shared" si="57"/>
        <v>1</v>
      </c>
      <c r="E229" s="156" t="str">
        <f>IF(AND(A229&gt;=Schulferien!$A$9,A229&lt;=Schulferien!$B$9),Schulferien!$C$9,IF(AND(A229&gt;=Schulferien!$A$10,A229&lt;=Schulferien!$B$10),Schulferien!$C$10,IF(AND(A229&gt;=Schulferien!$A$11,A229&lt;=Schulferien!$B$11),Schulferien!$C$11,IF(AND(A229&gt;=Schulferien!$A$12,A229&lt;=Schulferien!$B$12),Schulferien!$C$12,IF(AND(A229&gt;=Schulferien!$A$13,A229&lt;=Schulferien!$B$13),Schulferien!$C$13,IF(AND(A229&gt;=Schulferien!$A$14,A229&lt;=Schulferien!$B$14),Schulferien!$C$14,IF(AND(A229&gt;=Schulferien!$A$15,A229&lt;=Schulferien!$B$15),Schulferien!$C$15,IF(AND(A229&gt;=Schulferien!$A$16,A229&lt;=Schulferien!$B$16),Schulferien!$C$16,""))))))))</f>
        <v>Pflingstferien</v>
      </c>
      <c r="F229" s="157">
        <f t="shared" si="58"/>
        <v>0</v>
      </c>
      <c r="G229" s="159" t="str">
        <f>IF(ISERROR(VLOOKUP(A229,Schulferien!$A$24:$C$31,3,FALSE)),"",VLOOKUP(A229,Schulferien!$A$24:$C$31,3,FALSE))</f>
        <v/>
      </c>
      <c r="H229" s="160" t="str">
        <f t="shared" si="59"/>
        <v/>
      </c>
      <c r="I229" s="164" t="str">
        <f t="shared" si="60"/>
        <v/>
      </c>
      <c r="J229" s="164" t="str">
        <f t="shared" si="61"/>
        <v/>
      </c>
      <c r="K229" s="65"/>
      <c r="L229" s="240" t="str">
        <f t="shared" si="62"/>
        <v/>
      </c>
      <c r="M229" s="150" t="str">
        <f t="shared" si="63"/>
        <v/>
      </c>
      <c r="N229" s="153" t="str">
        <f t="shared" si="64"/>
        <v/>
      </c>
      <c r="O229" s="153" t="str">
        <f t="shared" si="65"/>
        <v/>
      </c>
      <c r="P229" s="240" t="str">
        <f t="shared" si="66"/>
        <v/>
      </c>
      <c r="Q229" s="150" t="str">
        <f t="shared" si="67"/>
        <v/>
      </c>
      <c r="R229" s="153" t="str">
        <f t="shared" si="68"/>
        <v/>
      </c>
      <c r="S229" s="153" t="str">
        <f t="shared" si="69"/>
        <v/>
      </c>
      <c r="T229" s="240" t="str">
        <f t="shared" si="70"/>
        <v/>
      </c>
      <c r="U229" s="150" t="str">
        <f t="shared" si="71"/>
        <v/>
      </c>
      <c r="V229" s="153" t="str">
        <f t="shared" si="72"/>
        <v/>
      </c>
      <c r="W229" s="153" t="str">
        <f t="shared" si="73"/>
        <v/>
      </c>
      <c r="X229" s="170">
        <f t="shared" si="52"/>
        <v>0</v>
      </c>
      <c r="Y229" s="170" t="str">
        <f t="shared" si="53"/>
        <v/>
      </c>
      <c r="Z229" s="172" t="str">
        <f t="shared" si="54"/>
        <v/>
      </c>
      <c r="AA229" s="172" t="str">
        <f t="shared" si="74"/>
        <v/>
      </c>
      <c r="AB229" s="172" t="str">
        <f t="shared" si="75"/>
        <v/>
      </c>
      <c r="AL229" s="205" t="str">
        <f t="shared" si="76"/>
        <v/>
      </c>
      <c r="AM229" s="206" t="str">
        <f>IF(ISERROR(VLOOKUP(A229,Erfassung_Berechnung!$K$4:$K$19,1,FALSE)),"",VLOOKUP(A229,Erfassung_Berechnung!$K$4:$K$19,1,FALSE))</f>
        <v/>
      </c>
    </row>
    <row r="230" spans="1:39" x14ac:dyDescent="0.2">
      <c r="A230" s="11">
        <f t="shared" si="77"/>
        <v>45817</v>
      </c>
      <c r="B230" s="12">
        <f t="shared" si="55"/>
        <v>6</v>
      </c>
      <c r="C230" s="47">
        <f t="shared" si="56"/>
        <v>2</v>
      </c>
      <c r="D230" s="12" t="str">
        <f t="shared" si="57"/>
        <v/>
      </c>
      <c r="E230" s="156" t="str">
        <f>IF(AND(A230&gt;=Schulferien!$A$9,A230&lt;=Schulferien!$B$9),Schulferien!$C$9,IF(AND(A230&gt;=Schulferien!$A$10,A230&lt;=Schulferien!$B$10),Schulferien!$C$10,IF(AND(A230&gt;=Schulferien!$A$11,A230&lt;=Schulferien!$B$11),Schulferien!$C$11,IF(AND(A230&gt;=Schulferien!$A$12,A230&lt;=Schulferien!$B$12),Schulferien!$C$12,IF(AND(A230&gt;=Schulferien!$A$13,A230&lt;=Schulferien!$B$13),Schulferien!$C$13,IF(AND(A230&gt;=Schulferien!$A$14,A230&lt;=Schulferien!$B$14),Schulferien!$C$14,IF(AND(A230&gt;=Schulferien!$A$15,A230&lt;=Schulferien!$B$15),Schulferien!$C$15,IF(AND(A230&gt;=Schulferien!$A$16,A230&lt;=Schulferien!$B$16),Schulferien!$C$16,""))))))))</f>
        <v/>
      </c>
      <c r="F230" s="157" t="str">
        <f t="shared" si="58"/>
        <v/>
      </c>
      <c r="G230" s="159" t="str">
        <f>IF(ISERROR(VLOOKUP(A230,Schulferien!$A$24:$C$31,3,FALSE)),"",VLOOKUP(A230,Schulferien!$A$24:$C$31,3,FALSE))</f>
        <v>Pfingstmontag</v>
      </c>
      <c r="H230" s="160">
        <f t="shared" si="59"/>
        <v>1</v>
      </c>
      <c r="I230" s="164">
        <f t="shared" si="60"/>
        <v>1</v>
      </c>
      <c r="J230" s="164" t="str">
        <f t="shared" si="61"/>
        <v/>
      </c>
      <c r="K230" s="65"/>
      <c r="L230" s="240" t="str">
        <f t="shared" si="62"/>
        <v/>
      </c>
      <c r="M230" s="150" t="str">
        <f t="shared" si="63"/>
        <v/>
      </c>
      <c r="N230" s="153" t="str">
        <f t="shared" si="64"/>
        <v/>
      </c>
      <c r="O230" s="153" t="str">
        <f t="shared" si="65"/>
        <v/>
      </c>
      <c r="P230" s="240" t="str">
        <f t="shared" si="66"/>
        <v/>
      </c>
      <c r="Q230" s="150" t="str">
        <f t="shared" si="67"/>
        <v/>
      </c>
      <c r="R230" s="153" t="str">
        <f t="shared" si="68"/>
        <v/>
      </c>
      <c r="S230" s="153" t="str">
        <f t="shared" si="69"/>
        <v/>
      </c>
      <c r="T230" s="240" t="str">
        <f t="shared" si="70"/>
        <v/>
      </c>
      <c r="U230" s="150" t="str">
        <f t="shared" si="71"/>
        <v/>
      </c>
      <c r="V230" s="153" t="str">
        <f t="shared" si="72"/>
        <v/>
      </c>
      <c r="W230" s="153" t="str">
        <f t="shared" si="73"/>
        <v/>
      </c>
      <c r="X230" s="170">
        <f t="shared" si="52"/>
        <v>0</v>
      </c>
      <c r="Y230" s="170" t="str">
        <f t="shared" si="53"/>
        <v/>
      </c>
      <c r="Z230" s="172">
        <f t="shared" si="54"/>
        <v>1</v>
      </c>
      <c r="AA230" s="172">
        <f t="shared" si="74"/>
        <v>0</v>
      </c>
      <c r="AB230" s="172" t="str">
        <f t="shared" si="75"/>
        <v/>
      </c>
      <c r="AL230" s="205" t="str">
        <f t="shared" si="76"/>
        <v/>
      </c>
      <c r="AM230" s="206" t="str">
        <f>IF(ISERROR(VLOOKUP(A230,Erfassung_Berechnung!$K$4:$K$19,1,FALSE)),"",VLOOKUP(A230,Erfassung_Berechnung!$K$4:$K$19,1,FALSE))</f>
        <v/>
      </c>
    </row>
    <row r="231" spans="1:39" x14ac:dyDescent="0.2">
      <c r="A231" s="11">
        <f t="shared" si="77"/>
        <v>45818</v>
      </c>
      <c r="B231" s="12">
        <f t="shared" si="55"/>
        <v>6</v>
      </c>
      <c r="C231" s="47">
        <f t="shared" si="56"/>
        <v>3</v>
      </c>
      <c r="D231" s="12" t="str">
        <f t="shared" si="57"/>
        <v/>
      </c>
      <c r="E231" s="156" t="str">
        <f>IF(AND(A231&gt;=Schulferien!$A$9,A231&lt;=Schulferien!$B$9),Schulferien!$C$9,IF(AND(A231&gt;=Schulferien!$A$10,A231&lt;=Schulferien!$B$10),Schulferien!$C$10,IF(AND(A231&gt;=Schulferien!$A$11,A231&lt;=Schulferien!$B$11),Schulferien!$C$11,IF(AND(A231&gt;=Schulferien!$A$12,A231&lt;=Schulferien!$B$12),Schulferien!$C$12,IF(AND(A231&gt;=Schulferien!$A$13,A231&lt;=Schulferien!$B$13),Schulferien!$C$13,IF(AND(A231&gt;=Schulferien!$A$14,A231&lt;=Schulferien!$B$14),Schulferien!$C$14,IF(AND(A231&gt;=Schulferien!$A$15,A231&lt;=Schulferien!$B$15),Schulferien!$C$15,IF(AND(A231&gt;=Schulferien!$A$16,A231&lt;=Schulferien!$B$16),Schulferien!$C$16,""))))))))</f>
        <v/>
      </c>
      <c r="F231" s="157" t="str">
        <f t="shared" si="58"/>
        <v/>
      </c>
      <c r="G231" s="159" t="str">
        <f>IF(ISERROR(VLOOKUP(A231,Schulferien!$A$24:$C$31,3,FALSE)),"",VLOOKUP(A231,Schulferien!$A$24:$C$31,3,FALSE))</f>
        <v/>
      </c>
      <c r="H231" s="160" t="str">
        <f t="shared" si="59"/>
        <v/>
      </c>
      <c r="I231" s="164">
        <f t="shared" si="60"/>
        <v>1</v>
      </c>
      <c r="J231" s="164">
        <f t="shared" si="61"/>
        <v>1</v>
      </c>
      <c r="K231" s="65"/>
      <c r="L231" s="240" t="str">
        <f t="shared" si="62"/>
        <v/>
      </c>
      <c r="M231" s="150" t="str">
        <f t="shared" si="63"/>
        <v/>
      </c>
      <c r="N231" s="153" t="str">
        <f t="shared" si="64"/>
        <v/>
      </c>
      <c r="O231" s="153" t="str">
        <f t="shared" si="65"/>
        <v/>
      </c>
      <c r="P231" s="240" t="str">
        <f t="shared" si="66"/>
        <v/>
      </c>
      <c r="Q231" s="150" t="str">
        <f t="shared" si="67"/>
        <v/>
      </c>
      <c r="R231" s="153" t="str">
        <f t="shared" si="68"/>
        <v/>
      </c>
      <c r="S231" s="153" t="str">
        <f t="shared" si="69"/>
        <v/>
      </c>
      <c r="T231" s="240" t="str">
        <f t="shared" si="70"/>
        <v/>
      </c>
      <c r="U231" s="150" t="str">
        <f t="shared" si="71"/>
        <v/>
      </c>
      <c r="V231" s="153" t="str">
        <f t="shared" si="72"/>
        <v/>
      </c>
      <c r="W231" s="153" t="str">
        <f t="shared" si="73"/>
        <v/>
      </c>
      <c r="X231" s="170">
        <f t="shared" si="52"/>
        <v>0</v>
      </c>
      <c r="Y231" s="170" t="str">
        <f t="shared" si="53"/>
        <v/>
      </c>
      <c r="Z231" s="172">
        <f t="shared" si="54"/>
        <v>1</v>
      </c>
      <c r="AA231" s="172">
        <f t="shared" si="74"/>
        <v>0</v>
      </c>
      <c r="AB231" s="172" t="str">
        <f t="shared" si="75"/>
        <v/>
      </c>
      <c r="AL231" s="205" t="str">
        <f t="shared" si="76"/>
        <v/>
      </c>
      <c r="AM231" s="206" t="str">
        <f>IF(ISERROR(VLOOKUP(A231,Erfassung_Berechnung!$K$4:$K$19,1,FALSE)),"",VLOOKUP(A231,Erfassung_Berechnung!$K$4:$K$19,1,FALSE))</f>
        <v/>
      </c>
    </row>
    <row r="232" spans="1:39" x14ac:dyDescent="0.2">
      <c r="A232" s="11">
        <f t="shared" si="77"/>
        <v>45819</v>
      </c>
      <c r="B232" s="12">
        <f t="shared" si="55"/>
        <v>6</v>
      </c>
      <c r="C232" s="47">
        <f t="shared" si="56"/>
        <v>4</v>
      </c>
      <c r="D232" s="12" t="str">
        <f t="shared" si="57"/>
        <v/>
      </c>
      <c r="E232" s="156" t="str">
        <f>IF(AND(A232&gt;=Schulferien!$A$9,A232&lt;=Schulferien!$B$9),Schulferien!$C$9,IF(AND(A232&gt;=Schulferien!$A$10,A232&lt;=Schulferien!$B$10),Schulferien!$C$10,IF(AND(A232&gt;=Schulferien!$A$11,A232&lt;=Schulferien!$B$11),Schulferien!$C$11,IF(AND(A232&gt;=Schulferien!$A$12,A232&lt;=Schulferien!$B$12),Schulferien!$C$12,IF(AND(A232&gt;=Schulferien!$A$13,A232&lt;=Schulferien!$B$13),Schulferien!$C$13,IF(AND(A232&gt;=Schulferien!$A$14,A232&lt;=Schulferien!$B$14),Schulferien!$C$14,IF(AND(A232&gt;=Schulferien!$A$15,A232&lt;=Schulferien!$B$15),Schulferien!$C$15,IF(AND(A232&gt;=Schulferien!$A$16,A232&lt;=Schulferien!$B$16),Schulferien!$C$16,""))))))))</f>
        <v/>
      </c>
      <c r="F232" s="157" t="str">
        <f t="shared" si="58"/>
        <v/>
      </c>
      <c r="G232" s="159" t="str">
        <f>IF(ISERROR(VLOOKUP(A232,Schulferien!$A$24:$C$31,3,FALSE)),"",VLOOKUP(A232,Schulferien!$A$24:$C$31,3,FALSE))</f>
        <v/>
      </c>
      <c r="H232" s="160" t="str">
        <f t="shared" si="59"/>
        <v/>
      </c>
      <c r="I232" s="164">
        <f t="shared" si="60"/>
        <v>1</v>
      </c>
      <c r="J232" s="164">
        <f t="shared" si="61"/>
        <v>1</v>
      </c>
      <c r="K232" s="65"/>
      <c r="L232" s="240" t="str">
        <f t="shared" si="62"/>
        <v/>
      </c>
      <c r="M232" s="150" t="str">
        <f t="shared" si="63"/>
        <v/>
      </c>
      <c r="N232" s="153" t="str">
        <f t="shared" si="64"/>
        <v/>
      </c>
      <c r="O232" s="153" t="str">
        <f t="shared" si="65"/>
        <v/>
      </c>
      <c r="P232" s="240" t="str">
        <f t="shared" si="66"/>
        <v/>
      </c>
      <c r="Q232" s="150" t="str">
        <f t="shared" si="67"/>
        <v/>
      </c>
      <c r="R232" s="153" t="str">
        <f t="shared" si="68"/>
        <v/>
      </c>
      <c r="S232" s="153" t="str">
        <f t="shared" si="69"/>
        <v/>
      </c>
      <c r="T232" s="240" t="str">
        <f t="shared" si="70"/>
        <v/>
      </c>
      <c r="U232" s="150" t="str">
        <f t="shared" si="71"/>
        <v/>
      </c>
      <c r="V232" s="153" t="str">
        <f t="shared" si="72"/>
        <v/>
      </c>
      <c r="W232" s="153" t="str">
        <f t="shared" si="73"/>
        <v/>
      </c>
      <c r="X232" s="170">
        <f t="shared" si="52"/>
        <v>0</v>
      </c>
      <c r="Y232" s="170" t="str">
        <f t="shared" si="53"/>
        <v/>
      </c>
      <c r="Z232" s="172">
        <f t="shared" si="54"/>
        <v>1</v>
      </c>
      <c r="AA232" s="172">
        <f t="shared" si="74"/>
        <v>0</v>
      </c>
      <c r="AB232" s="172" t="str">
        <f t="shared" si="75"/>
        <v/>
      </c>
      <c r="AL232" s="205" t="str">
        <f t="shared" si="76"/>
        <v/>
      </c>
      <c r="AM232" s="206" t="str">
        <f>IF(ISERROR(VLOOKUP(A232,Erfassung_Berechnung!$K$4:$K$19,1,FALSE)),"",VLOOKUP(A232,Erfassung_Berechnung!$K$4:$K$19,1,FALSE))</f>
        <v/>
      </c>
    </row>
    <row r="233" spans="1:39" x14ac:dyDescent="0.2">
      <c r="A233" s="11">
        <f t="shared" si="77"/>
        <v>45820</v>
      </c>
      <c r="B233" s="12">
        <f t="shared" si="55"/>
        <v>6</v>
      </c>
      <c r="C233" s="47">
        <f t="shared" si="56"/>
        <v>5</v>
      </c>
      <c r="D233" s="12" t="str">
        <f t="shared" si="57"/>
        <v/>
      </c>
      <c r="E233" s="156" t="str">
        <f>IF(AND(A233&gt;=Schulferien!$A$9,A233&lt;=Schulferien!$B$9),Schulferien!$C$9,IF(AND(A233&gt;=Schulferien!$A$10,A233&lt;=Schulferien!$B$10),Schulferien!$C$10,IF(AND(A233&gt;=Schulferien!$A$11,A233&lt;=Schulferien!$B$11),Schulferien!$C$11,IF(AND(A233&gt;=Schulferien!$A$12,A233&lt;=Schulferien!$B$12),Schulferien!$C$12,IF(AND(A233&gt;=Schulferien!$A$13,A233&lt;=Schulferien!$B$13),Schulferien!$C$13,IF(AND(A233&gt;=Schulferien!$A$14,A233&lt;=Schulferien!$B$14),Schulferien!$C$14,IF(AND(A233&gt;=Schulferien!$A$15,A233&lt;=Schulferien!$B$15),Schulferien!$C$15,IF(AND(A233&gt;=Schulferien!$A$16,A233&lt;=Schulferien!$B$16),Schulferien!$C$16,""))))))))</f>
        <v/>
      </c>
      <c r="F233" s="157" t="str">
        <f t="shared" si="58"/>
        <v/>
      </c>
      <c r="G233" s="159" t="str">
        <f>IF(ISERROR(VLOOKUP(A233,Schulferien!$A$24:$C$31,3,FALSE)),"",VLOOKUP(A233,Schulferien!$A$24:$C$31,3,FALSE))</f>
        <v/>
      </c>
      <c r="H233" s="160" t="str">
        <f t="shared" si="59"/>
        <v/>
      </c>
      <c r="I233" s="164">
        <f t="shared" si="60"/>
        <v>1</v>
      </c>
      <c r="J233" s="164">
        <f t="shared" si="61"/>
        <v>1</v>
      </c>
      <c r="K233" s="65"/>
      <c r="L233" s="240" t="str">
        <f t="shared" si="62"/>
        <v/>
      </c>
      <c r="M233" s="150" t="str">
        <f t="shared" si="63"/>
        <v/>
      </c>
      <c r="N233" s="153" t="str">
        <f t="shared" si="64"/>
        <v/>
      </c>
      <c r="O233" s="153" t="str">
        <f t="shared" si="65"/>
        <v/>
      </c>
      <c r="P233" s="240" t="str">
        <f t="shared" si="66"/>
        <v/>
      </c>
      <c r="Q233" s="150" t="str">
        <f t="shared" si="67"/>
        <v/>
      </c>
      <c r="R233" s="153" t="str">
        <f t="shared" si="68"/>
        <v/>
      </c>
      <c r="S233" s="153" t="str">
        <f t="shared" si="69"/>
        <v/>
      </c>
      <c r="T233" s="240" t="str">
        <f t="shared" si="70"/>
        <v/>
      </c>
      <c r="U233" s="150" t="str">
        <f t="shared" si="71"/>
        <v/>
      </c>
      <c r="V233" s="153" t="str">
        <f t="shared" si="72"/>
        <v/>
      </c>
      <c r="W233" s="153" t="str">
        <f t="shared" si="73"/>
        <v/>
      </c>
      <c r="X233" s="170">
        <f t="shared" si="52"/>
        <v>0</v>
      </c>
      <c r="Y233" s="170" t="str">
        <f t="shared" si="53"/>
        <v/>
      </c>
      <c r="Z233" s="172">
        <f t="shared" si="54"/>
        <v>1</v>
      </c>
      <c r="AA233" s="172">
        <f t="shared" si="74"/>
        <v>0</v>
      </c>
      <c r="AB233" s="172" t="str">
        <f t="shared" si="75"/>
        <v/>
      </c>
      <c r="AL233" s="205" t="str">
        <f t="shared" si="76"/>
        <v/>
      </c>
      <c r="AM233" s="206" t="str">
        <f>IF(ISERROR(VLOOKUP(A233,Erfassung_Berechnung!$K$4:$K$19,1,FALSE)),"",VLOOKUP(A233,Erfassung_Berechnung!$K$4:$K$19,1,FALSE))</f>
        <v/>
      </c>
    </row>
    <row r="234" spans="1:39" x14ac:dyDescent="0.2">
      <c r="A234" s="11">
        <f t="shared" si="77"/>
        <v>45821</v>
      </c>
      <c r="B234" s="12">
        <f t="shared" si="55"/>
        <v>6</v>
      </c>
      <c r="C234" s="47">
        <f t="shared" si="56"/>
        <v>6</v>
      </c>
      <c r="D234" s="12" t="str">
        <f t="shared" si="57"/>
        <v/>
      </c>
      <c r="E234" s="156" t="str">
        <f>IF(AND(A234&gt;=Schulferien!$A$9,A234&lt;=Schulferien!$B$9),Schulferien!$C$9,IF(AND(A234&gt;=Schulferien!$A$10,A234&lt;=Schulferien!$B$10),Schulferien!$C$10,IF(AND(A234&gt;=Schulferien!$A$11,A234&lt;=Schulferien!$B$11),Schulferien!$C$11,IF(AND(A234&gt;=Schulferien!$A$12,A234&lt;=Schulferien!$B$12),Schulferien!$C$12,IF(AND(A234&gt;=Schulferien!$A$13,A234&lt;=Schulferien!$B$13),Schulferien!$C$13,IF(AND(A234&gt;=Schulferien!$A$14,A234&lt;=Schulferien!$B$14),Schulferien!$C$14,IF(AND(A234&gt;=Schulferien!$A$15,A234&lt;=Schulferien!$B$15),Schulferien!$C$15,IF(AND(A234&gt;=Schulferien!$A$16,A234&lt;=Schulferien!$B$16),Schulferien!$C$16,""))))))))</f>
        <v/>
      </c>
      <c r="F234" s="157" t="str">
        <f t="shared" si="58"/>
        <v/>
      </c>
      <c r="G234" s="159" t="str">
        <f>IF(ISERROR(VLOOKUP(A234,Schulferien!$A$24:$C$31,3,FALSE)),"",VLOOKUP(A234,Schulferien!$A$24:$C$31,3,FALSE))</f>
        <v/>
      </c>
      <c r="H234" s="160" t="str">
        <f t="shared" si="59"/>
        <v/>
      </c>
      <c r="I234" s="164">
        <f t="shared" si="60"/>
        <v>1</v>
      </c>
      <c r="J234" s="164">
        <f t="shared" si="61"/>
        <v>1</v>
      </c>
      <c r="K234" s="65"/>
      <c r="L234" s="240" t="str">
        <f t="shared" si="62"/>
        <v/>
      </c>
      <c r="M234" s="150" t="str">
        <f t="shared" si="63"/>
        <v/>
      </c>
      <c r="N234" s="153" t="str">
        <f t="shared" si="64"/>
        <v/>
      </c>
      <c r="O234" s="153" t="str">
        <f t="shared" si="65"/>
        <v/>
      </c>
      <c r="P234" s="240" t="str">
        <f t="shared" si="66"/>
        <v/>
      </c>
      <c r="Q234" s="150" t="str">
        <f t="shared" si="67"/>
        <v/>
      </c>
      <c r="R234" s="153" t="str">
        <f t="shared" si="68"/>
        <v/>
      </c>
      <c r="S234" s="153" t="str">
        <f t="shared" si="69"/>
        <v/>
      </c>
      <c r="T234" s="240" t="str">
        <f t="shared" si="70"/>
        <v/>
      </c>
      <c r="U234" s="150" t="str">
        <f t="shared" si="71"/>
        <v/>
      </c>
      <c r="V234" s="153" t="str">
        <f t="shared" si="72"/>
        <v/>
      </c>
      <c r="W234" s="153" t="str">
        <f t="shared" si="73"/>
        <v/>
      </c>
      <c r="X234" s="170">
        <f t="shared" si="52"/>
        <v>0</v>
      </c>
      <c r="Y234" s="170" t="str">
        <f t="shared" si="53"/>
        <v/>
      </c>
      <c r="Z234" s="172">
        <f t="shared" si="54"/>
        <v>1</v>
      </c>
      <c r="AA234" s="172">
        <f t="shared" si="74"/>
        <v>0</v>
      </c>
      <c r="AB234" s="172" t="str">
        <f t="shared" si="75"/>
        <v/>
      </c>
      <c r="AL234" s="205" t="str">
        <f t="shared" si="76"/>
        <v/>
      </c>
      <c r="AM234" s="206" t="str">
        <f>IF(ISERROR(VLOOKUP(A234,Erfassung_Berechnung!$K$4:$K$19,1,FALSE)),"",VLOOKUP(A234,Erfassung_Berechnung!$K$4:$K$19,1,FALSE))</f>
        <v/>
      </c>
    </row>
    <row r="235" spans="1:39" x14ac:dyDescent="0.2">
      <c r="A235" s="11">
        <f t="shared" si="77"/>
        <v>45822</v>
      </c>
      <c r="B235" s="12">
        <f t="shared" si="55"/>
        <v>6</v>
      </c>
      <c r="C235" s="47">
        <f t="shared" si="56"/>
        <v>7</v>
      </c>
      <c r="D235" s="12">
        <f t="shared" si="57"/>
        <v>1</v>
      </c>
      <c r="E235" s="156" t="str">
        <f>IF(AND(A235&gt;=Schulferien!$A$9,A235&lt;=Schulferien!$B$9),Schulferien!$C$9,IF(AND(A235&gt;=Schulferien!$A$10,A235&lt;=Schulferien!$B$10),Schulferien!$C$10,IF(AND(A235&gt;=Schulferien!$A$11,A235&lt;=Schulferien!$B$11),Schulferien!$C$11,IF(AND(A235&gt;=Schulferien!$A$12,A235&lt;=Schulferien!$B$12),Schulferien!$C$12,IF(AND(A235&gt;=Schulferien!$A$13,A235&lt;=Schulferien!$B$13),Schulferien!$C$13,IF(AND(A235&gt;=Schulferien!$A$14,A235&lt;=Schulferien!$B$14),Schulferien!$C$14,IF(AND(A235&gt;=Schulferien!$A$15,A235&lt;=Schulferien!$B$15),Schulferien!$C$15,IF(AND(A235&gt;=Schulferien!$A$16,A235&lt;=Schulferien!$B$16),Schulferien!$C$16,""))))))))</f>
        <v/>
      </c>
      <c r="F235" s="157" t="str">
        <f t="shared" si="58"/>
        <v/>
      </c>
      <c r="G235" s="159" t="str">
        <f>IF(ISERROR(VLOOKUP(A235,Schulferien!$A$24:$C$31,3,FALSE)),"",VLOOKUP(A235,Schulferien!$A$24:$C$31,3,FALSE))</f>
        <v/>
      </c>
      <c r="H235" s="160" t="str">
        <f t="shared" si="59"/>
        <v/>
      </c>
      <c r="I235" s="164" t="str">
        <f t="shared" si="60"/>
        <v/>
      </c>
      <c r="J235" s="164" t="str">
        <f t="shared" si="61"/>
        <v/>
      </c>
      <c r="K235" s="65"/>
      <c r="L235" s="240" t="str">
        <f t="shared" si="62"/>
        <v/>
      </c>
      <c r="M235" s="150" t="str">
        <f t="shared" si="63"/>
        <v/>
      </c>
      <c r="N235" s="153" t="str">
        <f t="shared" si="64"/>
        <v/>
      </c>
      <c r="O235" s="153" t="str">
        <f t="shared" si="65"/>
        <v/>
      </c>
      <c r="P235" s="240" t="str">
        <f t="shared" si="66"/>
        <v/>
      </c>
      <c r="Q235" s="150" t="str">
        <f t="shared" si="67"/>
        <v/>
      </c>
      <c r="R235" s="153" t="str">
        <f t="shared" si="68"/>
        <v/>
      </c>
      <c r="S235" s="153" t="str">
        <f t="shared" si="69"/>
        <v/>
      </c>
      <c r="T235" s="240" t="str">
        <f t="shared" si="70"/>
        <v/>
      </c>
      <c r="U235" s="150" t="str">
        <f t="shared" si="71"/>
        <v/>
      </c>
      <c r="V235" s="153" t="str">
        <f t="shared" si="72"/>
        <v/>
      </c>
      <c r="W235" s="153" t="str">
        <f t="shared" si="73"/>
        <v/>
      </c>
      <c r="X235" s="170">
        <f t="shared" si="52"/>
        <v>0</v>
      </c>
      <c r="Y235" s="170" t="str">
        <f t="shared" si="53"/>
        <v/>
      </c>
      <c r="Z235" s="172" t="str">
        <f t="shared" si="54"/>
        <v/>
      </c>
      <c r="AA235" s="172" t="str">
        <f t="shared" si="74"/>
        <v/>
      </c>
      <c r="AB235" s="172" t="str">
        <f t="shared" si="75"/>
        <v/>
      </c>
      <c r="AL235" s="205" t="str">
        <f t="shared" si="76"/>
        <v/>
      </c>
      <c r="AM235" s="206" t="str">
        <f>IF(ISERROR(VLOOKUP(A235,Erfassung_Berechnung!$K$4:$K$19,1,FALSE)),"",VLOOKUP(A235,Erfassung_Berechnung!$K$4:$K$19,1,FALSE))</f>
        <v/>
      </c>
    </row>
    <row r="236" spans="1:39" x14ac:dyDescent="0.2">
      <c r="A236" s="11">
        <f t="shared" si="77"/>
        <v>45823</v>
      </c>
      <c r="B236" s="12">
        <f t="shared" si="55"/>
        <v>6</v>
      </c>
      <c r="C236" s="47">
        <f t="shared" si="56"/>
        <v>1</v>
      </c>
      <c r="D236" s="12">
        <f t="shared" si="57"/>
        <v>1</v>
      </c>
      <c r="E236" s="156" t="str">
        <f>IF(AND(A236&gt;=Schulferien!$A$9,A236&lt;=Schulferien!$B$9),Schulferien!$C$9,IF(AND(A236&gt;=Schulferien!$A$10,A236&lt;=Schulferien!$B$10),Schulferien!$C$10,IF(AND(A236&gt;=Schulferien!$A$11,A236&lt;=Schulferien!$B$11),Schulferien!$C$11,IF(AND(A236&gt;=Schulferien!$A$12,A236&lt;=Schulferien!$B$12),Schulferien!$C$12,IF(AND(A236&gt;=Schulferien!$A$13,A236&lt;=Schulferien!$B$13),Schulferien!$C$13,IF(AND(A236&gt;=Schulferien!$A$14,A236&lt;=Schulferien!$B$14),Schulferien!$C$14,IF(AND(A236&gt;=Schulferien!$A$15,A236&lt;=Schulferien!$B$15),Schulferien!$C$15,IF(AND(A236&gt;=Schulferien!$A$16,A236&lt;=Schulferien!$B$16),Schulferien!$C$16,""))))))))</f>
        <v/>
      </c>
      <c r="F236" s="157" t="str">
        <f t="shared" si="58"/>
        <v/>
      </c>
      <c r="G236" s="159" t="str">
        <f>IF(ISERROR(VLOOKUP(A236,Schulferien!$A$24:$C$31,3,FALSE)),"",VLOOKUP(A236,Schulferien!$A$24:$C$31,3,FALSE))</f>
        <v/>
      </c>
      <c r="H236" s="160" t="str">
        <f t="shared" si="59"/>
        <v/>
      </c>
      <c r="I236" s="164" t="str">
        <f t="shared" si="60"/>
        <v/>
      </c>
      <c r="J236" s="164" t="str">
        <f t="shared" si="61"/>
        <v/>
      </c>
      <c r="K236" s="65"/>
      <c r="L236" s="240" t="str">
        <f t="shared" si="62"/>
        <v/>
      </c>
      <c r="M236" s="150" t="str">
        <f t="shared" si="63"/>
        <v/>
      </c>
      <c r="N236" s="153" t="str">
        <f t="shared" si="64"/>
        <v/>
      </c>
      <c r="O236" s="153" t="str">
        <f t="shared" si="65"/>
        <v/>
      </c>
      <c r="P236" s="240" t="str">
        <f t="shared" si="66"/>
        <v/>
      </c>
      <c r="Q236" s="150" t="str">
        <f t="shared" si="67"/>
        <v/>
      </c>
      <c r="R236" s="153" t="str">
        <f t="shared" si="68"/>
        <v/>
      </c>
      <c r="S236" s="153" t="str">
        <f t="shared" si="69"/>
        <v/>
      </c>
      <c r="T236" s="240" t="str">
        <f t="shared" si="70"/>
        <v/>
      </c>
      <c r="U236" s="150" t="str">
        <f t="shared" si="71"/>
        <v/>
      </c>
      <c r="V236" s="153" t="str">
        <f t="shared" si="72"/>
        <v/>
      </c>
      <c r="W236" s="153" t="str">
        <f t="shared" si="73"/>
        <v/>
      </c>
      <c r="X236" s="170">
        <f t="shared" si="52"/>
        <v>0</v>
      </c>
      <c r="Y236" s="170" t="str">
        <f t="shared" si="53"/>
        <v/>
      </c>
      <c r="Z236" s="172" t="str">
        <f t="shared" si="54"/>
        <v/>
      </c>
      <c r="AA236" s="172" t="str">
        <f t="shared" si="74"/>
        <v/>
      </c>
      <c r="AB236" s="172" t="str">
        <f t="shared" si="75"/>
        <v/>
      </c>
      <c r="AL236" s="205" t="str">
        <f t="shared" si="76"/>
        <v/>
      </c>
      <c r="AM236" s="206" t="str">
        <f>IF(ISERROR(VLOOKUP(A236,Erfassung_Berechnung!$K$4:$K$19,1,FALSE)),"",VLOOKUP(A236,Erfassung_Berechnung!$K$4:$K$19,1,FALSE))</f>
        <v/>
      </c>
    </row>
    <row r="237" spans="1:39" x14ac:dyDescent="0.2">
      <c r="A237" s="11">
        <f t="shared" si="77"/>
        <v>45824</v>
      </c>
      <c r="B237" s="12">
        <f t="shared" si="55"/>
        <v>6</v>
      </c>
      <c r="C237" s="47">
        <f t="shared" si="56"/>
        <v>2</v>
      </c>
      <c r="D237" s="12" t="str">
        <f t="shared" si="57"/>
        <v/>
      </c>
      <c r="E237" s="156" t="str">
        <f>IF(AND(A237&gt;=Schulferien!$A$9,A237&lt;=Schulferien!$B$9),Schulferien!$C$9,IF(AND(A237&gt;=Schulferien!$A$10,A237&lt;=Schulferien!$B$10),Schulferien!$C$10,IF(AND(A237&gt;=Schulferien!$A$11,A237&lt;=Schulferien!$B$11),Schulferien!$C$11,IF(AND(A237&gt;=Schulferien!$A$12,A237&lt;=Schulferien!$B$12),Schulferien!$C$12,IF(AND(A237&gt;=Schulferien!$A$13,A237&lt;=Schulferien!$B$13),Schulferien!$C$13,IF(AND(A237&gt;=Schulferien!$A$14,A237&lt;=Schulferien!$B$14),Schulferien!$C$14,IF(AND(A237&gt;=Schulferien!$A$15,A237&lt;=Schulferien!$B$15),Schulferien!$C$15,IF(AND(A237&gt;=Schulferien!$A$16,A237&lt;=Schulferien!$B$16),Schulferien!$C$16,""))))))))</f>
        <v/>
      </c>
      <c r="F237" s="157" t="str">
        <f t="shared" si="58"/>
        <v/>
      </c>
      <c r="G237" s="159" t="str">
        <f>IF(ISERROR(VLOOKUP(A237,Schulferien!$A$24:$C$31,3,FALSE)),"",VLOOKUP(A237,Schulferien!$A$24:$C$31,3,FALSE))</f>
        <v/>
      </c>
      <c r="H237" s="160" t="str">
        <f t="shared" si="59"/>
        <v/>
      </c>
      <c r="I237" s="164">
        <f t="shared" si="60"/>
        <v>1</v>
      </c>
      <c r="J237" s="164">
        <f t="shared" si="61"/>
        <v>1</v>
      </c>
      <c r="K237" s="65"/>
      <c r="L237" s="240" t="str">
        <f t="shared" si="62"/>
        <v/>
      </c>
      <c r="M237" s="150" t="str">
        <f t="shared" si="63"/>
        <v/>
      </c>
      <c r="N237" s="153" t="str">
        <f t="shared" si="64"/>
        <v/>
      </c>
      <c r="O237" s="153" t="str">
        <f t="shared" si="65"/>
        <v/>
      </c>
      <c r="P237" s="240" t="str">
        <f t="shared" si="66"/>
        <v/>
      </c>
      <c r="Q237" s="150" t="str">
        <f t="shared" si="67"/>
        <v/>
      </c>
      <c r="R237" s="153" t="str">
        <f t="shared" si="68"/>
        <v/>
      </c>
      <c r="S237" s="153" t="str">
        <f t="shared" si="69"/>
        <v/>
      </c>
      <c r="T237" s="240" t="str">
        <f t="shared" si="70"/>
        <v/>
      </c>
      <c r="U237" s="150" t="str">
        <f t="shared" si="71"/>
        <v/>
      </c>
      <c r="V237" s="153" t="str">
        <f t="shared" si="72"/>
        <v/>
      </c>
      <c r="W237" s="153" t="str">
        <f t="shared" si="73"/>
        <v/>
      </c>
      <c r="X237" s="170">
        <f t="shared" si="52"/>
        <v>0</v>
      </c>
      <c r="Y237" s="170" t="str">
        <f t="shared" si="53"/>
        <v/>
      </c>
      <c r="Z237" s="172">
        <f t="shared" si="54"/>
        <v>1</v>
      </c>
      <c r="AA237" s="172">
        <f t="shared" si="74"/>
        <v>0</v>
      </c>
      <c r="AB237" s="172" t="str">
        <f t="shared" si="75"/>
        <v/>
      </c>
      <c r="AL237" s="205" t="str">
        <f t="shared" si="76"/>
        <v/>
      </c>
      <c r="AM237" s="206" t="str">
        <f>IF(ISERROR(VLOOKUP(A237,Erfassung_Berechnung!$K$4:$K$19,1,FALSE)),"",VLOOKUP(A237,Erfassung_Berechnung!$K$4:$K$19,1,FALSE))</f>
        <v/>
      </c>
    </row>
    <row r="238" spans="1:39" x14ac:dyDescent="0.2">
      <c r="A238" s="11">
        <f t="shared" si="77"/>
        <v>45825</v>
      </c>
      <c r="B238" s="12">
        <f t="shared" si="55"/>
        <v>6</v>
      </c>
      <c r="C238" s="47">
        <f t="shared" si="56"/>
        <v>3</v>
      </c>
      <c r="D238" s="12" t="str">
        <f t="shared" si="57"/>
        <v/>
      </c>
      <c r="E238" s="156" t="str">
        <f>IF(AND(A238&gt;=Schulferien!$A$9,A238&lt;=Schulferien!$B$9),Schulferien!$C$9,IF(AND(A238&gt;=Schulferien!$A$10,A238&lt;=Schulferien!$B$10),Schulferien!$C$10,IF(AND(A238&gt;=Schulferien!$A$11,A238&lt;=Schulferien!$B$11),Schulferien!$C$11,IF(AND(A238&gt;=Schulferien!$A$12,A238&lt;=Schulferien!$B$12),Schulferien!$C$12,IF(AND(A238&gt;=Schulferien!$A$13,A238&lt;=Schulferien!$B$13),Schulferien!$C$13,IF(AND(A238&gt;=Schulferien!$A$14,A238&lt;=Schulferien!$B$14),Schulferien!$C$14,IF(AND(A238&gt;=Schulferien!$A$15,A238&lt;=Schulferien!$B$15),Schulferien!$C$15,IF(AND(A238&gt;=Schulferien!$A$16,A238&lt;=Schulferien!$B$16),Schulferien!$C$16,""))))))))</f>
        <v/>
      </c>
      <c r="F238" s="157" t="str">
        <f t="shared" si="58"/>
        <v/>
      </c>
      <c r="G238" s="159" t="str">
        <f>IF(ISERROR(VLOOKUP(A238,Schulferien!$A$24:$C$31,3,FALSE)),"",VLOOKUP(A238,Schulferien!$A$24:$C$31,3,FALSE))</f>
        <v/>
      </c>
      <c r="H238" s="160" t="str">
        <f t="shared" si="59"/>
        <v/>
      </c>
      <c r="I238" s="164">
        <f t="shared" si="60"/>
        <v>1</v>
      </c>
      <c r="J238" s="164">
        <f t="shared" si="61"/>
        <v>1</v>
      </c>
      <c r="K238" s="65"/>
      <c r="L238" s="240" t="str">
        <f t="shared" si="62"/>
        <v/>
      </c>
      <c r="M238" s="150" t="str">
        <f t="shared" si="63"/>
        <v/>
      </c>
      <c r="N238" s="153" t="str">
        <f t="shared" si="64"/>
        <v/>
      </c>
      <c r="O238" s="153" t="str">
        <f t="shared" si="65"/>
        <v/>
      </c>
      <c r="P238" s="240" t="str">
        <f t="shared" si="66"/>
        <v/>
      </c>
      <c r="Q238" s="150" t="str">
        <f t="shared" si="67"/>
        <v/>
      </c>
      <c r="R238" s="153" t="str">
        <f t="shared" si="68"/>
        <v/>
      </c>
      <c r="S238" s="153" t="str">
        <f t="shared" si="69"/>
        <v/>
      </c>
      <c r="T238" s="240" t="str">
        <f t="shared" si="70"/>
        <v/>
      </c>
      <c r="U238" s="150" t="str">
        <f t="shared" si="71"/>
        <v/>
      </c>
      <c r="V238" s="153" t="str">
        <f t="shared" si="72"/>
        <v/>
      </c>
      <c r="W238" s="153" t="str">
        <f t="shared" si="73"/>
        <v/>
      </c>
      <c r="X238" s="170">
        <f t="shared" si="52"/>
        <v>0</v>
      </c>
      <c r="Y238" s="170" t="str">
        <f t="shared" si="53"/>
        <v/>
      </c>
      <c r="Z238" s="172">
        <f t="shared" si="54"/>
        <v>1</v>
      </c>
      <c r="AA238" s="172">
        <f t="shared" si="74"/>
        <v>0</v>
      </c>
      <c r="AB238" s="172" t="str">
        <f t="shared" si="75"/>
        <v/>
      </c>
      <c r="AL238" s="205" t="str">
        <f t="shared" si="76"/>
        <v/>
      </c>
      <c r="AM238" s="206" t="str">
        <f>IF(ISERROR(VLOOKUP(A238,Erfassung_Berechnung!$K$4:$K$19,1,FALSE)),"",VLOOKUP(A238,Erfassung_Berechnung!$K$4:$K$19,1,FALSE))</f>
        <v/>
      </c>
    </row>
    <row r="239" spans="1:39" x14ac:dyDescent="0.2">
      <c r="A239" s="11">
        <f t="shared" si="77"/>
        <v>45826</v>
      </c>
      <c r="B239" s="12">
        <f t="shared" si="55"/>
        <v>6</v>
      </c>
      <c r="C239" s="47">
        <f t="shared" si="56"/>
        <v>4</v>
      </c>
      <c r="D239" s="12" t="str">
        <f t="shared" si="57"/>
        <v/>
      </c>
      <c r="E239" s="156" t="str">
        <f>IF(AND(A239&gt;=Schulferien!$A$9,A239&lt;=Schulferien!$B$9),Schulferien!$C$9,IF(AND(A239&gt;=Schulferien!$A$10,A239&lt;=Schulferien!$B$10),Schulferien!$C$10,IF(AND(A239&gt;=Schulferien!$A$11,A239&lt;=Schulferien!$B$11),Schulferien!$C$11,IF(AND(A239&gt;=Schulferien!$A$12,A239&lt;=Schulferien!$B$12),Schulferien!$C$12,IF(AND(A239&gt;=Schulferien!$A$13,A239&lt;=Schulferien!$B$13),Schulferien!$C$13,IF(AND(A239&gt;=Schulferien!$A$14,A239&lt;=Schulferien!$B$14),Schulferien!$C$14,IF(AND(A239&gt;=Schulferien!$A$15,A239&lt;=Schulferien!$B$15),Schulferien!$C$15,IF(AND(A239&gt;=Schulferien!$A$16,A239&lt;=Schulferien!$B$16),Schulferien!$C$16,""))))))))</f>
        <v/>
      </c>
      <c r="F239" s="157" t="str">
        <f t="shared" si="58"/>
        <v/>
      </c>
      <c r="G239" s="159" t="str">
        <f>IF(ISERROR(VLOOKUP(A239,Schulferien!$A$24:$C$31,3,FALSE)),"",VLOOKUP(A239,Schulferien!$A$24:$C$31,3,FALSE))</f>
        <v/>
      </c>
      <c r="H239" s="160" t="str">
        <f t="shared" si="59"/>
        <v/>
      </c>
      <c r="I239" s="164">
        <f t="shared" si="60"/>
        <v>1</v>
      </c>
      <c r="J239" s="164">
        <f t="shared" si="61"/>
        <v>1</v>
      </c>
      <c r="K239" s="65"/>
      <c r="L239" s="240" t="str">
        <f t="shared" si="62"/>
        <v/>
      </c>
      <c r="M239" s="150" t="str">
        <f t="shared" si="63"/>
        <v/>
      </c>
      <c r="N239" s="153" t="str">
        <f t="shared" si="64"/>
        <v/>
      </c>
      <c r="O239" s="153" t="str">
        <f t="shared" si="65"/>
        <v/>
      </c>
      <c r="P239" s="240" t="str">
        <f t="shared" si="66"/>
        <v/>
      </c>
      <c r="Q239" s="150" t="str">
        <f t="shared" si="67"/>
        <v/>
      </c>
      <c r="R239" s="153" t="str">
        <f t="shared" si="68"/>
        <v/>
      </c>
      <c r="S239" s="153" t="str">
        <f t="shared" si="69"/>
        <v/>
      </c>
      <c r="T239" s="240" t="str">
        <f t="shared" si="70"/>
        <v/>
      </c>
      <c r="U239" s="150" t="str">
        <f t="shared" si="71"/>
        <v/>
      </c>
      <c r="V239" s="153" t="str">
        <f t="shared" si="72"/>
        <v/>
      </c>
      <c r="W239" s="153" t="str">
        <f t="shared" si="73"/>
        <v/>
      </c>
      <c r="X239" s="170">
        <f t="shared" si="52"/>
        <v>0</v>
      </c>
      <c r="Y239" s="170" t="str">
        <f t="shared" si="53"/>
        <v/>
      </c>
      <c r="Z239" s="172">
        <f t="shared" si="54"/>
        <v>1</v>
      </c>
      <c r="AA239" s="172">
        <f t="shared" si="74"/>
        <v>0</v>
      </c>
      <c r="AB239" s="172" t="str">
        <f t="shared" si="75"/>
        <v/>
      </c>
      <c r="AL239" s="205" t="str">
        <f t="shared" si="76"/>
        <v/>
      </c>
      <c r="AM239" s="206" t="str">
        <f>IF(ISERROR(VLOOKUP(A239,Erfassung_Berechnung!$K$4:$K$19,1,FALSE)),"",VLOOKUP(A239,Erfassung_Berechnung!$K$4:$K$19,1,FALSE))</f>
        <v/>
      </c>
    </row>
    <row r="240" spans="1:39" x14ac:dyDescent="0.2">
      <c r="A240" s="11">
        <f t="shared" si="77"/>
        <v>45827</v>
      </c>
      <c r="B240" s="12">
        <f t="shared" si="55"/>
        <v>6</v>
      </c>
      <c r="C240" s="47">
        <f t="shared" si="56"/>
        <v>5</v>
      </c>
      <c r="D240" s="12" t="str">
        <f t="shared" si="57"/>
        <v/>
      </c>
      <c r="E240" s="156" t="str">
        <f>IF(AND(A240&gt;=Schulferien!$A$9,A240&lt;=Schulferien!$B$9),Schulferien!$C$9,IF(AND(A240&gt;=Schulferien!$A$10,A240&lt;=Schulferien!$B$10),Schulferien!$C$10,IF(AND(A240&gt;=Schulferien!$A$11,A240&lt;=Schulferien!$B$11),Schulferien!$C$11,IF(AND(A240&gt;=Schulferien!$A$12,A240&lt;=Schulferien!$B$12),Schulferien!$C$12,IF(AND(A240&gt;=Schulferien!$A$13,A240&lt;=Schulferien!$B$13),Schulferien!$C$13,IF(AND(A240&gt;=Schulferien!$A$14,A240&lt;=Schulferien!$B$14),Schulferien!$C$14,IF(AND(A240&gt;=Schulferien!$A$15,A240&lt;=Schulferien!$B$15),Schulferien!$C$15,IF(AND(A240&gt;=Schulferien!$A$16,A240&lt;=Schulferien!$B$16),Schulferien!$C$16,""))))))))</f>
        <v/>
      </c>
      <c r="F240" s="157" t="str">
        <f t="shared" si="58"/>
        <v/>
      </c>
      <c r="G240" s="159" t="str">
        <f>IF(ISERROR(VLOOKUP(A240,Schulferien!$A$24:$C$31,3,FALSE)),"",VLOOKUP(A240,Schulferien!$A$24:$C$31,3,FALSE))</f>
        <v/>
      </c>
      <c r="H240" s="160" t="str">
        <f t="shared" si="59"/>
        <v/>
      </c>
      <c r="I240" s="164">
        <f t="shared" si="60"/>
        <v>1</v>
      </c>
      <c r="J240" s="164">
        <f t="shared" si="61"/>
        <v>1</v>
      </c>
      <c r="K240" s="65"/>
      <c r="L240" s="240" t="str">
        <f t="shared" si="62"/>
        <v/>
      </c>
      <c r="M240" s="150" t="str">
        <f t="shared" si="63"/>
        <v/>
      </c>
      <c r="N240" s="153" t="str">
        <f t="shared" si="64"/>
        <v/>
      </c>
      <c r="O240" s="153" t="str">
        <f t="shared" si="65"/>
        <v/>
      </c>
      <c r="P240" s="240" t="str">
        <f t="shared" si="66"/>
        <v/>
      </c>
      <c r="Q240" s="150" t="str">
        <f t="shared" si="67"/>
        <v/>
      </c>
      <c r="R240" s="153" t="str">
        <f t="shared" si="68"/>
        <v/>
      </c>
      <c r="S240" s="153" t="str">
        <f t="shared" si="69"/>
        <v/>
      </c>
      <c r="T240" s="240" t="str">
        <f t="shared" si="70"/>
        <v/>
      </c>
      <c r="U240" s="150" t="str">
        <f t="shared" si="71"/>
        <v/>
      </c>
      <c r="V240" s="153" t="str">
        <f t="shared" si="72"/>
        <v/>
      </c>
      <c r="W240" s="153" t="str">
        <f t="shared" si="73"/>
        <v/>
      </c>
      <c r="X240" s="170">
        <f t="shared" si="52"/>
        <v>0</v>
      </c>
      <c r="Y240" s="170" t="str">
        <f t="shared" si="53"/>
        <v/>
      </c>
      <c r="Z240" s="172">
        <f t="shared" si="54"/>
        <v>1</v>
      </c>
      <c r="AA240" s="172">
        <f t="shared" si="74"/>
        <v>0</v>
      </c>
      <c r="AB240" s="172" t="str">
        <f t="shared" si="75"/>
        <v/>
      </c>
      <c r="AL240" s="205" t="str">
        <f t="shared" si="76"/>
        <v/>
      </c>
      <c r="AM240" s="206" t="str">
        <f>IF(ISERROR(VLOOKUP(A240,Erfassung_Berechnung!$K$4:$K$19,1,FALSE)),"",VLOOKUP(A240,Erfassung_Berechnung!$K$4:$K$19,1,FALSE))</f>
        <v/>
      </c>
    </row>
    <row r="241" spans="1:39" x14ac:dyDescent="0.2">
      <c r="A241" s="11">
        <f t="shared" si="77"/>
        <v>45828</v>
      </c>
      <c r="B241" s="12">
        <f t="shared" si="55"/>
        <v>6</v>
      </c>
      <c r="C241" s="47">
        <f t="shared" si="56"/>
        <v>6</v>
      </c>
      <c r="D241" s="12" t="str">
        <f t="shared" si="57"/>
        <v/>
      </c>
      <c r="E241" s="156" t="str">
        <f>IF(AND(A241&gt;=Schulferien!$A$9,A241&lt;=Schulferien!$B$9),Schulferien!$C$9,IF(AND(A241&gt;=Schulferien!$A$10,A241&lt;=Schulferien!$B$10),Schulferien!$C$10,IF(AND(A241&gt;=Schulferien!$A$11,A241&lt;=Schulferien!$B$11),Schulferien!$C$11,IF(AND(A241&gt;=Schulferien!$A$12,A241&lt;=Schulferien!$B$12),Schulferien!$C$12,IF(AND(A241&gt;=Schulferien!$A$13,A241&lt;=Schulferien!$B$13),Schulferien!$C$13,IF(AND(A241&gt;=Schulferien!$A$14,A241&lt;=Schulferien!$B$14),Schulferien!$C$14,IF(AND(A241&gt;=Schulferien!$A$15,A241&lt;=Schulferien!$B$15),Schulferien!$C$15,IF(AND(A241&gt;=Schulferien!$A$16,A241&lt;=Schulferien!$B$16),Schulferien!$C$16,""))))))))</f>
        <v/>
      </c>
      <c r="F241" s="157" t="str">
        <f t="shared" si="58"/>
        <v/>
      </c>
      <c r="G241" s="159" t="str">
        <f>IF(ISERROR(VLOOKUP(A241,Schulferien!$A$24:$C$31,3,FALSE)),"",VLOOKUP(A241,Schulferien!$A$24:$C$31,3,FALSE))</f>
        <v/>
      </c>
      <c r="H241" s="160" t="str">
        <f t="shared" si="59"/>
        <v/>
      </c>
      <c r="I241" s="164">
        <f t="shared" si="60"/>
        <v>1</v>
      </c>
      <c r="J241" s="164">
        <f t="shared" si="61"/>
        <v>1</v>
      </c>
      <c r="K241" s="65"/>
      <c r="L241" s="240" t="str">
        <f t="shared" si="62"/>
        <v/>
      </c>
      <c r="M241" s="150" t="str">
        <f t="shared" si="63"/>
        <v/>
      </c>
      <c r="N241" s="153" t="str">
        <f t="shared" si="64"/>
        <v/>
      </c>
      <c r="O241" s="153" t="str">
        <f t="shared" si="65"/>
        <v/>
      </c>
      <c r="P241" s="240" t="str">
        <f t="shared" si="66"/>
        <v/>
      </c>
      <c r="Q241" s="150" t="str">
        <f t="shared" si="67"/>
        <v/>
      </c>
      <c r="R241" s="153" t="str">
        <f t="shared" si="68"/>
        <v/>
      </c>
      <c r="S241" s="153" t="str">
        <f t="shared" si="69"/>
        <v/>
      </c>
      <c r="T241" s="240" t="str">
        <f t="shared" si="70"/>
        <v/>
      </c>
      <c r="U241" s="150" t="str">
        <f t="shared" si="71"/>
        <v/>
      </c>
      <c r="V241" s="153" t="str">
        <f t="shared" si="72"/>
        <v/>
      </c>
      <c r="W241" s="153" t="str">
        <f t="shared" si="73"/>
        <v/>
      </c>
      <c r="X241" s="170">
        <f t="shared" si="52"/>
        <v>0</v>
      </c>
      <c r="Y241" s="170" t="str">
        <f t="shared" si="53"/>
        <v/>
      </c>
      <c r="Z241" s="172">
        <f t="shared" si="54"/>
        <v>1</v>
      </c>
      <c r="AA241" s="172">
        <f t="shared" si="74"/>
        <v>0</v>
      </c>
      <c r="AB241" s="172" t="str">
        <f t="shared" si="75"/>
        <v/>
      </c>
      <c r="AL241" s="205" t="str">
        <f t="shared" si="76"/>
        <v/>
      </c>
      <c r="AM241" s="206" t="str">
        <f>IF(ISERROR(VLOOKUP(A241,Erfassung_Berechnung!$K$4:$K$19,1,FALSE)),"",VLOOKUP(A241,Erfassung_Berechnung!$K$4:$K$19,1,FALSE))</f>
        <v/>
      </c>
    </row>
    <row r="242" spans="1:39" x14ac:dyDescent="0.2">
      <c r="A242" s="11">
        <f t="shared" si="77"/>
        <v>45829</v>
      </c>
      <c r="B242" s="12">
        <f t="shared" si="55"/>
        <v>6</v>
      </c>
      <c r="C242" s="47">
        <f t="shared" si="56"/>
        <v>7</v>
      </c>
      <c r="D242" s="12">
        <f t="shared" si="57"/>
        <v>1</v>
      </c>
      <c r="E242" s="156" t="str">
        <f>IF(AND(A242&gt;=Schulferien!$A$9,A242&lt;=Schulferien!$B$9),Schulferien!$C$9,IF(AND(A242&gt;=Schulferien!$A$10,A242&lt;=Schulferien!$B$10),Schulferien!$C$10,IF(AND(A242&gt;=Schulferien!$A$11,A242&lt;=Schulferien!$B$11),Schulferien!$C$11,IF(AND(A242&gt;=Schulferien!$A$12,A242&lt;=Schulferien!$B$12),Schulferien!$C$12,IF(AND(A242&gt;=Schulferien!$A$13,A242&lt;=Schulferien!$B$13),Schulferien!$C$13,IF(AND(A242&gt;=Schulferien!$A$14,A242&lt;=Schulferien!$B$14),Schulferien!$C$14,IF(AND(A242&gt;=Schulferien!$A$15,A242&lt;=Schulferien!$B$15),Schulferien!$C$15,IF(AND(A242&gt;=Schulferien!$A$16,A242&lt;=Schulferien!$B$16),Schulferien!$C$16,""))))))))</f>
        <v/>
      </c>
      <c r="F242" s="157" t="str">
        <f t="shared" si="58"/>
        <v/>
      </c>
      <c r="G242" s="159" t="str">
        <f>IF(ISERROR(VLOOKUP(A242,Schulferien!$A$24:$C$31,3,FALSE)),"",VLOOKUP(A242,Schulferien!$A$24:$C$31,3,FALSE))</f>
        <v/>
      </c>
      <c r="H242" s="160" t="str">
        <f t="shared" si="59"/>
        <v/>
      </c>
      <c r="I242" s="164" t="str">
        <f t="shared" si="60"/>
        <v/>
      </c>
      <c r="J242" s="164" t="str">
        <f t="shared" si="61"/>
        <v/>
      </c>
      <c r="K242" s="65"/>
      <c r="L242" s="240" t="str">
        <f t="shared" si="62"/>
        <v/>
      </c>
      <c r="M242" s="150" t="str">
        <f t="shared" si="63"/>
        <v/>
      </c>
      <c r="N242" s="153" t="str">
        <f t="shared" si="64"/>
        <v/>
      </c>
      <c r="O242" s="153" t="str">
        <f t="shared" si="65"/>
        <v/>
      </c>
      <c r="P242" s="240" t="str">
        <f t="shared" si="66"/>
        <v/>
      </c>
      <c r="Q242" s="150" t="str">
        <f t="shared" si="67"/>
        <v/>
      </c>
      <c r="R242" s="153" t="str">
        <f t="shared" si="68"/>
        <v/>
      </c>
      <c r="S242" s="153" t="str">
        <f t="shared" si="69"/>
        <v/>
      </c>
      <c r="T242" s="240" t="str">
        <f t="shared" si="70"/>
        <v/>
      </c>
      <c r="U242" s="150" t="str">
        <f t="shared" si="71"/>
        <v/>
      </c>
      <c r="V242" s="153" t="str">
        <f t="shared" si="72"/>
        <v/>
      </c>
      <c r="W242" s="153" t="str">
        <f t="shared" si="73"/>
        <v/>
      </c>
      <c r="X242" s="170">
        <f t="shared" si="52"/>
        <v>0</v>
      </c>
      <c r="Y242" s="170" t="str">
        <f t="shared" si="53"/>
        <v/>
      </c>
      <c r="Z242" s="172" t="str">
        <f t="shared" si="54"/>
        <v/>
      </c>
      <c r="AA242" s="172" t="str">
        <f t="shared" si="74"/>
        <v/>
      </c>
      <c r="AB242" s="172" t="str">
        <f t="shared" si="75"/>
        <v/>
      </c>
      <c r="AL242" s="205" t="str">
        <f t="shared" si="76"/>
        <v/>
      </c>
      <c r="AM242" s="206" t="str">
        <f>IF(ISERROR(VLOOKUP(A242,Erfassung_Berechnung!$K$4:$K$19,1,FALSE)),"",VLOOKUP(A242,Erfassung_Berechnung!$K$4:$K$19,1,FALSE))</f>
        <v/>
      </c>
    </row>
    <row r="243" spans="1:39" x14ac:dyDescent="0.2">
      <c r="A243" s="11">
        <f t="shared" si="77"/>
        <v>45830</v>
      </c>
      <c r="B243" s="12">
        <f t="shared" si="55"/>
        <v>6</v>
      </c>
      <c r="C243" s="47">
        <f t="shared" si="56"/>
        <v>1</v>
      </c>
      <c r="D243" s="12">
        <f t="shared" si="57"/>
        <v>1</v>
      </c>
      <c r="E243" s="156" t="str">
        <f>IF(AND(A243&gt;=Schulferien!$A$9,A243&lt;=Schulferien!$B$9),Schulferien!$C$9,IF(AND(A243&gt;=Schulferien!$A$10,A243&lt;=Schulferien!$B$10),Schulferien!$C$10,IF(AND(A243&gt;=Schulferien!$A$11,A243&lt;=Schulferien!$B$11),Schulferien!$C$11,IF(AND(A243&gt;=Schulferien!$A$12,A243&lt;=Schulferien!$B$12),Schulferien!$C$12,IF(AND(A243&gt;=Schulferien!$A$13,A243&lt;=Schulferien!$B$13),Schulferien!$C$13,IF(AND(A243&gt;=Schulferien!$A$14,A243&lt;=Schulferien!$B$14),Schulferien!$C$14,IF(AND(A243&gt;=Schulferien!$A$15,A243&lt;=Schulferien!$B$15),Schulferien!$C$15,IF(AND(A243&gt;=Schulferien!$A$16,A243&lt;=Schulferien!$B$16),Schulferien!$C$16,""))))))))</f>
        <v/>
      </c>
      <c r="F243" s="157" t="str">
        <f t="shared" si="58"/>
        <v/>
      </c>
      <c r="G243" s="159" t="str">
        <f>IF(ISERROR(VLOOKUP(A243,Schulferien!$A$24:$C$31,3,FALSE)),"",VLOOKUP(A243,Schulferien!$A$24:$C$31,3,FALSE))</f>
        <v/>
      </c>
      <c r="H243" s="160" t="str">
        <f t="shared" si="59"/>
        <v/>
      </c>
      <c r="I243" s="164" t="str">
        <f t="shared" si="60"/>
        <v/>
      </c>
      <c r="J243" s="164" t="str">
        <f t="shared" si="61"/>
        <v/>
      </c>
      <c r="K243" s="65"/>
      <c r="L243" s="240" t="str">
        <f t="shared" si="62"/>
        <v/>
      </c>
      <c r="M243" s="150" t="str">
        <f t="shared" si="63"/>
        <v/>
      </c>
      <c r="N243" s="153" t="str">
        <f t="shared" si="64"/>
        <v/>
      </c>
      <c r="O243" s="153" t="str">
        <f t="shared" si="65"/>
        <v/>
      </c>
      <c r="P243" s="240" t="str">
        <f t="shared" si="66"/>
        <v/>
      </c>
      <c r="Q243" s="150" t="str">
        <f t="shared" si="67"/>
        <v/>
      </c>
      <c r="R243" s="153" t="str">
        <f t="shared" si="68"/>
        <v/>
      </c>
      <c r="S243" s="153" t="str">
        <f t="shared" si="69"/>
        <v/>
      </c>
      <c r="T243" s="240" t="str">
        <f t="shared" si="70"/>
        <v/>
      </c>
      <c r="U243" s="150" t="str">
        <f t="shared" si="71"/>
        <v/>
      </c>
      <c r="V243" s="153" t="str">
        <f t="shared" si="72"/>
        <v/>
      </c>
      <c r="W243" s="153" t="str">
        <f t="shared" si="73"/>
        <v/>
      </c>
      <c r="X243" s="170">
        <f t="shared" si="52"/>
        <v>0</v>
      </c>
      <c r="Y243" s="170" t="str">
        <f t="shared" si="53"/>
        <v/>
      </c>
      <c r="Z243" s="172" t="str">
        <f t="shared" si="54"/>
        <v/>
      </c>
      <c r="AA243" s="172" t="str">
        <f t="shared" si="74"/>
        <v/>
      </c>
      <c r="AB243" s="172" t="str">
        <f t="shared" si="75"/>
        <v/>
      </c>
      <c r="AL243" s="205" t="str">
        <f t="shared" si="76"/>
        <v/>
      </c>
      <c r="AM243" s="206" t="str">
        <f>IF(ISERROR(VLOOKUP(A243,Erfassung_Berechnung!$K$4:$K$19,1,FALSE)),"",VLOOKUP(A243,Erfassung_Berechnung!$K$4:$K$19,1,FALSE))</f>
        <v/>
      </c>
    </row>
    <row r="244" spans="1:39" x14ac:dyDescent="0.2">
      <c r="A244" s="11">
        <f t="shared" si="77"/>
        <v>45831</v>
      </c>
      <c r="B244" s="12">
        <f t="shared" si="55"/>
        <v>6</v>
      </c>
      <c r="C244" s="47">
        <f t="shared" si="56"/>
        <v>2</v>
      </c>
      <c r="D244" s="12" t="str">
        <f t="shared" si="57"/>
        <v/>
      </c>
      <c r="E244" s="156" t="str">
        <f>IF(AND(A244&gt;=Schulferien!$A$9,A244&lt;=Schulferien!$B$9),Schulferien!$C$9,IF(AND(A244&gt;=Schulferien!$A$10,A244&lt;=Schulferien!$B$10),Schulferien!$C$10,IF(AND(A244&gt;=Schulferien!$A$11,A244&lt;=Schulferien!$B$11),Schulferien!$C$11,IF(AND(A244&gt;=Schulferien!$A$12,A244&lt;=Schulferien!$B$12),Schulferien!$C$12,IF(AND(A244&gt;=Schulferien!$A$13,A244&lt;=Schulferien!$B$13),Schulferien!$C$13,IF(AND(A244&gt;=Schulferien!$A$14,A244&lt;=Schulferien!$B$14),Schulferien!$C$14,IF(AND(A244&gt;=Schulferien!$A$15,A244&lt;=Schulferien!$B$15),Schulferien!$C$15,IF(AND(A244&gt;=Schulferien!$A$16,A244&lt;=Schulferien!$B$16),Schulferien!$C$16,""))))))))</f>
        <v/>
      </c>
      <c r="F244" s="157" t="str">
        <f t="shared" si="58"/>
        <v/>
      </c>
      <c r="G244" s="159" t="str">
        <f>IF(ISERROR(VLOOKUP(A244,Schulferien!$A$24:$C$31,3,FALSE)),"",VLOOKUP(A244,Schulferien!$A$24:$C$31,3,FALSE))</f>
        <v/>
      </c>
      <c r="H244" s="160" t="str">
        <f t="shared" si="59"/>
        <v/>
      </c>
      <c r="I244" s="164">
        <f t="shared" si="60"/>
        <v>1</v>
      </c>
      <c r="J244" s="164">
        <f t="shared" si="61"/>
        <v>1</v>
      </c>
      <c r="K244" s="65"/>
      <c r="L244" s="240" t="str">
        <f t="shared" si="62"/>
        <v/>
      </c>
      <c r="M244" s="150" t="str">
        <f t="shared" si="63"/>
        <v/>
      </c>
      <c r="N244" s="153" t="str">
        <f t="shared" si="64"/>
        <v/>
      </c>
      <c r="O244" s="153" t="str">
        <f t="shared" si="65"/>
        <v/>
      </c>
      <c r="P244" s="240" t="str">
        <f t="shared" si="66"/>
        <v/>
      </c>
      <c r="Q244" s="150" t="str">
        <f t="shared" si="67"/>
        <v/>
      </c>
      <c r="R244" s="153" t="str">
        <f t="shared" si="68"/>
        <v/>
      </c>
      <c r="S244" s="153" t="str">
        <f t="shared" si="69"/>
        <v/>
      </c>
      <c r="T244" s="240" t="str">
        <f t="shared" si="70"/>
        <v/>
      </c>
      <c r="U244" s="150" t="str">
        <f t="shared" si="71"/>
        <v/>
      </c>
      <c r="V244" s="153" t="str">
        <f t="shared" si="72"/>
        <v/>
      </c>
      <c r="W244" s="153" t="str">
        <f t="shared" si="73"/>
        <v/>
      </c>
      <c r="X244" s="170">
        <f t="shared" si="52"/>
        <v>0</v>
      </c>
      <c r="Y244" s="170" t="str">
        <f t="shared" si="53"/>
        <v/>
      </c>
      <c r="Z244" s="172">
        <f t="shared" si="54"/>
        <v>1</v>
      </c>
      <c r="AA244" s="172">
        <f t="shared" si="74"/>
        <v>0</v>
      </c>
      <c r="AB244" s="172" t="str">
        <f t="shared" si="75"/>
        <v/>
      </c>
      <c r="AL244" s="205" t="str">
        <f t="shared" si="76"/>
        <v/>
      </c>
      <c r="AM244" s="206" t="str">
        <f>IF(ISERROR(VLOOKUP(A244,Erfassung_Berechnung!$K$4:$K$19,1,FALSE)),"",VLOOKUP(A244,Erfassung_Berechnung!$K$4:$K$19,1,FALSE))</f>
        <v/>
      </c>
    </row>
    <row r="245" spans="1:39" x14ac:dyDescent="0.2">
      <c r="A245" s="11">
        <f t="shared" si="77"/>
        <v>45832</v>
      </c>
      <c r="B245" s="12">
        <f t="shared" si="55"/>
        <v>6</v>
      </c>
      <c r="C245" s="47">
        <f t="shared" si="56"/>
        <v>3</v>
      </c>
      <c r="D245" s="12" t="str">
        <f t="shared" si="57"/>
        <v/>
      </c>
      <c r="E245" s="156" t="str">
        <f>IF(AND(A245&gt;=Schulferien!$A$9,A245&lt;=Schulferien!$B$9),Schulferien!$C$9,IF(AND(A245&gt;=Schulferien!$A$10,A245&lt;=Schulferien!$B$10),Schulferien!$C$10,IF(AND(A245&gt;=Schulferien!$A$11,A245&lt;=Schulferien!$B$11),Schulferien!$C$11,IF(AND(A245&gt;=Schulferien!$A$12,A245&lt;=Schulferien!$B$12),Schulferien!$C$12,IF(AND(A245&gt;=Schulferien!$A$13,A245&lt;=Schulferien!$B$13),Schulferien!$C$13,IF(AND(A245&gt;=Schulferien!$A$14,A245&lt;=Schulferien!$B$14),Schulferien!$C$14,IF(AND(A245&gt;=Schulferien!$A$15,A245&lt;=Schulferien!$B$15),Schulferien!$C$15,IF(AND(A245&gt;=Schulferien!$A$16,A245&lt;=Schulferien!$B$16),Schulferien!$C$16,""))))))))</f>
        <v/>
      </c>
      <c r="F245" s="157" t="str">
        <f t="shared" si="58"/>
        <v/>
      </c>
      <c r="G245" s="159" t="str">
        <f>IF(ISERROR(VLOOKUP(A245,Schulferien!$A$24:$C$31,3,FALSE)),"",VLOOKUP(A245,Schulferien!$A$24:$C$31,3,FALSE))</f>
        <v/>
      </c>
      <c r="H245" s="160" t="str">
        <f t="shared" si="59"/>
        <v/>
      </c>
      <c r="I245" s="164">
        <f t="shared" si="60"/>
        <v>1</v>
      </c>
      <c r="J245" s="164">
        <f t="shared" si="61"/>
        <v>1</v>
      </c>
      <c r="K245" s="65"/>
      <c r="L245" s="240" t="str">
        <f t="shared" si="62"/>
        <v/>
      </c>
      <c r="M245" s="150" t="str">
        <f t="shared" si="63"/>
        <v/>
      </c>
      <c r="N245" s="153" t="str">
        <f t="shared" si="64"/>
        <v/>
      </c>
      <c r="O245" s="153" t="str">
        <f t="shared" si="65"/>
        <v/>
      </c>
      <c r="P245" s="240" t="str">
        <f t="shared" si="66"/>
        <v/>
      </c>
      <c r="Q245" s="150" t="str">
        <f t="shared" si="67"/>
        <v/>
      </c>
      <c r="R245" s="153" t="str">
        <f t="shared" si="68"/>
        <v/>
      </c>
      <c r="S245" s="153" t="str">
        <f t="shared" si="69"/>
        <v/>
      </c>
      <c r="T245" s="240" t="str">
        <f t="shared" si="70"/>
        <v/>
      </c>
      <c r="U245" s="150" t="str">
        <f t="shared" si="71"/>
        <v/>
      </c>
      <c r="V245" s="153" t="str">
        <f t="shared" si="72"/>
        <v/>
      </c>
      <c r="W245" s="153" t="str">
        <f t="shared" si="73"/>
        <v/>
      </c>
      <c r="X245" s="170">
        <f t="shared" si="52"/>
        <v>0</v>
      </c>
      <c r="Y245" s="170" t="str">
        <f t="shared" si="53"/>
        <v/>
      </c>
      <c r="Z245" s="172">
        <f t="shared" si="54"/>
        <v>1</v>
      </c>
      <c r="AA245" s="172">
        <f t="shared" si="74"/>
        <v>0</v>
      </c>
      <c r="AB245" s="172" t="str">
        <f t="shared" si="75"/>
        <v/>
      </c>
      <c r="AL245" s="205" t="str">
        <f t="shared" si="76"/>
        <v/>
      </c>
      <c r="AM245" s="206" t="str">
        <f>IF(ISERROR(VLOOKUP(A245,Erfassung_Berechnung!$K$4:$K$19,1,FALSE)),"",VLOOKUP(A245,Erfassung_Berechnung!$K$4:$K$19,1,FALSE))</f>
        <v/>
      </c>
    </row>
    <row r="246" spans="1:39" x14ac:dyDescent="0.2">
      <c r="A246" s="11">
        <f t="shared" si="77"/>
        <v>45833</v>
      </c>
      <c r="B246" s="12">
        <f t="shared" si="55"/>
        <v>6</v>
      </c>
      <c r="C246" s="47">
        <f t="shared" si="56"/>
        <v>4</v>
      </c>
      <c r="D246" s="12" t="str">
        <f t="shared" si="57"/>
        <v/>
      </c>
      <c r="E246" s="156" t="str">
        <f>IF(AND(A246&gt;=Schulferien!$A$9,A246&lt;=Schulferien!$B$9),Schulferien!$C$9,IF(AND(A246&gt;=Schulferien!$A$10,A246&lt;=Schulferien!$B$10),Schulferien!$C$10,IF(AND(A246&gt;=Schulferien!$A$11,A246&lt;=Schulferien!$B$11),Schulferien!$C$11,IF(AND(A246&gt;=Schulferien!$A$12,A246&lt;=Schulferien!$B$12),Schulferien!$C$12,IF(AND(A246&gt;=Schulferien!$A$13,A246&lt;=Schulferien!$B$13),Schulferien!$C$13,IF(AND(A246&gt;=Schulferien!$A$14,A246&lt;=Schulferien!$B$14),Schulferien!$C$14,IF(AND(A246&gt;=Schulferien!$A$15,A246&lt;=Schulferien!$B$15),Schulferien!$C$15,IF(AND(A246&gt;=Schulferien!$A$16,A246&lt;=Schulferien!$B$16),Schulferien!$C$16,""))))))))</f>
        <v/>
      </c>
      <c r="F246" s="157" t="str">
        <f t="shared" si="58"/>
        <v/>
      </c>
      <c r="G246" s="159" t="str">
        <f>IF(ISERROR(VLOOKUP(A246,Schulferien!$A$24:$C$31,3,FALSE)),"",VLOOKUP(A246,Schulferien!$A$24:$C$31,3,FALSE))</f>
        <v/>
      </c>
      <c r="H246" s="160" t="str">
        <f t="shared" si="59"/>
        <v/>
      </c>
      <c r="I246" s="164">
        <f t="shared" si="60"/>
        <v>1</v>
      </c>
      <c r="J246" s="164">
        <f t="shared" si="61"/>
        <v>1</v>
      </c>
      <c r="K246" s="65"/>
      <c r="L246" s="240" t="str">
        <f t="shared" si="62"/>
        <v/>
      </c>
      <c r="M246" s="150" t="str">
        <f t="shared" si="63"/>
        <v/>
      </c>
      <c r="N246" s="153" t="str">
        <f t="shared" si="64"/>
        <v/>
      </c>
      <c r="O246" s="153" t="str">
        <f t="shared" si="65"/>
        <v/>
      </c>
      <c r="P246" s="240" t="str">
        <f t="shared" si="66"/>
        <v/>
      </c>
      <c r="Q246" s="150" t="str">
        <f t="shared" si="67"/>
        <v/>
      </c>
      <c r="R246" s="153" t="str">
        <f t="shared" si="68"/>
        <v/>
      </c>
      <c r="S246" s="153" t="str">
        <f t="shared" si="69"/>
        <v/>
      </c>
      <c r="T246" s="240" t="str">
        <f t="shared" si="70"/>
        <v/>
      </c>
      <c r="U246" s="150" t="str">
        <f t="shared" si="71"/>
        <v/>
      </c>
      <c r="V246" s="153" t="str">
        <f t="shared" si="72"/>
        <v/>
      </c>
      <c r="W246" s="153" t="str">
        <f t="shared" si="73"/>
        <v/>
      </c>
      <c r="X246" s="170">
        <f t="shared" si="52"/>
        <v>0</v>
      </c>
      <c r="Y246" s="170" t="str">
        <f t="shared" si="53"/>
        <v/>
      </c>
      <c r="Z246" s="172">
        <f t="shared" si="54"/>
        <v>1</v>
      </c>
      <c r="AA246" s="172">
        <f t="shared" si="74"/>
        <v>0</v>
      </c>
      <c r="AB246" s="172" t="str">
        <f t="shared" si="75"/>
        <v/>
      </c>
      <c r="AL246" s="205" t="str">
        <f t="shared" si="76"/>
        <v/>
      </c>
      <c r="AM246" s="206" t="str">
        <f>IF(ISERROR(VLOOKUP(A246,Erfassung_Berechnung!$K$4:$K$19,1,FALSE)),"",VLOOKUP(A246,Erfassung_Berechnung!$K$4:$K$19,1,FALSE))</f>
        <v/>
      </c>
    </row>
    <row r="247" spans="1:39" x14ac:dyDescent="0.2">
      <c r="A247" s="11">
        <f t="shared" si="77"/>
        <v>45834</v>
      </c>
      <c r="B247" s="12">
        <f t="shared" si="55"/>
        <v>6</v>
      </c>
      <c r="C247" s="47">
        <f t="shared" si="56"/>
        <v>5</v>
      </c>
      <c r="D247" s="12" t="str">
        <f t="shared" si="57"/>
        <v/>
      </c>
      <c r="E247" s="156" t="str">
        <f>IF(AND(A247&gt;=Schulferien!$A$9,A247&lt;=Schulferien!$B$9),Schulferien!$C$9,IF(AND(A247&gt;=Schulferien!$A$10,A247&lt;=Schulferien!$B$10),Schulferien!$C$10,IF(AND(A247&gt;=Schulferien!$A$11,A247&lt;=Schulferien!$B$11),Schulferien!$C$11,IF(AND(A247&gt;=Schulferien!$A$12,A247&lt;=Schulferien!$B$12),Schulferien!$C$12,IF(AND(A247&gt;=Schulferien!$A$13,A247&lt;=Schulferien!$B$13),Schulferien!$C$13,IF(AND(A247&gt;=Schulferien!$A$14,A247&lt;=Schulferien!$B$14),Schulferien!$C$14,IF(AND(A247&gt;=Schulferien!$A$15,A247&lt;=Schulferien!$B$15),Schulferien!$C$15,IF(AND(A247&gt;=Schulferien!$A$16,A247&lt;=Schulferien!$B$16),Schulferien!$C$16,""))))))))</f>
        <v/>
      </c>
      <c r="F247" s="157" t="str">
        <f t="shared" si="58"/>
        <v/>
      </c>
      <c r="G247" s="159" t="str">
        <f>IF(ISERROR(VLOOKUP(A247,Schulferien!$A$24:$C$31,3,FALSE)),"",VLOOKUP(A247,Schulferien!$A$24:$C$31,3,FALSE))</f>
        <v/>
      </c>
      <c r="H247" s="160" t="str">
        <f t="shared" si="59"/>
        <v/>
      </c>
      <c r="I247" s="164">
        <f t="shared" si="60"/>
        <v>1</v>
      </c>
      <c r="J247" s="164">
        <f t="shared" si="61"/>
        <v>1</v>
      </c>
      <c r="K247" s="65"/>
      <c r="L247" s="240" t="str">
        <f t="shared" si="62"/>
        <v/>
      </c>
      <c r="M247" s="150" t="str">
        <f t="shared" si="63"/>
        <v/>
      </c>
      <c r="N247" s="153" t="str">
        <f t="shared" si="64"/>
        <v/>
      </c>
      <c r="O247" s="153" t="str">
        <f t="shared" si="65"/>
        <v/>
      </c>
      <c r="P247" s="240" t="str">
        <f t="shared" si="66"/>
        <v/>
      </c>
      <c r="Q247" s="150" t="str">
        <f t="shared" si="67"/>
        <v/>
      </c>
      <c r="R247" s="153" t="str">
        <f t="shared" si="68"/>
        <v/>
      </c>
      <c r="S247" s="153" t="str">
        <f t="shared" si="69"/>
        <v/>
      </c>
      <c r="T247" s="240" t="str">
        <f t="shared" si="70"/>
        <v/>
      </c>
      <c r="U247" s="150" t="str">
        <f t="shared" si="71"/>
        <v/>
      </c>
      <c r="V247" s="153" t="str">
        <f t="shared" si="72"/>
        <v/>
      </c>
      <c r="W247" s="153" t="str">
        <f t="shared" si="73"/>
        <v/>
      </c>
      <c r="X247" s="170">
        <f t="shared" si="52"/>
        <v>0</v>
      </c>
      <c r="Y247" s="170" t="str">
        <f t="shared" si="53"/>
        <v/>
      </c>
      <c r="Z247" s="172">
        <f t="shared" si="54"/>
        <v>1</v>
      </c>
      <c r="AA247" s="172">
        <f t="shared" si="74"/>
        <v>0</v>
      </c>
      <c r="AB247" s="172" t="str">
        <f t="shared" si="75"/>
        <v/>
      </c>
      <c r="AL247" s="205" t="str">
        <f t="shared" si="76"/>
        <v/>
      </c>
      <c r="AM247" s="206" t="str">
        <f>IF(ISERROR(VLOOKUP(A247,Erfassung_Berechnung!$K$4:$K$19,1,FALSE)),"",VLOOKUP(A247,Erfassung_Berechnung!$K$4:$K$19,1,FALSE))</f>
        <v/>
      </c>
    </row>
    <row r="248" spans="1:39" x14ac:dyDescent="0.2">
      <c r="A248" s="11">
        <f t="shared" si="77"/>
        <v>45835</v>
      </c>
      <c r="B248" s="12">
        <f t="shared" si="55"/>
        <v>6</v>
      </c>
      <c r="C248" s="47">
        <f t="shared" si="56"/>
        <v>6</v>
      </c>
      <c r="D248" s="12" t="str">
        <f t="shared" si="57"/>
        <v/>
      </c>
      <c r="E248" s="156" t="str">
        <f>IF(AND(A248&gt;=Schulferien!$A$9,A248&lt;=Schulferien!$B$9),Schulferien!$C$9,IF(AND(A248&gt;=Schulferien!$A$10,A248&lt;=Schulferien!$B$10),Schulferien!$C$10,IF(AND(A248&gt;=Schulferien!$A$11,A248&lt;=Schulferien!$B$11),Schulferien!$C$11,IF(AND(A248&gt;=Schulferien!$A$12,A248&lt;=Schulferien!$B$12),Schulferien!$C$12,IF(AND(A248&gt;=Schulferien!$A$13,A248&lt;=Schulferien!$B$13),Schulferien!$C$13,IF(AND(A248&gt;=Schulferien!$A$14,A248&lt;=Schulferien!$B$14),Schulferien!$C$14,IF(AND(A248&gt;=Schulferien!$A$15,A248&lt;=Schulferien!$B$15),Schulferien!$C$15,IF(AND(A248&gt;=Schulferien!$A$16,A248&lt;=Schulferien!$B$16),Schulferien!$C$16,""))))))))</f>
        <v/>
      </c>
      <c r="F248" s="157" t="str">
        <f t="shared" si="58"/>
        <v/>
      </c>
      <c r="G248" s="159" t="str">
        <f>IF(ISERROR(VLOOKUP(A248,Schulferien!$A$24:$C$31,3,FALSE)),"",VLOOKUP(A248,Schulferien!$A$24:$C$31,3,FALSE))</f>
        <v/>
      </c>
      <c r="H248" s="160" t="str">
        <f t="shared" si="59"/>
        <v/>
      </c>
      <c r="I248" s="164">
        <f t="shared" si="60"/>
        <v>1</v>
      </c>
      <c r="J248" s="164">
        <f t="shared" si="61"/>
        <v>1</v>
      </c>
      <c r="K248" s="65"/>
      <c r="L248" s="240" t="str">
        <f t="shared" si="62"/>
        <v/>
      </c>
      <c r="M248" s="150" t="str">
        <f t="shared" si="63"/>
        <v/>
      </c>
      <c r="N248" s="153" t="str">
        <f t="shared" si="64"/>
        <v/>
      </c>
      <c r="O248" s="153" t="str">
        <f t="shared" si="65"/>
        <v/>
      </c>
      <c r="P248" s="240" t="str">
        <f t="shared" si="66"/>
        <v/>
      </c>
      <c r="Q248" s="150" t="str">
        <f t="shared" si="67"/>
        <v/>
      </c>
      <c r="R248" s="153" t="str">
        <f t="shared" si="68"/>
        <v/>
      </c>
      <c r="S248" s="153" t="str">
        <f t="shared" si="69"/>
        <v/>
      </c>
      <c r="T248" s="240" t="str">
        <f t="shared" si="70"/>
        <v/>
      </c>
      <c r="U248" s="150" t="str">
        <f t="shared" si="71"/>
        <v/>
      </c>
      <c r="V248" s="153" t="str">
        <f t="shared" si="72"/>
        <v/>
      </c>
      <c r="W248" s="153" t="str">
        <f t="shared" si="73"/>
        <v/>
      </c>
      <c r="X248" s="170">
        <f t="shared" si="52"/>
        <v>0</v>
      </c>
      <c r="Y248" s="170" t="str">
        <f t="shared" si="53"/>
        <v/>
      </c>
      <c r="Z248" s="172">
        <f t="shared" si="54"/>
        <v>1</v>
      </c>
      <c r="AA248" s="172">
        <f t="shared" si="74"/>
        <v>0</v>
      </c>
      <c r="AB248" s="172" t="str">
        <f t="shared" si="75"/>
        <v/>
      </c>
      <c r="AL248" s="205" t="str">
        <f t="shared" si="76"/>
        <v/>
      </c>
      <c r="AM248" s="206" t="str">
        <f>IF(ISERROR(VLOOKUP(A248,Erfassung_Berechnung!$K$4:$K$19,1,FALSE)),"",VLOOKUP(A248,Erfassung_Berechnung!$K$4:$K$19,1,FALSE))</f>
        <v/>
      </c>
    </row>
    <row r="249" spans="1:39" x14ac:dyDescent="0.2">
      <c r="A249" s="11">
        <f t="shared" si="77"/>
        <v>45836</v>
      </c>
      <c r="B249" s="12">
        <f t="shared" si="55"/>
        <v>6</v>
      </c>
      <c r="C249" s="47">
        <f t="shared" si="56"/>
        <v>7</v>
      </c>
      <c r="D249" s="12">
        <f t="shared" si="57"/>
        <v>1</v>
      </c>
      <c r="E249" s="156" t="str">
        <f>IF(AND(A249&gt;=Schulferien!$A$9,A249&lt;=Schulferien!$B$9),Schulferien!$C$9,IF(AND(A249&gt;=Schulferien!$A$10,A249&lt;=Schulferien!$B$10),Schulferien!$C$10,IF(AND(A249&gt;=Schulferien!$A$11,A249&lt;=Schulferien!$B$11),Schulferien!$C$11,IF(AND(A249&gt;=Schulferien!$A$12,A249&lt;=Schulferien!$B$12),Schulferien!$C$12,IF(AND(A249&gt;=Schulferien!$A$13,A249&lt;=Schulferien!$B$13),Schulferien!$C$13,IF(AND(A249&gt;=Schulferien!$A$14,A249&lt;=Schulferien!$B$14),Schulferien!$C$14,IF(AND(A249&gt;=Schulferien!$A$15,A249&lt;=Schulferien!$B$15),Schulferien!$C$15,IF(AND(A249&gt;=Schulferien!$A$16,A249&lt;=Schulferien!$B$16),Schulferien!$C$16,""))))))))</f>
        <v/>
      </c>
      <c r="F249" s="157" t="str">
        <f t="shared" si="58"/>
        <v/>
      </c>
      <c r="G249" s="159" t="str">
        <f>IF(ISERROR(VLOOKUP(A249,Schulferien!$A$24:$C$31,3,FALSE)),"",VLOOKUP(A249,Schulferien!$A$24:$C$31,3,FALSE))</f>
        <v/>
      </c>
      <c r="H249" s="160" t="str">
        <f t="shared" si="59"/>
        <v/>
      </c>
      <c r="I249" s="164" t="str">
        <f t="shared" si="60"/>
        <v/>
      </c>
      <c r="J249" s="164" t="str">
        <f t="shared" si="61"/>
        <v/>
      </c>
      <c r="K249" s="65"/>
      <c r="L249" s="240" t="str">
        <f t="shared" si="62"/>
        <v/>
      </c>
      <c r="M249" s="150" t="str">
        <f t="shared" si="63"/>
        <v/>
      </c>
      <c r="N249" s="153" t="str">
        <f t="shared" si="64"/>
        <v/>
      </c>
      <c r="O249" s="153" t="str">
        <f t="shared" si="65"/>
        <v/>
      </c>
      <c r="P249" s="240" t="str">
        <f t="shared" si="66"/>
        <v/>
      </c>
      <c r="Q249" s="150" t="str">
        <f t="shared" si="67"/>
        <v/>
      </c>
      <c r="R249" s="153" t="str">
        <f t="shared" si="68"/>
        <v/>
      </c>
      <c r="S249" s="153" t="str">
        <f t="shared" si="69"/>
        <v/>
      </c>
      <c r="T249" s="240" t="str">
        <f t="shared" si="70"/>
        <v/>
      </c>
      <c r="U249" s="150" t="str">
        <f t="shared" si="71"/>
        <v/>
      </c>
      <c r="V249" s="153" t="str">
        <f t="shared" si="72"/>
        <v/>
      </c>
      <c r="W249" s="153" t="str">
        <f t="shared" si="73"/>
        <v/>
      </c>
      <c r="X249" s="170">
        <f t="shared" si="52"/>
        <v>0</v>
      </c>
      <c r="Y249" s="170" t="str">
        <f t="shared" si="53"/>
        <v/>
      </c>
      <c r="Z249" s="172" t="str">
        <f t="shared" si="54"/>
        <v/>
      </c>
      <c r="AA249" s="172" t="str">
        <f t="shared" si="74"/>
        <v/>
      </c>
      <c r="AB249" s="172" t="str">
        <f t="shared" si="75"/>
        <v/>
      </c>
      <c r="AL249" s="205" t="str">
        <f t="shared" si="76"/>
        <v/>
      </c>
      <c r="AM249" s="206" t="str">
        <f>IF(ISERROR(VLOOKUP(A249,Erfassung_Berechnung!$K$4:$K$19,1,FALSE)),"",VLOOKUP(A249,Erfassung_Berechnung!$K$4:$K$19,1,FALSE))</f>
        <v/>
      </c>
    </row>
    <row r="250" spans="1:39" x14ac:dyDescent="0.2">
      <c r="A250" s="11">
        <f t="shared" si="77"/>
        <v>45837</v>
      </c>
      <c r="B250" s="12">
        <f t="shared" si="55"/>
        <v>6</v>
      </c>
      <c r="C250" s="47">
        <f t="shared" si="56"/>
        <v>1</v>
      </c>
      <c r="D250" s="12">
        <f t="shared" si="57"/>
        <v>1</v>
      </c>
      <c r="E250" s="156" t="str">
        <f>IF(AND(A250&gt;=Schulferien!$A$9,A250&lt;=Schulferien!$B$9),Schulferien!$C$9,IF(AND(A250&gt;=Schulferien!$A$10,A250&lt;=Schulferien!$B$10),Schulferien!$C$10,IF(AND(A250&gt;=Schulferien!$A$11,A250&lt;=Schulferien!$B$11),Schulferien!$C$11,IF(AND(A250&gt;=Schulferien!$A$12,A250&lt;=Schulferien!$B$12),Schulferien!$C$12,IF(AND(A250&gt;=Schulferien!$A$13,A250&lt;=Schulferien!$B$13),Schulferien!$C$13,IF(AND(A250&gt;=Schulferien!$A$14,A250&lt;=Schulferien!$B$14),Schulferien!$C$14,IF(AND(A250&gt;=Schulferien!$A$15,A250&lt;=Schulferien!$B$15),Schulferien!$C$15,IF(AND(A250&gt;=Schulferien!$A$16,A250&lt;=Schulferien!$B$16),Schulferien!$C$16,""))))))))</f>
        <v/>
      </c>
      <c r="F250" s="157" t="str">
        <f t="shared" si="58"/>
        <v/>
      </c>
      <c r="G250" s="159" t="str">
        <f>IF(ISERROR(VLOOKUP(A250,Schulferien!$A$24:$C$31,3,FALSE)),"",VLOOKUP(A250,Schulferien!$A$24:$C$31,3,FALSE))</f>
        <v/>
      </c>
      <c r="H250" s="160" t="str">
        <f t="shared" si="59"/>
        <v/>
      </c>
      <c r="I250" s="164" t="str">
        <f t="shared" si="60"/>
        <v/>
      </c>
      <c r="J250" s="164" t="str">
        <f t="shared" si="61"/>
        <v/>
      </c>
      <c r="K250" s="65"/>
      <c r="L250" s="240" t="str">
        <f t="shared" si="62"/>
        <v/>
      </c>
      <c r="M250" s="150" t="str">
        <f t="shared" si="63"/>
        <v/>
      </c>
      <c r="N250" s="153" t="str">
        <f t="shared" si="64"/>
        <v/>
      </c>
      <c r="O250" s="153" t="str">
        <f t="shared" si="65"/>
        <v/>
      </c>
      <c r="P250" s="240" t="str">
        <f t="shared" si="66"/>
        <v/>
      </c>
      <c r="Q250" s="150" t="str">
        <f t="shared" si="67"/>
        <v/>
      </c>
      <c r="R250" s="153" t="str">
        <f t="shared" si="68"/>
        <v/>
      </c>
      <c r="S250" s="153" t="str">
        <f t="shared" si="69"/>
        <v/>
      </c>
      <c r="T250" s="240" t="str">
        <f t="shared" si="70"/>
        <v/>
      </c>
      <c r="U250" s="150" t="str">
        <f t="shared" si="71"/>
        <v/>
      </c>
      <c r="V250" s="153" t="str">
        <f t="shared" si="72"/>
        <v/>
      </c>
      <c r="W250" s="153" t="str">
        <f t="shared" si="73"/>
        <v/>
      </c>
      <c r="X250" s="170">
        <f t="shared" si="52"/>
        <v>0</v>
      </c>
      <c r="Y250" s="170" t="str">
        <f t="shared" si="53"/>
        <v/>
      </c>
      <c r="Z250" s="172" t="str">
        <f t="shared" si="54"/>
        <v/>
      </c>
      <c r="AA250" s="172" t="str">
        <f t="shared" si="74"/>
        <v/>
      </c>
      <c r="AB250" s="172" t="str">
        <f t="shared" si="75"/>
        <v/>
      </c>
      <c r="AL250" s="205" t="str">
        <f t="shared" si="76"/>
        <v/>
      </c>
      <c r="AM250" s="206" t="str">
        <f>IF(ISERROR(VLOOKUP(A250,Erfassung_Berechnung!$K$4:$K$19,1,FALSE)),"",VLOOKUP(A250,Erfassung_Berechnung!$K$4:$K$19,1,FALSE))</f>
        <v/>
      </c>
    </row>
    <row r="251" spans="1:39" x14ac:dyDescent="0.2">
      <c r="A251" s="11">
        <f t="shared" si="77"/>
        <v>45838</v>
      </c>
      <c r="B251" s="12">
        <f t="shared" si="55"/>
        <v>6</v>
      </c>
      <c r="C251" s="47">
        <f t="shared" si="56"/>
        <v>2</v>
      </c>
      <c r="D251" s="12" t="str">
        <f t="shared" si="57"/>
        <v/>
      </c>
      <c r="E251" s="156" t="str">
        <f>IF(AND(A251&gt;=Schulferien!$A$9,A251&lt;=Schulferien!$B$9),Schulferien!$C$9,IF(AND(A251&gt;=Schulferien!$A$10,A251&lt;=Schulferien!$B$10),Schulferien!$C$10,IF(AND(A251&gt;=Schulferien!$A$11,A251&lt;=Schulferien!$B$11),Schulferien!$C$11,IF(AND(A251&gt;=Schulferien!$A$12,A251&lt;=Schulferien!$B$12),Schulferien!$C$12,IF(AND(A251&gt;=Schulferien!$A$13,A251&lt;=Schulferien!$B$13),Schulferien!$C$13,IF(AND(A251&gt;=Schulferien!$A$14,A251&lt;=Schulferien!$B$14),Schulferien!$C$14,IF(AND(A251&gt;=Schulferien!$A$15,A251&lt;=Schulferien!$B$15),Schulferien!$C$15,IF(AND(A251&gt;=Schulferien!$A$16,A251&lt;=Schulferien!$B$16),Schulferien!$C$16,""))))))))</f>
        <v/>
      </c>
      <c r="F251" s="157" t="str">
        <f t="shared" si="58"/>
        <v/>
      </c>
      <c r="G251" s="159" t="str">
        <f>IF(ISERROR(VLOOKUP(A251,Schulferien!$A$24:$C$31,3,FALSE)),"",VLOOKUP(A251,Schulferien!$A$24:$C$31,3,FALSE))</f>
        <v/>
      </c>
      <c r="H251" s="160" t="str">
        <f t="shared" si="59"/>
        <v/>
      </c>
      <c r="I251" s="164">
        <f t="shared" si="60"/>
        <v>1</v>
      </c>
      <c r="J251" s="164">
        <f t="shared" si="61"/>
        <v>1</v>
      </c>
      <c r="K251" s="65"/>
      <c r="L251" s="240" t="str">
        <f t="shared" si="62"/>
        <v/>
      </c>
      <c r="M251" s="150" t="str">
        <f t="shared" si="63"/>
        <v/>
      </c>
      <c r="N251" s="153" t="str">
        <f t="shared" si="64"/>
        <v/>
      </c>
      <c r="O251" s="153" t="str">
        <f t="shared" si="65"/>
        <v/>
      </c>
      <c r="P251" s="240" t="str">
        <f t="shared" si="66"/>
        <v/>
      </c>
      <c r="Q251" s="150" t="str">
        <f t="shared" si="67"/>
        <v/>
      </c>
      <c r="R251" s="153" t="str">
        <f t="shared" si="68"/>
        <v/>
      </c>
      <c r="S251" s="153" t="str">
        <f t="shared" si="69"/>
        <v/>
      </c>
      <c r="T251" s="240" t="str">
        <f t="shared" si="70"/>
        <v/>
      </c>
      <c r="U251" s="150" t="str">
        <f t="shared" si="71"/>
        <v/>
      </c>
      <c r="V251" s="153" t="str">
        <f t="shared" si="72"/>
        <v/>
      </c>
      <c r="W251" s="153" t="str">
        <f t="shared" si="73"/>
        <v/>
      </c>
      <c r="X251" s="170">
        <f t="shared" si="52"/>
        <v>0</v>
      </c>
      <c r="Y251" s="170" t="str">
        <f t="shared" si="53"/>
        <v/>
      </c>
      <c r="Z251" s="172">
        <f t="shared" si="54"/>
        <v>1</v>
      </c>
      <c r="AA251" s="172">
        <f t="shared" si="74"/>
        <v>0</v>
      </c>
      <c r="AB251" s="172" t="str">
        <f t="shared" si="75"/>
        <v/>
      </c>
      <c r="AL251" s="205" t="str">
        <f t="shared" si="76"/>
        <v/>
      </c>
      <c r="AM251" s="206" t="str">
        <f>IF(ISERROR(VLOOKUP(A251,Erfassung_Berechnung!$K$4:$K$19,1,FALSE)),"",VLOOKUP(A251,Erfassung_Berechnung!$K$4:$K$19,1,FALSE))</f>
        <v/>
      </c>
    </row>
    <row r="252" spans="1:39" x14ac:dyDescent="0.2">
      <c r="A252" s="11">
        <f t="shared" si="77"/>
        <v>45839</v>
      </c>
      <c r="B252" s="12">
        <f t="shared" si="55"/>
        <v>7</v>
      </c>
      <c r="C252" s="47">
        <f t="shared" si="56"/>
        <v>3</v>
      </c>
      <c r="D252" s="12" t="str">
        <f t="shared" si="57"/>
        <v/>
      </c>
      <c r="E252" s="156" t="str">
        <f>IF(AND(A252&gt;=Schulferien!$A$9,A252&lt;=Schulferien!$B$9),Schulferien!$C$9,IF(AND(A252&gt;=Schulferien!$A$10,A252&lt;=Schulferien!$B$10),Schulferien!$C$10,IF(AND(A252&gt;=Schulferien!$A$11,A252&lt;=Schulferien!$B$11),Schulferien!$C$11,IF(AND(A252&gt;=Schulferien!$A$12,A252&lt;=Schulferien!$B$12),Schulferien!$C$12,IF(AND(A252&gt;=Schulferien!$A$13,A252&lt;=Schulferien!$B$13),Schulferien!$C$13,IF(AND(A252&gt;=Schulferien!$A$14,A252&lt;=Schulferien!$B$14),Schulferien!$C$14,IF(AND(A252&gt;=Schulferien!$A$15,A252&lt;=Schulferien!$B$15),Schulferien!$C$15,IF(AND(A252&gt;=Schulferien!$A$16,A252&lt;=Schulferien!$B$16),Schulferien!$C$16,""))))))))</f>
        <v/>
      </c>
      <c r="F252" s="157" t="str">
        <f t="shared" si="58"/>
        <v/>
      </c>
      <c r="G252" s="159" t="str">
        <f>IF(ISERROR(VLOOKUP(A252,Schulferien!$A$24:$C$31,3,FALSE)),"",VLOOKUP(A252,Schulferien!$A$24:$C$31,3,FALSE))</f>
        <v/>
      </c>
      <c r="H252" s="160" t="str">
        <f t="shared" si="59"/>
        <v/>
      </c>
      <c r="I252" s="164">
        <f t="shared" si="60"/>
        <v>1</v>
      </c>
      <c r="J252" s="164">
        <f t="shared" si="61"/>
        <v>1</v>
      </c>
      <c r="K252" s="65"/>
      <c r="L252" s="240" t="str">
        <f t="shared" si="62"/>
        <v/>
      </c>
      <c r="M252" s="150" t="str">
        <f t="shared" si="63"/>
        <v/>
      </c>
      <c r="N252" s="153" t="str">
        <f t="shared" si="64"/>
        <v/>
      </c>
      <c r="O252" s="153" t="str">
        <f t="shared" si="65"/>
        <v/>
      </c>
      <c r="P252" s="240" t="str">
        <f t="shared" si="66"/>
        <v/>
      </c>
      <c r="Q252" s="150" t="str">
        <f t="shared" si="67"/>
        <v/>
      </c>
      <c r="R252" s="153" t="str">
        <f t="shared" si="68"/>
        <v/>
      </c>
      <c r="S252" s="153" t="str">
        <f t="shared" si="69"/>
        <v/>
      </c>
      <c r="T252" s="240" t="str">
        <f t="shared" si="70"/>
        <v/>
      </c>
      <c r="U252" s="150" t="str">
        <f t="shared" si="71"/>
        <v/>
      </c>
      <c r="V252" s="153" t="str">
        <f t="shared" si="72"/>
        <v/>
      </c>
      <c r="W252" s="153" t="str">
        <f t="shared" si="73"/>
        <v/>
      </c>
      <c r="X252" s="170">
        <f t="shared" si="52"/>
        <v>0</v>
      </c>
      <c r="Y252" s="170" t="str">
        <f t="shared" si="53"/>
        <v/>
      </c>
      <c r="Z252" s="172">
        <f t="shared" si="54"/>
        <v>1</v>
      </c>
      <c r="AA252" s="172">
        <f t="shared" si="74"/>
        <v>0</v>
      </c>
      <c r="AB252" s="172" t="str">
        <f t="shared" si="75"/>
        <v/>
      </c>
      <c r="AL252" s="205" t="str">
        <f t="shared" si="76"/>
        <v/>
      </c>
      <c r="AM252" s="206" t="str">
        <f>IF(ISERROR(VLOOKUP(A252,Erfassung_Berechnung!$K$4:$K$19,1,FALSE)),"",VLOOKUP(A252,Erfassung_Berechnung!$K$4:$K$19,1,FALSE))</f>
        <v/>
      </c>
    </row>
    <row r="253" spans="1:39" x14ac:dyDescent="0.2">
      <c r="A253" s="11">
        <f t="shared" si="77"/>
        <v>45840</v>
      </c>
      <c r="B253" s="12">
        <f t="shared" si="55"/>
        <v>7</v>
      </c>
      <c r="C253" s="47">
        <f t="shared" si="56"/>
        <v>4</v>
      </c>
      <c r="D253" s="12" t="str">
        <f t="shared" si="57"/>
        <v/>
      </c>
      <c r="E253" s="156" t="str">
        <f>IF(AND(A253&gt;=Schulferien!$A$9,A253&lt;=Schulferien!$B$9),Schulferien!$C$9,IF(AND(A253&gt;=Schulferien!$A$10,A253&lt;=Schulferien!$B$10),Schulferien!$C$10,IF(AND(A253&gt;=Schulferien!$A$11,A253&lt;=Schulferien!$B$11),Schulferien!$C$11,IF(AND(A253&gt;=Schulferien!$A$12,A253&lt;=Schulferien!$B$12),Schulferien!$C$12,IF(AND(A253&gt;=Schulferien!$A$13,A253&lt;=Schulferien!$B$13),Schulferien!$C$13,IF(AND(A253&gt;=Schulferien!$A$14,A253&lt;=Schulferien!$B$14),Schulferien!$C$14,IF(AND(A253&gt;=Schulferien!$A$15,A253&lt;=Schulferien!$B$15),Schulferien!$C$15,IF(AND(A253&gt;=Schulferien!$A$16,A253&lt;=Schulferien!$B$16),Schulferien!$C$16,""))))))))</f>
        <v/>
      </c>
      <c r="F253" s="157" t="str">
        <f t="shared" si="58"/>
        <v/>
      </c>
      <c r="G253" s="159" t="str">
        <f>IF(ISERROR(VLOOKUP(A253,Schulferien!$A$24:$C$31,3,FALSE)),"",VLOOKUP(A253,Schulferien!$A$24:$C$31,3,FALSE))</f>
        <v/>
      </c>
      <c r="H253" s="160" t="str">
        <f t="shared" si="59"/>
        <v/>
      </c>
      <c r="I253" s="164">
        <f t="shared" si="60"/>
        <v>1</v>
      </c>
      <c r="J253" s="164">
        <f t="shared" si="61"/>
        <v>1</v>
      </c>
      <c r="K253" s="65"/>
      <c r="L253" s="240" t="str">
        <f t="shared" si="62"/>
        <v/>
      </c>
      <c r="M253" s="150" t="str">
        <f t="shared" si="63"/>
        <v/>
      </c>
      <c r="N253" s="153" t="str">
        <f t="shared" si="64"/>
        <v/>
      </c>
      <c r="O253" s="153" t="str">
        <f t="shared" si="65"/>
        <v/>
      </c>
      <c r="P253" s="240" t="str">
        <f t="shared" si="66"/>
        <v/>
      </c>
      <c r="Q253" s="150" t="str">
        <f t="shared" si="67"/>
        <v/>
      </c>
      <c r="R253" s="153" t="str">
        <f t="shared" si="68"/>
        <v/>
      </c>
      <c r="S253" s="153" t="str">
        <f t="shared" si="69"/>
        <v/>
      </c>
      <c r="T253" s="240" t="str">
        <f t="shared" si="70"/>
        <v/>
      </c>
      <c r="U253" s="150" t="str">
        <f t="shared" si="71"/>
        <v/>
      </c>
      <c r="V253" s="153" t="str">
        <f t="shared" si="72"/>
        <v/>
      </c>
      <c r="W253" s="153" t="str">
        <f t="shared" si="73"/>
        <v/>
      </c>
      <c r="X253" s="170">
        <f t="shared" si="52"/>
        <v>0</v>
      </c>
      <c r="Y253" s="170" t="str">
        <f t="shared" si="53"/>
        <v/>
      </c>
      <c r="Z253" s="172">
        <f t="shared" si="54"/>
        <v>1</v>
      </c>
      <c r="AA253" s="172">
        <f t="shared" si="74"/>
        <v>0</v>
      </c>
      <c r="AB253" s="172" t="str">
        <f t="shared" si="75"/>
        <v/>
      </c>
      <c r="AL253" s="205" t="str">
        <f t="shared" si="76"/>
        <v/>
      </c>
      <c r="AM253" s="206" t="str">
        <f>IF(ISERROR(VLOOKUP(A253,Erfassung_Berechnung!$K$4:$K$19,1,FALSE)),"",VLOOKUP(A253,Erfassung_Berechnung!$K$4:$K$19,1,FALSE))</f>
        <v/>
      </c>
    </row>
    <row r="254" spans="1:39" x14ac:dyDescent="0.2">
      <c r="A254" s="11">
        <f t="shared" si="77"/>
        <v>45841</v>
      </c>
      <c r="B254" s="12">
        <f t="shared" si="55"/>
        <v>7</v>
      </c>
      <c r="C254" s="47">
        <f t="shared" si="56"/>
        <v>5</v>
      </c>
      <c r="D254" s="12" t="str">
        <f t="shared" si="57"/>
        <v/>
      </c>
      <c r="E254" s="156" t="str">
        <f>IF(AND(A254&gt;=Schulferien!$A$9,A254&lt;=Schulferien!$B$9),Schulferien!$C$9,IF(AND(A254&gt;=Schulferien!$A$10,A254&lt;=Schulferien!$B$10),Schulferien!$C$10,IF(AND(A254&gt;=Schulferien!$A$11,A254&lt;=Schulferien!$B$11),Schulferien!$C$11,IF(AND(A254&gt;=Schulferien!$A$12,A254&lt;=Schulferien!$B$12),Schulferien!$C$12,IF(AND(A254&gt;=Schulferien!$A$13,A254&lt;=Schulferien!$B$13),Schulferien!$C$13,IF(AND(A254&gt;=Schulferien!$A$14,A254&lt;=Schulferien!$B$14),Schulferien!$C$14,IF(AND(A254&gt;=Schulferien!$A$15,A254&lt;=Schulferien!$B$15),Schulferien!$C$15,IF(AND(A254&gt;=Schulferien!$A$16,A254&lt;=Schulferien!$B$16),Schulferien!$C$16,""))))))))</f>
        <v/>
      </c>
      <c r="F254" s="157" t="str">
        <f t="shared" si="58"/>
        <v/>
      </c>
      <c r="G254" s="159" t="str">
        <f>IF(ISERROR(VLOOKUP(A254,Schulferien!$A$24:$C$31,3,FALSE)),"",VLOOKUP(A254,Schulferien!$A$24:$C$31,3,FALSE))</f>
        <v/>
      </c>
      <c r="H254" s="160" t="str">
        <f t="shared" si="59"/>
        <v/>
      </c>
      <c r="I254" s="164">
        <f t="shared" si="60"/>
        <v>1</v>
      </c>
      <c r="J254" s="164">
        <f t="shared" si="61"/>
        <v>1</v>
      </c>
      <c r="K254" s="65"/>
      <c r="L254" s="240" t="str">
        <f t="shared" si="62"/>
        <v/>
      </c>
      <c r="M254" s="150" t="str">
        <f t="shared" si="63"/>
        <v/>
      </c>
      <c r="N254" s="153" t="str">
        <f t="shared" si="64"/>
        <v/>
      </c>
      <c r="O254" s="153" t="str">
        <f t="shared" si="65"/>
        <v/>
      </c>
      <c r="P254" s="240" t="str">
        <f t="shared" si="66"/>
        <v/>
      </c>
      <c r="Q254" s="150" t="str">
        <f t="shared" si="67"/>
        <v/>
      </c>
      <c r="R254" s="153" t="str">
        <f t="shared" si="68"/>
        <v/>
      </c>
      <c r="S254" s="153" t="str">
        <f t="shared" si="69"/>
        <v/>
      </c>
      <c r="T254" s="240" t="str">
        <f t="shared" si="70"/>
        <v/>
      </c>
      <c r="U254" s="150" t="str">
        <f t="shared" si="71"/>
        <v/>
      </c>
      <c r="V254" s="153" t="str">
        <f t="shared" si="72"/>
        <v/>
      </c>
      <c r="W254" s="153" t="str">
        <f t="shared" si="73"/>
        <v/>
      </c>
      <c r="X254" s="170">
        <f t="shared" si="52"/>
        <v>0</v>
      </c>
      <c r="Y254" s="170" t="str">
        <f t="shared" si="53"/>
        <v/>
      </c>
      <c r="Z254" s="172">
        <f t="shared" si="54"/>
        <v>1</v>
      </c>
      <c r="AA254" s="172">
        <f t="shared" si="74"/>
        <v>0</v>
      </c>
      <c r="AB254" s="172" t="str">
        <f t="shared" si="75"/>
        <v/>
      </c>
      <c r="AL254" s="205" t="str">
        <f t="shared" si="76"/>
        <v/>
      </c>
      <c r="AM254" s="206" t="str">
        <f>IF(ISERROR(VLOOKUP(A254,Erfassung_Berechnung!$K$4:$K$19,1,FALSE)),"",VLOOKUP(A254,Erfassung_Berechnung!$K$4:$K$19,1,FALSE))</f>
        <v/>
      </c>
    </row>
    <row r="255" spans="1:39" x14ac:dyDescent="0.2">
      <c r="A255" s="11">
        <f t="shared" si="77"/>
        <v>45842</v>
      </c>
      <c r="B255" s="12">
        <f t="shared" si="55"/>
        <v>7</v>
      </c>
      <c r="C255" s="47">
        <f t="shared" si="56"/>
        <v>6</v>
      </c>
      <c r="D255" s="12" t="str">
        <f t="shared" si="57"/>
        <v/>
      </c>
      <c r="E255" s="156" t="str">
        <f>IF(AND(A255&gt;=Schulferien!$A$9,A255&lt;=Schulferien!$B$9),Schulferien!$C$9,IF(AND(A255&gt;=Schulferien!$A$10,A255&lt;=Schulferien!$B$10),Schulferien!$C$10,IF(AND(A255&gt;=Schulferien!$A$11,A255&lt;=Schulferien!$B$11),Schulferien!$C$11,IF(AND(A255&gt;=Schulferien!$A$12,A255&lt;=Schulferien!$B$12),Schulferien!$C$12,IF(AND(A255&gt;=Schulferien!$A$13,A255&lt;=Schulferien!$B$13),Schulferien!$C$13,IF(AND(A255&gt;=Schulferien!$A$14,A255&lt;=Schulferien!$B$14),Schulferien!$C$14,IF(AND(A255&gt;=Schulferien!$A$15,A255&lt;=Schulferien!$B$15),Schulferien!$C$15,IF(AND(A255&gt;=Schulferien!$A$16,A255&lt;=Schulferien!$B$16),Schulferien!$C$16,""))))))))</f>
        <v/>
      </c>
      <c r="F255" s="157" t="str">
        <f t="shared" si="58"/>
        <v/>
      </c>
      <c r="G255" s="159" t="str">
        <f>IF(ISERROR(VLOOKUP(A255,Schulferien!$A$24:$C$31,3,FALSE)),"",VLOOKUP(A255,Schulferien!$A$24:$C$31,3,FALSE))</f>
        <v/>
      </c>
      <c r="H255" s="160" t="str">
        <f t="shared" si="59"/>
        <v/>
      </c>
      <c r="I255" s="164">
        <f t="shared" si="60"/>
        <v>1</v>
      </c>
      <c r="J255" s="164">
        <f t="shared" si="61"/>
        <v>1</v>
      </c>
      <c r="K255" s="65"/>
      <c r="L255" s="240" t="str">
        <f t="shared" si="62"/>
        <v/>
      </c>
      <c r="M255" s="150" t="str">
        <f t="shared" si="63"/>
        <v/>
      </c>
      <c r="N255" s="153" t="str">
        <f t="shared" si="64"/>
        <v/>
      </c>
      <c r="O255" s="153" t="str">
        <f t="shared" si="65"/>
        <v/>
      </c>
      <c r="P255" s="240" t="str">
        <f t="shared" si="66"/>
        <v/>
      </c>
      <c r="Q255" s="150" t="str">
        <f t="shared" si="67"/>
        <v/>
      </c>
      <c r="R255" s="153" t="str">
        <f t="shared" si="68"/>
        <v/>
      </c>
      <c r="S255" s="153" t="str">
        <f t="shared" si="69"/>
        <v/>
      </c>
      <c r="T255" s="240" t="str">
        <f t="shared" si="70"/>
        <v/>
      </c>
      <c r="U255" s="150" t="str">
        <f t="shared" si="71"/>
        <v/>
      </c>
      <c r="V255" s="153" t="str">
        <f t="shared" si="72"/>
        <v/>
      </c>
      <c r="W255" s="153" t="str">
        <f t="shared" si="73"/>
        <v/>
      </c>
      <c r="X255" s="170">
        <f t="shared" si="52"/>
        <v>0</v>
      </c>
      <c r="Y255" s="170" t="str">
        <f t="shared" si="53"/>
        <v/>
      </c>
      <c r="Z255" s="172">
        <f t="shared" si="54"/>
        <v>1</v>
      </c>
      <c r="AA255" s="172">
        <f t="shared" si="74"/>
        <v>0</v>
      </c>
      <c r="AB255" s="172" t="str">
        <f t="shared" si="75"/>
        <v/>
      </c>
      <c r="AL255" s="205" t="str">
        <f t="shared" si="76"/>
        <v/>
      </c>
      <c r="AM255" s="206" t="str">
        <f>IF(ISERROR(VLOOKUP(A255,Erfassung_Berechnung!$K$4:$K$19,1,FALSE)),"",VLOOKUP(A255,Erfassung_Berechnung!$K$4:$K$19,1,FALSE))</f>
        <v/>
      </c>
    </row>
    <row r="256" spans="1:39" x14ac:dyDescent="0.2">
      <c r="A256" s="11">
        <f t="shared" si="77"/>
        <v>45843</v>
      </c>
      <c r="B256" s="12">
        <f t="shared" si="55"/>
        <v>7</v>
      </c>
      <c r="C256" s="47">
        <f t="shared" si="56"/>
        <v>7</v>
      </c>
      <c r="D256" s="12">
        <f t="shared" si="57"/>
        <v>1</v>
      </c>
      <c r="E256" s="156" t="str">
        <f>IF(AND(A256&gt;=Schulferien!$A$9,A256&lt;=Schulferien!$B$9),Schulferien!$C$9,IF(AND(A256&gt;=Schulferien!$A$10,A256&lt;=Schulferien!$B$10),Schulferien!$C$10,IF(AND(A256&gt;=Schulferien!$A$11,A256&lt;=Schulferien!$B$11),Schulferien!$C$11,IF(AND(A256&gt;=Schulferien!$A$12,A256&lt;=Schulferien!$B$12),Schulferien!$C$12,IF(AND(A256&gt;=Schulferien!$A$13,A256&lt;=Schulferien!$B$13),Schulferien!$C$13,IF(AND(A256&gt;=Schulferien!$A$14,A256&lt;=Schulferien!$B$14),Schulferien!$C$14,IF(AND(A256&gt;=Schulferien!$A$15,A256&lt;=Schulferien!$B$15),Schulferien!$C$15,IF(AND(A256&gt;=Schulferien!$A$16,A256&lt;=Schulferien!$B$16),Schulferien!$C$16,""))))))))</f>
        <v/>
      </c>
      <c r="F256" s="157" t="str">
        <f t="shared" si="58"/>
        <v/>
      </c>
      <c r="G256" s="159" t="str">
        <f>IF(ISERROR(VLOOKUP(A256,Schulferien!$A$24:$C$31,3,FALSE)),"",VLOOKUP(A256,Schulferien!$A$24:$C$31,3,FALSE))</f>
        <v/>
      </c>
      <c r="H256" s="160" t="str">
        <f t="shared" si="59"/>
        <v/>
      </c>
      <c r="I256" s="164" t="str">
        <f t="shared" si="60"/>
        <v/>
      </c>
      <c r="J256" s="164" t="str">
        <f t="shared" si="61"/>
        <v/>
      </c>
      <c r="K256" s="65"/>
      <c r="L256" s="240" t="str">
        <f t="shared" si="62"/>
        <v/>
      </c>
      <c r="M256" s="150" t="str">
        <f t="shared" si="63"/>
        <v/>
      </c>
      <c r="N256" s="153" t="str">
        <f t="shared" si="64"/>
        <v/>
      </c>
      <c r="O256" s="153" t="str">
        <f t="shared" si="65"/>
        <v/>
      </c>
      <c r="P256" s="240" t="str">
        <f t="shared" si="66"/>
        <v/>
      </c>
      <c r="Q256" s="150" t="str">
        <f t="shared" si="67"/>
        <v/>
      </c>
      <c r="R256" s="153" t="str">
        <f t="shared" si="68"/>
        <v/>
      </c>
      <c r="S256" s="153" t="str">
        <f t="shared" si="69"/>
        <v/>
      </c>
      <c r="T256" s="240" t="str">
        <f t="shared" si="70"/>
        <v/>
      </c>
      <c r="U256" s="150" t="str">
        <f t="shared" si="71"/>
        <v/>
      </c>
      <c r="V256" s="153" t="str">
        <f t="shared" si="72"/>
        <v/>
      </c>
      <c r="W256" s="153" t="str">
        <f t="shared" si="73"/>
        <v/>
      </c>
      <c r="X256" s="170">
        <f t="shared" si="52"/>
        <v>0</v>
      </c>
      <c r="Y256" s="170" t="str">
        <f t="shared" si="53"/>
        <v/>
      </c>
      <c r="Z256" s="172" t="str">
        <f t="shared" si="54"/>
        <v/>
      </c>
      <c r="AA256" s="172" t="str">
        <f t="shared" si="74"/>
        <v/>
      </c>
      <c r="AB256" s="172" t="str">
        <f t="shared" si="75"/>
        <v/>
      </c>
      <c r="AL256" s="205" t="str">
        <f t="shared" si="76"/>
        <v/>
      </c>
      <c r="AM256" s="206" t="str">
        <f>IF(ISERROR(VLOOKUP(A256,Erfassung_Berechnung!$K$4:$K$19,1,FALSE)),"",VLOOKUP(A256,Erfassung_Berechnung!$K$4:$K$19,1,FALSE))</f>
        <v/>
      </c>
    </row>
    <row r="257" spans="1:39" x14ac:dyDescent="0.2">
      <c r="A257" s="11">
        <f t="shared" si="77"/>
        <v>45844</v>
      </c>
      <c r="B257" s="12">
        <f t="shared" si="55"/>
        <v>7</v>
      </c>
      <c r="C257" s="47">
        <f t="shared" si="56"/>
        <v>1</v>
      </c>
      <c r="D257" s="12">
        <f t="shared" si="57"/>
        <v>1</v>
      </c>
      <c r="E257" s="156" t="str">
        <f>IF(AND(A257&gt;=Schulferien!$A$9,A257&lt;=Schulferien!$B$9),Schulferien!$C$9,IF(AND(A257&gt;=Schulferien!$A$10,A257&lt;=Schulferien!$B$10),Schulferien!$C$10,IF(AND(A257&gt;=Schulferien!$A$11,A257&lt;=Schulferien!$B$11),Schulferien!$C$11,IF(AND(A257&gt;=Schulferien!$A$12,A257&lt;=Schulferien!$B$12),Schulferien!$C$12,IF(AND(A257&gt;=Schulferien!$A$13,A257&lt;=Schulferien!$B$13),Schulferien!$C$13,IF(AND(A257&gt;=Schulferien!$A$14,A257&lt;=Schulferien!$B$14),Schulferien!$C$14,IF(AND(A257&gt;=Schulferien!$A$15,A257&lt;=Schulferien!$B$15),Schulferien!$C$15,IF(AND(A257&gt;=Schulferien!$A$16,A257&lt;=Schulferien!$B$16),Schulferien!$C$16,""))))))))</f>
        <v/>
      </c>
      <c r="F257" s="157" t="str">
        <f t="shared" si="58"/>
        <v/>
      </c>
      <c r="G257" s="159" t="str">
        <f>IF(ISERROR(VLOOKUP(A257,Schulferien!$A$24:$C$31,3,FALSE)),"",VLOOKUP(A257,Schulferien!$A$24:$C$31,3,FALSE))</f>
        <v/>
      </c>
      <c r="H257" s="160" t="str">
        <f t="shared" si="59"/>
        <v/>
      </c>
      <c r="I257" s="164" t="str">
        <f t="shared" si="60"/>
        <v/>
      </c>
      <c r="J257" s="164" t="str">
        <f t="shared" si="61"/>
        <v/>
      </c>
      <c r="K257" s="65"/>
      <c r="L257" s="240" t="str">
        <f t="shared" si="62"/>
        <v/>
      </c>
      <c r="M257" s="150" t="str">
        <f t="shared" si="63"/>
        <v/>
      </c>
      <c r="N257" s="153" t="str">
        <f t="shared" si="64"/>
        <v/>
      </c>
      <c r="O257" s="153" t="str">
        <f t="shared" si="65"/>
        <v/>
      </c>
      <c r="P257" s="240" t="str">
        <f t="shared" si="66"/>
        <v/>
      </c>
      <c r="Q257" s="150" t="str">
        <f t="shared" si="67"/>
        <v/>
      </c>
      <c r="R257" s="153" t="str">
        <f t="shared" si="68"/>
        <v/>
      </c>
      <c r="S257" s="153" t="str">
        <f t="shared" si="69"/>
        <v/>
      </c>
      <c r="T257" s="240" t="str">
        <f t="shared" si="70"/>
        <v/>
      </c>
      <c r="U257" s="150" t="str">
        <f t="shared" si="71"/>
        <v/>
      </c>
      <c r="V257" s="153" t="str">
        <f t="shared" si="72"/>
        <v/>
      </c>
      <c r="W257" s="153" t="str">
        <f t="shared" si="73"/>
        <v/>
      </c>
      <c r="X257" s="170">
        <f t="shared" si="52"/>
        <v>0</v>
      </c>
      <c r="Y257" s="170" t="str">
        <f t="shared" si="53"/>
        <v/>
      </c>
      <c r="Z257" s="172" t="str">
        <f t="shared" si="54"/>
        <v/>
      </c>
      <c r="AA257" s="172" t="str">
        <f t="shared" si="74"/>
        <v/>
      </c>
      <c r="AB257" s="172" t="str">
        <f t="shared" si="75"/>
        <v/>
      </c>
      <c r="AL257" s="205" t="str">
        <f t="shared" si="76"/>
        <v/>
      </c>
      <c r="AM257" s="206" t="str">
        <f>IF(ISERROR(VLOOKUP(A257,Erfassung_Berechnung!$K$4:$K$19,1,FALSE)),"",VLOOKUP(A257,Erfassung_Berechnung!$K$4:$K$19,1,FALSE))</f>
        <v/>
      </c>
    </row>
    <row r="258" spans="1:39" x14ac:dyDescent="0.2">
      <c r="A258" s="11">
        <f t="shared" si="77"/>
        <v>45845</v>
      </c>
      <c r="B258" s="12">
        <f t="shared" si="55"/>
        <v>7</v>
      </c>
      <c r="C258" s="47">
        <f t="shared" si="56"/>
        <v>2</v>
      </c>
      <c r="D258" s="12" t="str">
        <f t="shared" si="57"/>
        <v/>
      </c>
      <c r="E258" s="156" t="str">
        <f>IF(AND(A258&gt;=Schulferien!$A$9,A258&lt;=Schulferien!$B$9),Schulferien!$C$9,IF(AND(A258&gt;=Schulferien!$A$10,A258&lt;=Schulferien!$B$10),Schulferien!$C$10,IF(AND(A258&gt;=Schulferien!$A$11,A258&lt;=Schulferien!$B$11),Schulferien!$C$11,IF(AND(A258&gt;=Schulferien!$A$12,A258&lt;=Schulferien!$B$12),Schulferien!$C$12,IF(AND(A258&gt;=Schulferien!$A$13,A258&lt;=Schulferien!$B$13),Schulferien!$C$13,IF(AND(A258&gt;=Schulferien!$A$14,A258&lt;=Schulferien!$B$14),Schulferien!$C$14,IF(AND(A258&gt;=Schulferien!$A$15,A258&lt;=Schulferien!$B$15),Schulferien!$C$15,IF(AND(A258&gt;=Schulferien!$A$16,A258&lt;=Schulferien!$B$16),Schulferien!$C$16,""))))))))</f>
        <v>Sommerferien</v>
      </c>
      <c r="F258" s="157">
        <f t="shared" si="58"/>
        <v>1</v>
      </c>
      <c r="G258" s="159" t="str">
        <f>IF(ISERROR(VLOOKUP(A258,Schulferien!$A$24:$C$31,3,FALSE)),"",VLOOKUP(A258,Schulferien!$A$24:$C$31,3,FALSE))</f>
        <v/>
      </c>
      <c r="H258" s="160" t="str">
        <f t="shared" si="59"/>
        <v/>
      </c>
      <c r="I258" s="164" t="str">
        <f t="shared" si="60"/>
        <v/>
      </c>
      <c r="J258" s="164" t="str">
        <f t="shared" si="61"/>
        <v/>
      </c>
      <c r="K258" s="65"/>
      <c r="L258" s="240" t="str">
        <f t="shared" si="62"/>
        <v/>
      </c>
      <c r="M258" s="150" t="str">
        <f t="shared" si="63"/>
        <v/>
      </c>
      <c r="N258" s="153" t="str">
        <f t="shared" si="64"/>
        <v/>
      </c>
      <c r="O258" s="153" t="str">
        <f t="shared" si="65"/>
        <v/>
      </c>
      <c r="P258" s="240" t="str">
        <f t="shared" si="66"/>
        <v/>
      </c>
      <c r="Q258" s="150" t="str">
        <f t="shared" si="67"/>
        <v/>
      </c>
      <c r="R258" s="153" t="str">
        <f t="shared" si="68"/>
        <v/>
      </c>
      <c r="S258" s="153" t="str">
        <f t="shared" si="69"/>
        <v/>
      </c>
      <c r="T258" s="240" t="str">
        <f t="shared" si="70"/>
        <v/>
      </c>
      <c r="U258" s="150" t="str">
        <f t="shared" si="71"/>
        <v/>
      </c>
      <c r="V258" s="153" t="str">
        <f t="shared" si="72"/>
        <v/>
      </c>
      <c r="W258" s="153" t="str">
        <f t="shared" si="73"/>
        <v/>
      </c>
      <c r="X258" s="170">
        <f t="shared" si="52"/>
        <v>0</v>
      </c>
      <c r="Y258" s="170" t="str">
        <f t="shared" si="53"/>
        <v/>
      </c>
      <c r="Z258" s="172" t="str">
        <f t="shared" si="54"/>
        <v/>
      </c>
      <c r="AA258" s="172" t="str">
        <f t="shared" si="74"/>
        <v/>
      </c>
      <c r="AB258" s="172" t="str">
        <f t="shared" si="75"/>
        <v/>
      </c>
      <c r="AL258" s="205" t="str">
        <f t="shared" si="76"/>
        <v/>
      </c>
      <c r="AM258" s="206" t="str">
        <f>IF(ISERROR(VLOOKUP(A258,Erfassung_Berechnung!$K$4:$K$19,1,FALSE)),"",VLOOKUP(A258,Erfassung_Berechnung!$K$4:$K$19,1,FALSE))</f>
        <v/>
      </c>
    </row>
    <row r="259" spans="1:39" x14ac:dyDescent="0.2">
      <c r="A259" s="11">
        <f t="shared" si="77"/>
        <v>45846</v>
      </c>
      <c r="B259" s="12">
        <f t="shared" si="55"/>
        <v>7</v>
      </c>
      <c r="C259" s="47">
        <f t="shared" si="56"/>
        <v>3</v>
      </c>
      <c r="D259" s="12" t="str">
        <f t="shared" si="57"/>
        <v/>
      </c>
      <c r="E259" s="156" t="str">
        <f>IF(AND(A259&gt;=Schulferien!$A$9,A259&lt;=Schulferien!$B$9),Schulferien!$C$9,IF(AND(A259&gt;=Schulferien!$A$10,A259&lt;=Schulferien!$B$10),Schulferien!$C$10,IF(AND(A259&gt;=Schulferien!$A$11,A259&lt;=Schulferien!$B$11),Schulferien!$C$11,IF(AND(A259&gt;=Schulferien!$A$12,A259&lt;=Schulferien!$B$12),Schulferien!$C$12,IF(AND(A259&gt;=Schulferien!$A$13,A259&lt;=Schulferien!$B$13),Schulferien!$C$13,IF(AND(A259&gt;=Schulferien!$A$14,A259&lt;=Schulferien!$B$14),Schulferien!$C$14,IF(AND(A259&gt;=Schulferien!$A$15,A259&lt;=Schulferien!$B$15),Schulferien!$C$15,IF(AND(A259&gt;=Schulferien!$A$16,A259&lt;=Schulferien!$B$16),Schulferien!$C$16,""))))))))</f>
        <v>Sommerferien</v>
      </c>
      <c r="F259" s="157">
        <f t="shared" si="58"/>
        <v>1</v>
      </c>
      <c r="G259" s="159" t="str">
        <f>IF(ISERROR(VLOOKUP(A259,Schulferien!$A$24:$C$31,3,FALSE)),"",VLOOKUP(A259,Schulferien!$A$24:$C$31,3,FALSE))</f>
        <v/>
      </c>
      <c r="H259" s="160" t="str">
        <f t="shared" si="59"/>
        <v/>
      </c>
      <c r="I259" s="164" t="str">
        <f t="shared" si="60"/>
        <v/>
      </c>
      <c r="J259" s="164" t="str">
        <f t="shared" si="61"/>
        <v/>
      </c>
      <c r="K259" s="65"/>
      <c r="L259" s="240" t="str">
        <f t="shared" si="62"/>
        <v/>
      </c>
      <c r="M259" s="150" t="str">
        <f t="shared" si="63"/>
        <v/>
      </c>
      <c r="N259" s="153" t="str">
        <f t="shared" si="64"/>
        <v/>
      </c>
      <c r="O259" s="153" t="str">
        <f t="shared" si="65"/>
        <v/>
      </c>
      <c r="P259" s="240" t="str">
        <f t="shared" si="66"/>
        <v/>
      </c>
      <c r="Q259" s="150" t="str">
        <f t="shared" si="67"/>
        <v/>
      </c>
      <c r="R259" s="153" t="str">
        <f t="shared" si="68"/>
        <v/>
      </c>
      <c r="S259" s="153" t="str">
        <f t="shared" si="69"/>
        <v/>
      </c>
      <c r="T259" s="240" t="str">
        <f t="shared" si="70"/>
        <v/>
      </c>
      <c r="U259" s="150" t="str">
        <f t="shared" si="71"/>
        <v/>
      </c>
      <c r="V259" s="153" t="str">
        <f t="shared" si="72"/>
        <v/>
      </c>
      <c r="W259" s="153" t="str">
        <f t="shared" si="73"/>
        <v/>
      </c>
      <c r="X259" s="170">
        <f t="shared" si="52"/>
        <v>0</v>
      </c>
      <c r="Y259" s="170" t="str">
        <f t="shared" si="53"/>
        <v/>
      </c>
      <c r="Z259" s="172" t="str">
        <f t="shared" si="54"/>
        <v/>
      </c>
      <c r="AA259" s="172" t="str">
        <f t="shared" si="74"/>
        <v/>
      </c>
      <c r="AB259" s="172" t="str">
        <f t="shared" si="75"/>
        <v/>
      </c>
      <c r="AL259" s="205" t="str">
        <f t="shared" si="76"/>
        <v/>
      </c>
      <c r="AM259" s="206" t="str">
        <f>IF(ISERROR(VLOOKUP(A259,Erfassung_Berechnung!$K$4:$K$19,1,FALSE)),"",VLOOKUP(A259,Erfassung_Berechnung!$K$4:$K$19,1,FALSE))</f>
        <v/>
      </c>
    </row>
    <row r="260" spans="1:39" x14ac:dyDescent="0.2">
      <c r="A260" s="11">
        <f t="shared" si="77"/>
        <v>45847</v>
      </c>
      <c r="B260" s="12">
        <f t="shared" si="55"/>
        <v>7</v>
      </c>
      <c r="C260" s="47">
        <f t="shared" si="56"/>
        <v>4</v>
      </c>
      <c r="D260" s="12" t="str">
        <f t="shared" si="57"/>
        <v/>
      </c>
      <c r="E260" s="156" t="str">
        <f>IF(AND(A260&gt;=Schulferien!$A$9,A260&lt;=Schulferien!$B$9),Schulferien!$C$9,IF(AND(A260&gt;=Schulferien!$A$10,A260&lt;=Schulferien!$B$10),Schulferien!$C$10,IF(AND(A260&gt;=Schulferien!$A$11,A260&lt;=Schulferien!$B$11),Schulferien!$C$11,IF(AND(A260&gt;=Schulferien!$A$12,A260&lt;=Schulferien!$B$12),Schulferien!$C$12,IF(AND(A260&gt;=Schulferien!$A$13,A260&lt;=Schulferien!$B$13),Schulferien!$C$13,IF(AND(A260&gt;=Schulferien!$A$14,A260&lt;=Schulferien!$B$14),Schulferien!$C$14,IF(AND(A260&gt;=Schulferien!$A$15,A260&lt;=Schulferien!$B$15),Schulferien!$C$15,IF(AND(A260&gt;=Schulferien!$A$16,A260&lt;=Schulferien!$B$16),Schulferien!$C$16,""))))))))</f>
        <v>Sommerferien</v>
      </c>
      <c r="F260" s="157">
        <f t="shared" si="58"/>
        <v>1</v>
      </c>
      <c r="G260" s="159" t="str">
        <f>IF(ISERROR(VLOOKUP(A260,Schulferien!$A$24:$C$31,3,FALSE)),"",VLOOKUP(A260,Schulferien!$A$24:$C$31,3,FALSE))</f>
        <v/>
      </c>
      <c r="H260" s="160" t="str">
        <f t="shared" si="59"/>
        <v/>
      </c>
      <c r="I260" s="164" t="str">
        <f t="shared" si="60"/>
        <v/>
      </c>
      <c r="J260" s="164" t="str">
        <f t="shared" si="61"/>
        <v/>
      </c>
      <c r="K260" s="65"/>
      <c r="L260" s="240" t="str">
        <f t="shared" si="62"/>
        <v/>
      </c>
      <c r="M260" s="150" t="str">
        <f t="shared" si="63"/>
        <v/>
      </c>
      <c r="N260" s="153" t="str">
        <f t="shared" si="64"/>
        <v/>
      </c>
      <c r="O260" s="153" t="str">
        <f t="shared" si="65"/>
        <v/>
      </c>
      <c r="P260" s="240" t="str">
        <f t="shared" si="66"/>
        <v/>
      </c>
      <c r="Q260" s="150" t="str">
        <f t="shared" si="67"/>
        <v/>
      </c>
      <c r="R260" s="153" t="str">
        <f t="shared" si="68"/>
        <v/>
      </c>
      <c r="S260" s="153" t="str">
        <f t="shared" si="69"/>
        <v/>
      </c>
      <c r="T260" s="240" t="str">
        <f t="shared" si="70"/>
        <v/>
      </c>
      <c r="U260" s="150" t="str">
        <f t="shared" si="71"/>
        <v/>
      </c>
      <c r="V260" s="153" t="str">
        <f t="shared" si="72"/>
        <v/>
      </c>
      <c r="W260" s="153" t="str">
        <f t="shared" si="73"/>
        <v/>
      </c>
      <c r="X260" s="170">
        <f t="shared" si="52"/>
        <v>0</v>
      </c>
      <c r="Y260" s="170" t="str">
        <f t="shared" si="53"/>
        <v/>
      </c>
      <c r="Z260" s="172" t="str">
        <f t="shared" si="54"/>
        <v/>
      </c>
      <c r="AA260" s="172" t="str">
        <f t="shared" si="74"/>
        <v/>
      </c>
      <c r="AB260" s="172" t="str">
        <f t="shared" si="75"/>
        <v/>
      </c>
      <c r="AL260" s="205" t="str">
        <f t="shared" si="76"/>
        <v/>
      </c>
      <c r="AM260" s="206" t="str">
        <f>IF(ISERROR(VLOOKUP(A260,Erfassung_Berechnung!$K$4:$K$19,1,FALSE)),"",VLOOKUP(A260,Erfassung_Berechnung!$K$4:$K$19,1,FALSE))</f>
        <v/>
      </c>
    </row>
    <row r="261" spans="1:39" x14ac:dyDescent="0.2">
      <c r="A261" s="11">
        <f t="shared" si="77"/>
        <v>45848</v>
      </c>
      <c r="B261" s="12">
        <f t="shared" si="55"/>
        <v>7</v>
      </c>
      <c r="C261" s="47">
        <f t="shared" si="56"/>
        <v>5</v>
      </c>
      <c r="D261" s="12" t="str">
        <f t="shared" si="57"/>
        <v/>
      </c>
      <c r="E261" s="156" t="str">
        <f>IF(AND(A261&gt;=Schulferien!$A$9,A261&lt;=Schulferien!$B$9),Schulferien!$C$9,IF(AND(A261&gt;=Schulferien!$A$10,A261&lt;=Schulferien!$B$10),Schulferien!$C$10,IF(AND(A261&gt;=Schulferien!$A$11,A261&lt;=Schulferien!$B$11),Schulferien!$C$11,IF(AND(A261&gt;=Schulferien!$A$12,A261&lt;=Schulferien!$B$12),Schulferien!$C$12,IF(AND(A261&gt;=Schulferien!$A$13,A261&lt;=Schulferien!$B$13),Schulferien!$C$13,IF(AND(A261&gt;=Schulferien!$A$14,A261&lt;=Schulferien!$B$14),Schulferien!$C$14,IF(AND(A261&gt;=Schulferien!$A$15,A261&lt;=Schulferien!$B$15),Schulferien!$C$15,IF(AND(A261&gt;=Schulferien!$A$16,A261&lt;=Schulferien!$B$16),Schulferien!$C$16,""))))))))</f>
        <v>Sommerferien</v>
      </c>
      <c r="F261" s="157">
        <f t="shared" si="58"/>
        <v>1</v>
      </c>
      <c r="G261" s="159" t="str">
        <f>IF(ISERROR(VLOOKUP(A261,Schulferien!$A$24:$C$31,3,FALSE)),"",VLOOKUP(A261,Schulferien!$A$24:$C$31,3,FALSE))</f>
        <v/>
      </c>
      <c r="H261" s="160" t="str">
        <f t="shared" si="59"/>
        <v/>
      </c>
      <c r="I261" s="164" t="str">
        <f t="shared" si="60"/>
        <v/>
      </c>
      <c r="J261" s="164" t="str">
        <f t="shared" si="61"/>
        <v/>
      </c>
      <c r="K261" s="65"/>
      <c r="L261" s="240" t="str">
        <f t="shared" si="62"/>
        <v/>
      </c>
      <c r="M261" s="150" t="str">
        <f t="shared" si="63"/>
        <v/>
      </c>
      <c r="N261" s="153" t="str">
        <f t="shared" si="64"/>
        <v/>
      </c>
      <c r="O261" s="153" t="str">
        <f t="shared" si="65"/>
        <v/>
      </c>
      <c r="P261" s="240" t="str">
        <f t="shared" si="66"/>
        <v/>
      </c>
      <c r="Q261" s="150" t="str">
        <f t="shared" si="67"/>
        <v/>
      </c>
      <c r="R261" s="153" t="str">
        <f t="shared" si="68"/>
        <v/>
      </c>
      <c r="S261" s="153" t="str">
        <f t="shared" si="69"/>
        <v/>
      </c>
      <c r="T261" s="240" t="str">
        <f t="shared" si="70"/>
        <v/>
      </c>
      <c r="U261" s="150" t="str">
        <f t="shared" si="71"/>
        <v/>
      </c>
      <c r="V261" s="153" t="str">
        <f t="shared" si="72"/>
        <v/>
      </c>
      <c r="W261" s="153" t="str">
        <f t="shared" si="73"/>
        <v/>
      </c>
      <c r="X261" s="170">
        <f t="shared" si="52"/>
        <v>0</v>
      </c>
      <c r="Y261" s="170" t="str">
        <f t="shared" si="53"/>
        <v/>
      </c>
      <c r="Z261" s="172" t="str">
        <f t="shared" si="54"/>
        <v/>
      </c>
      <c r="AA261" s="172" t="str">
        <f t="shared" si="74"/>
        <v/>
      </c>
      <c r="AB261" s="172" t="str">
        <f t="shared" si="75"/>
        <v/>
      </c>
      <c r="AL261" s="205" t="str">
        <f t="shared" si="76"/>
        <v/>
      </c>
      <c r="AM261" s="206" t="str">
        <f>IF(ISERROR(VLOOKUP(A261,Erfassung_Berechnung!$K$4:$K$19,1,FALSE)),"",VLOOKUP(A261,Erfassung_Berechnung!$K$4:$K$19,1,FALSE))</f>
        <v/>
      </c>
    </row>
    <row r="262" spans="1:39" x14ac:dyDescent="0.2">
      <c r="A262" s="11">
        <f t="shared" si="77"/>
        <v>45849</v>
      </c>
      <c r="B262" s="12">
        <f t="shared" si="55"/>
        <v>7</v>
      </c>
      <c r="C262" s="47">
        <f t="shared" si="56"/>
        <v>6</v>
      </c>
      <c r="D262" s="12" t="str">
        <f t="shared" si="57"/>
        <v/>
      </c>
      <c r="E262" s="156" t="str">
        <f>IF(AND(A262&gt;=Schulferien!$A$9,A262&lt;=Schulferien!$B$9),Schulferien!$C$9,IF(AND(A262&gt;=Schulferien!$A$10,A262&lt;=Schulferien!$B$10),Schulferien!$C$10,IF(AND(A262&gt;=Schulferien!$A$11,A262&lt;=Schulferien!$B$11),Schulferien!$C$11,IF(AND(A262&gt;=Schulferien!$A$12,A262&lt;=Schulferien!$B$12),Schulferien!$C$12,IF(AND(A262&gt;=Schulferien!$A$13,A262&lt;=Schulferien!$B$13),Schulferien!$C$13,IF(AND(A262&gt;=Schulferien!$A$14,A262&lt;=Schulferien!$B$14),Schulferien!$C$14,IF(AND(A262&gt;=Schulferien!$A$15,A262&lt;=Schulferien!$B$15),Schulferien!$C$15,IF(AND(A262&gt;=Schulferien!$A$16,A262&lt;=Schulferien!$B$16),Schulferien!$C$16,""))))))))</f>
        <v>Sommerferien</v>
      </c>
      <c r="F262" s="157">
        <f t="shared" si="58"/>
        <v>1</v>
      </c>
      <c r="G262" s="159" t="str">
        <f>IF(ISERROR(VLOOKUP(A262,Schulferien!$A$24:$C$31,3,FALSE)),"",VLOOKUP(A262,Schulferien!$A$24:$C$31,3,FALSE))</f>
        <v/>
      </c>
      <c r="H262" s="160" t="str">
        <f t="shared" si="59"/>
        <v/>
      </c>
      <c r="I262" s="164" t="str">
        <f t="shared" si="60"/>
        <v/>
      </c>
      <c r="J262" s="164" t="str">
        <f t="shared" si="61"/>
        <v/>
      </c>
      <c r="K262" s="65"/>
      <c r="L262" s="240" t="str">
        <f t="shared" si="62"/>
        <v/>
      </c>
      <c r="M262" s="150" t="str">
        <f t="shared" si="63"/>
        <v/>
      </c>
      <c r="N262" s="153" t="str">
        <f t="shared" si="64"/>
        <v/>
      </c>
      <c r="O262" s="153" t="str">
        <f t="shared" si="65"/>
        <v/>
      </c>
      <c r="P262" s="240" t="str">
        <f t="shared" si="66"/>
        <v/>
      </c>
      <c r="Q262" s="150" t="str">
        <f t="shared" si="67"/>
        <v/>
      </c>
      <c r="R262" s="153" t="str">
        <f t="shared" si="68"/>
        <v/>
      </c>
      <c r="S262" s="153" t="str">
        <f t="shared" si="69"/>
        <v/>
      </c>
      <c r="T262" s="240" t="str">
        <f t="shared" si="70"/>
        <v/>
      </c>
      <c r="U262" s="150" t="str">
        <f t="shared" si="71"/>
        <v/>
      </c>
      <c r="V262" s="153" t="str">
        <f t="shared" si="72"/>
        <v/>
      </c>
      <c r="W262" s="153" t="str">
        <f t="shared" si="73"/>
        <v/>
      </c>
      <c r="X262" s="170">
        <f t="shared" si="52"/>
        <v>0</v>
      </c>
      <c r="Y262" s="170" t="str">
        <f t="shared" si="53"/>
        <v/>
      </c>
      <c r="Z262" s="172" t="str">
        <f t="shared" si="54"/>
        <v/>
      </c>
      <c r="AA262" s="172" t="str">
        <f t="shared" si="74"/>
        <v/>
      </c>
      <c r="AB262" s="172" t="str">
        <f t="shared" si="75"/>
        <v/>
      </c>
      <c r="AL262" s="205" t="str">
        <f t="shared" si="76"/>
        <v/>
      </c>
      <c r="AM262" s="206" t="str">
        <f>IF(ISERROR(VLOOKUP(A262,Erfassung_Berechnung!$K$4:$K$19,1,FALSE)),"",VLOOKUP(A262,Erfassung_Berechnung!$K$4:$K$19,1,FALSE))</f>
        <v/>
      </c>
    </row>
    <row r="263" spans="1:39" x14ac:dyDescent="0.2">
      <c r="A263" s="11">
        <f t="shared" si="77"/>
        <v>45850</v>
      </c>
      <c r="B263" s="12">
        <f t="shared" si="55"/>
        <v>7</v>
      </c>
      <c r="C263" s="47">
        <f t="shared" si="56"/>
        <v>7</v>
      </c>
      <c r="D263" s="12">
        <f t="shared" si="57"/>
        <v>1</v>
      </c>
      <c r="E263" s="156" t="str">
        <f>IF(AND(A263&gt;=Schulferien!$A$9,A263&lt;=Schulferien!$B$9),Schulferien!$C$9,IF(AND(A263&gt;=Schulferien!$A$10,A263&lt;=Schulferien!$B$10),Schulferien!$C$10,IF(AND(A263&gt;=Schulferien!$A$11,A263&lt;=Schulferien!$B$11),Schulferien!$C$11,IF(AND(A263&gt;=Schulferien!$A$12,A263&lt;=Schulferien!$B$12),Schulferien!$C$12,IF(AND(A263&gt;=Schulferien!$A$13,A263&lt;=Schulferien!$B$13),Schulferien!$C$13,IF(AND(A263&gt;=Schulferien!$A$14,A263&lt;=Schulferien!$B$14),Schulferien!$C$14,IF(AND(A263&gt;=Schulferien!$A$15,A263&lt;=Schulferien!$B$15),Schulferien!$C$15,IF(AND(A263&gt;=Schulferien!$A$16,A263&lt;=Schulferien!$B$16),Schulferien!$C$16,""))))))))</f>
        <v>Sommerferien</v>
      </c>
      <c r="F263" s="157">
        <f t="shared" si="58"/>
        <v>0</v>
      </c>
      <c r="G263" s="159" t="str">
        <f>IF(ISERROR(VLOOKUP(A263,Schulferien!$A$24:$C$31,3,FALSE)),"",VLOOKUP(A263,Schulferien!$A$24:$C$31,3,FALSE))</f>
        <v/>
      </c>
      <c r="H263" s="160" t="str">
        <f t="shared" si="59"/>
        <v/>
      </c>
      <c r="I263" s="164" t="str">
        <f t="shared" si="60"/>
        <v/>
      </c>
      <c r="J263" s="164" t="str">
        <f t="shared" si="61"/>
        <v/>
      </c>
      <c r="K263" s="65"/>
      <c r="L263" s="240" t="str">
        <f t="shared" si="62"/>
        <v/>
      </c>
      <c r="M263" s="150" t="str">
        <f t="shared" si="63"/>
        <v/>
      </c>
      <c r="N263" s="153" t="str">
        <f t="shared" si="64"/>
        <v/>
      </c>
      <c r="O263" s="153" t="str">
        <f t="shared" si="65"/>
        <v/>
      </c>
      <c r="P263" s="240" t="str">
        <f t="shared" si="66"/>
        <v/>
      </c>
      <c r="Q263" s="150" t="str">
        <f t="shared" si="67"/>
        <v/>
      </c>
      <c r="R263" s="153" t="str">
        <f t="shared" si="68"/>
        <v/>
      </c>
      <c r="S263" s="153" t="str">
        <f t="shared" si="69"/>
        <v/>
      </c>
      <c r="T263" s="240" t="str">
        <f t="shared" si="70"/>
        <v/>
      </c>
      <c r="U263" s="150" t="str">
        <f t="shared" si="71"/>
        <v/>
      </c>
      <c r="V263" s="153" t="str">
        <f t="shared" si="72"/>
        <v/>
      </c>
      <c r="W263" s="153" t="str">
        <f t="shared" si="73"/>
        <v/>
      </c>
      <c r="X263" s="170">
        <f t="shared" ref="X263:X326" si="78">IF(AND(A263&gt;=$D$22,A263&lt;=$E$22),$H$22,IF(AND(A263&gt;=$D$23,A263&lt;=$E$23),$H$23,IF(AND(A263&gt;=$D$24,A263&lt;=$E$24),$H$24,IF(AND(A263&gt;=$D$25,A263&lt;=$E$25),$H$25,IF(AND(A263&gt;=$D$26,A263&lt;=$E$26),$H$26,IF(AND(A263&gt;=$D$27,A263&lt;=$E$27),$H$27,""))))))</f>
        <v>0</v>
      </c>
      <c r="Y263" s="170" t="str">
        <f t="shared" ref="Y263:Y326" si="79">IF(AND(A263&gt;=$D$22,A263&lt;=$E$22),$I$22,IF(AND(A263&gt;=$D$23,A263&lt;=$E$23),$I$23,IF(AND(A263&gt;=$D$24,A263&lt;=$E$24),$I$24,IF(AND(A263&gt;=$D$25,A263&lt;=$E$25),$I$25,IF(AND(A263&gt;=$D$26,A263&lt;=$E$26),$I$26,IF(AND(A263&gt;=$D$27,A263&lt;=$E$27),$I$27,""))))))</f>
        <v/>
      </c>
      <c r="Z263" s="172" t="str">
        <f t="shared" ref="Z263:Z326" si="80">IF(AND(A263&gt;=$A$30,A263&lt;=$B$30,I263=1),1,"")</f>
        <v/>
      </c>
      <c r="AA263" s="172" t="str">
        <f t="shared" si="74"/>
        <v/>
      </c>
      <c r="AB263" s="172" t="str">
        <f t="shared" si="75"/>
        <v/>
      </c>
      <c r="AL263" s="205" t="str">
        <f t="shared" si="76"/>
        <v/>
      </c>
      <c r="AM263" s="206" t="str">
        <f>IF(ISERROR(VLOOKUP(A263,Erfassung_Berechnung!$K$4:$K$19,1,FALSE)),"",VLOOKUP(A263,Erfassung_Berechnung!$K$4:$K$19,1,FALSE))</f>
        <v/>
      </c>
    </row>
    <row r="264" spans="1:39" x14ac:dyDescent="0.2">
      <c r="A264" s="11">
        <f t="shared" si="77"/>
        <v>45851</v>
      </c>
      <c r="B264" s="12">
        <f t="shared" ref="B264:B327" si="81">MONTH(A264)</f>
        <v>7</v>
      </c>
      <c r="C264" s="47">
        <f t="shared" ref="C264:C327" si="82">WEEKDAY(A264)</f>
        <v>1</v>
      </c>
      <c r="D264" s="12">
        <f t="shared" ref="D264:D327" si="83">IF(OR(C264=7,C264=1),1,"")</f>
        <v>1</v>
      </c>
      <c r="E264" s="156" t="str">
        <f>IF(AND(A264&gt;=Schulferien!$A$9,A264&lt;=Schulferien!$B$9),Schulferien!$C$9,IF(AND(A264&gt;=Schulferien!$A$10,A264&lt;=Schulferien!$B$10),Schulferien!$C$10,IF(AND(A264&gt;=Schulferien!$A$11,A264&lt;=Schulferien!$B$11),Schulferien!$C$11,IF(AND(A264&gt;=Schulferien!$A$12,A264&lt;=Schulferien!$B$12),Schulferien!$C$12,IF(AND(A264&gt;=Schulferien!$A$13,A264&lt;=Schulferien!$B$13),Schulferien!$C$13,IF(AND(A264&gt;=Schulferien!$A$14,A264&lt;=Schulferien!$B$14),Schulferien!$C$14,IF(AND(A264&gt;=Schulferien!$A$15,A264&lt;=Schulferien!$B$15),Schulferien!$C$15,IF(AND(A264&gt;=Schulferien!$A$16,A264&lt;=Schulferien!$B$16),Schulferien!$C$16,""))))))))</f>
        <v>Sommerferien</v>
      </c>
      <c r="F264" s="157">
        <f t="shared" ref="F264:F327" si="84">IF(AND(E264&lt;&gt;"",D264=1),0,IF(E264&lt;&gt;"",1,""))</f>
        <v>0</v>
      </c>
      <c r="G264" s="159" t="str">
        <f>IF(ISERROR(VLOOKUP(A264,Schulferien!$A$24:$C$31,3,FALSE)),"",VLOOKUP(A264,Schulferien!$A$24:$C$31,3,FALSE))</f>
        <v/>
      </c>
      <c r="H264" s="160" t="str">
        <f t="shared" ref="H264:H327" si="85">IF(AND(G264&lt;&gt;"",F264&lt;&gt;""),0,IF(G264&lt;&gt;"",1,""))</f>
        <v/>
      </c>
      <c r="I264" s="164" t="str">
        <f t="shared" ref="I264:I327" si="86">IF(OR(D264=1,F264=1),"",1)</f>
        <v/>
      </c>
      <c r="J264" s="164" t="str">
        <f t="shared" ref="J264:J327" si="87">IF(OR(D264=1,F264=1,H264=1),"",1)</f>
        <v/>
      </c>
      <c r="K264" s="65"/>
      <c r="L264" s="240" t="str">
        <f t="shared" ref="L264:L327" si="88">IF(AND(A264&gt;=$A$34,A264&lt;=$B$34),1,"")</f>
        <v/>
      </c>
      <c r="M264" s="150" t="str">
        <f t="shared" ref="M264:M327" si="89">IF(AND(L264=1,J264&lt;&gt;1),0,IF(L264=1,1,""))</f>
        <v/>
      </c>
      <c r="N264" s="153" t="str">
        <f t="shared" ref="N264:N327" si="90">IF(M264=1,X264,"")</f>
        <v/>
      </c>
      <c r="O264" s="153" t="str">
        <f t="shared" ref="O264:O327" si="91">IF(M264=1,Y264,"")</f>
        <v/>
      </c>
      <c r="P264" s="240" t="str">
        <f t="shared" ref="P264:P327" si="92">IF(AND(A264&gt;=$A$35,A264&lt;=$B$35),1,"")</f>
        <v/>
      </c>
      <c r="Q264" s="150" t="str">
        <f t="shared" ref="Q264:Q327" si="93">IF(AND(P264=1,J264&lt;&gt;1),0,IF(P264=1,1,""))</f>
        <v/>
      </c>
      <c r="R264" s="153" t="str">
        <f t="shared" ref="R264:R327" si="94">IF(Q264=1,X264,"")</f>
        <v/>
      </c>
      <c r="S264" s="153" t="str">
        <f t="shared" ref="S264:S327" si="95">IF(Q264=1,Y264,"")</f>
        <v/>
      </c>
      <c r="T264" s="240" t="str">
        <f t="shared" ref="T264:T327" si="96">IF(AND(A264&gt;=$A$36,A264&lt;=$B$36),1,"")</f>
        <v/>
      </c>
      <c r="U264" s="150" t="str">
        <f t="shared" ref="U264:U327" si="97">IF(AND(T264=1,J264&lt;&gt;1),0,IF(T264=1,1,""))</f>
        <v/>
      </c>
      <c r="V264" s="153" t="str">
        <f t="shared" ref="V264:V327" si="98">IF(U264=1,X264,"")</f>
        <v/>
      </c>
      <c r="W264" s="153" t="str">
        <f t="shared" ref="W264:W327" si="99">IF(U264=1,Y264,"")</f>
        <v/>
      </c>
      <c r="X264" s="170">
        <f t="shared" si="78"/>
        <v>0</v>
      </c>
      <c r="Y264" s="170" t="str">
        <f t="shared" si="79"/>
        <v/>
      </c>
      <c r="Z264" s="172" t="str">
        <f t="shared" si="80"/>
        <v/>
      </c>
      <c r="AA264" s="172" t="str">
        <f t="shared" ref="AA264:AA327" si="100">IF(Z264=1,X264,"")</f>
        <v/>
      </c>
      <c r="AB264" s="172" t="str">
        <f t="shared" ref="AB264:AB327" si="101">IF(Z264=1,Y264,"")</f>
        <v/>
      </c>
      <c r="AL264" s="205" t="str">
        <f t="shared" ref="AL264:AL327" si="102">IF(AM264="","",RANK(AM264,$AM$71:$AM$436,1))</f>
        <v/>
      </c>
      <c r="AM264" s="206" t="str">
        <f>IF(ISERROR(VLOOKUP(A264,Erfassung_Berechnung!$K$4:$K$19,1,FALSE)),"",VLOOKUP(A264,Erfassung_Berechnung!$K$4:$K$19,1,FALSE))</f>
        <v/>
      </c>
    </row>
    <row r="265" spans="1:39" x14ac:dyDescent="0.2">
      <c r="A265" s="11">
        <f t="shared" ref="A265:A328" si="103">A264+1</f>
        <v>45852</v>
      </c>
      <c r="B265" s="12">
        <f t="shared" si="81"/>
        <v>7</v>
      </c>
      <c r="C265" s="47">
        <f t="shared" si="82"/>
        <v>2</v>
      </c>
      <c r="D265" s="12" t="str">
        <f t="shared" si="83"/>
        <v/>
      </c>
      <c r="E265" s="156" t="str">
        <f>IF(AND(A265&gt;=Schulferien!$A$9,A265&lt;=Schulferien!$B$9),Schulferien!$C$9,IF(AND(A265&gt;=Schulferien!$A$10,A265&lt;=Schulferien!$B$10),Schulferien!$C$10,IF(AND(A265&gt;=Schulferien!$A$11,A265&lt;=Schulferien!$B$11),Schulferien!$C$11,IF(AND(A265&gt;=Schulferien!$A$12,A265&lt;=Schulferien!$B$12),Schulferien!$C$12,IF(AND(A265&gt;=Schulferien!$A$13,A265&lt;=Schulferien!$B$13),Schulferien!$C$13,IF(AND(A265&gt;=Schulferien!$A$14,A265&lt;=Schulferien!$B$14),Schulferien!$C$14,IF(AND(A265&gt;=Schulferien!$A$15,A265&lt;=Schulferien!$B$15),Schulferien!$C$15,IF(AND(A265&gt;=Schulferien!$A$16,A265&lt;=Schulferien!$B$16),Schulferien!$C$16,""))))))))</f>
        <v>Sommerferien</v>
      </c>
      <c r="F265" s="157">
        <f t="shared" si="84"/>
        <v>1</v>
      </c>
      <c r="G265" s="159" t="str">
        <f>IF(ISERROR(VLOOKUP(A265,Schulferien!$A$24:$C$31,3,FALSE)),"",VLOOKUP(A265,Schulferien!$A$24:$C$31,3,FALSE))</f>
        <v/>
      </c>
      <c r="H265" s="160" t="str">
        <f t="shared" si="85"/>
        <v/>
      </c>
      <c r="I265" s="164" t="str">
        <f t="shared" si="86"/>
        <v/>
      </c>
      <c r="J265" s="164" t="str">
        <f t="shared" si="87"/>
        <v/>
      </c>
      <c r="K265" s="65"/>
      <c r="L265" s="240" t="str">
        <f t="shared" si="88"/>
        <v/>
      </c>
      <c r="M265" s="150" t="str">
        <f t="shared" si="89"/>
        <v/>
      </c>
      <c r="N265" s="153" t="str">
        <f t="shared" si="90"/>
        <v/>
      </c>
      <c r="O265" s="153" t="str">
        <f t="shared" si="91"/>
        <v/>
      </c>
      <c r="P265" s="240" t="str">
        <f t="shared" si="92"/>
        <v/>
      </c>
      <c r="Q265" s="150" t="str">
        <f t="shared" si="93"/>
        <v/>
      </c>
      <c r="R265" s="153" t="str">
        <f t="shared" si="94"/>
        <v/>
      </c>
      <c r="S265" s="153" t="str">
        <f t="shared" si="95"/>
        <v/>
      </c>
      <c r="T265" s="240" t="str">
        <f t="shared" si="96"/>
        <v/>
      </c>
      <c r="U265" s="150" t="str">
        <f t="shared" si="97"/>
        <v/>
      </c>
      <c r="V265" s="153" t="str">
        <f t="shared" si="98"/>
        <v/>
      </c>
      <c r="W265" s="153" t="str">
        <f t="shared" si="99"/>
        <v/>
      </c>
      <c r="X265" s="170">
        <f t="shared" si="78"/>
        <v>0</v>
      </c>
      <c r="Y265" s="170" t="str">
        <f t="shared" si="79"/>
        <v/>
      </c>
      <c r="Z265" s="172" t="str">
        <f t="shared" si="80"/>
        <v/>
      </c>
      <c r="AA265" s="172" t="str">
        <f t="shared" si="100"/>
        <v/>
      </c>
      <c r="AB265" s="172" t="str">
        <f t="shared" si="101"/>
        <v/>
      </c>
      <c r="AL265" s="205" t="str">
        <f t="shared" si="102"/>
        <v/>
      </c>
      <c r="AM265" s="206" t="str">
        <f>IF(ISERROR(VLOOKUP(A265,Erfassung_Berechnung!$K$4:$K$19,1,FALSE)),"",VLOOKUP(A265,Erfassung_Berechnung!$K$4:$K$19,1,FALSE))</f>
        <v/>
      </c>
    </row>
    <row r="266" spans="1:39" x14ac:dyDescent="0.2">
      <c r="A266" s="11">
        <f t="shared" si="103"/>
        <v>45853</v>
      </c>
      <c r="B266" s="12">
        <f t="shared" si="81"/>
        <v>7</v>
      </c>
      <c r="C266" s="47">
        <f t="shared" si="82"/>
        <v>3</v>
      </c>
      <c r="D266" s="12" t="str">
        <f t="shared" si="83"/>
        <v/>
      </c>
      <c r="E266" s="156" t="str">
        <f>IF(AND(A266&gt;=Schulferien!$A$9,A266&lt;=Schulferien!$B$9),Schulferien!$C$9,IF(AND(A266&gt;=Schulferien!$A$10,A266&lt;=Schulferien!$B$10),Schulferien!$C$10,IF(AND(A266&gt;=Schulferien!$A$11,A266&lt;=Schulferien!$B$11),Schulferien!$C$11,IF(AND(A266&gt;=Schulferien!$A$12,A266&lt;=Schulferien!$B$12),Schulferien!$C$12,IF(AND(A266&gt;=Schulferien!$A$13,A266&lt;=Schulferien!$B$13),Schulferien!$C$13,IF(AND(A266&gt;=Schulferien!$A$14,A266&lt;=Schulferien!$B$14),Schulferien!$C$14,IF(AND(A266&gt;=Schulferien!$A$15,A266&lt;=Schulferien!$B$15),Schulferien!$C$15,IF(AND(A266&gt;=Schulferien!$A$16,A266&lt;=Schulferien!$B$16),Schulferien!$C$16,""))))))))</f>
        <v>Sommerferien</v>
      </c>
      <c r="F266" s="157">
        <f t="shared" si="84"/>
        <v>1</v>
      </c>
      <c r="G266" s="159" t="str">
        <f>IF(ISERROR(VLOOKUP(A266,Schulferien!$A$24:$C$31,3,FALSE)),"",VLOOKUP(A266,Schulferien!$A$24:$C$31,3,FALSE))</f>
        <v/>
      </c>
      <c r="H266" s="160" t="str">
        <f t="shared" si="85"/>
        <v/>
      </c>
      <c r="I266" s="164" t="str">
        <f t="shared" si="86"/>
        <v/>
      </c>
      <c r="J266" s="164" t="str">
        <f t="shared" si="87"/>
        <v/>
      </c>
      <c r="K266" s="65"/>
      <c r="L266" s="240" t="str">
        <f t="shared" si="88"/>
        <v/>
      </c>
      <c r="M266" s="150" t="str">
        <f t="shared" si="89"/>
        <v/>
      </c>
      <c r="N266" s="153" t="str">
        <f t="shared" si="90"/>
        <v/>
      </c>
      <c r="O266" s="153" t="str">
        <f t="shared" si="91"/>
        <v/>
      </c>
      <c r="P266" s="240" t="str">
        <f t="shared" si="92"/>
        <v/>
      </c>
      <c r="Q266" s="150" t="str">
        <f t="shared" si="93"/>
        <v/>
      </c>
      <c r="R266" s="153" t="str">
        <f t="shared" si="94"/>
        <v/>
      </c>
      <c r="S266" s="153" t="str">
        <f t="shared" si="95"/>
        <v/>
      </c>
      <c r="T266" s="240" t="str">
        <f t="shared" si="96"/>
        <v/>
      </c>
      <c r="U266" s="150" t="str">
        <f t="shared" si="97"/>
        <v/>
      </c>
      <c r="V266" s="153" t="str">
        <f t="shared" si="98"/>
        <v/>
      </c>
      <c r="W266" s="153" t="str">
        <f t="shared" si="99"/>
        <v/>
      </c>
      <c r="X266" s="170">
        <f t="shared" si="78"/>
        <v>0</v>
      </c>
      <c r="Y266" s="170" t="str">
        <f t="shared" si="79"/>
        <v/>
      </c>
      <c r="Z266" s="172" t="str">
        <f t="shared" si="80"/>
        <v/>
      </c>
      <c r="AA266" s="172" t="str">
        <f t="shared" si="100"/>
        <v/>
      </c>
      <c r="AB266" s="172" t="str">
        <f t="shared" si="101"/>
        <v/>
      </c>
      <c r="AL266" s="205" t="str">
        <f t="shared" si="102"/>
        <v/>
      </c>
      <c r="AM266" s="206" t="str">
        <f>IF(ISERROR(VLOOKUP(A266,Erfassung_Berechnung!$K$4:$K$19,1,FALSE)),"",VLOOKUP(A266,Erfassung_Berechnung!$K$4:$K$19,1,FALSE))</f>
        <v/>
      </c>
    </row>
    <row r="267" spans="1:39" x14ac:dyDescent="0.2">
      <c r="A267" s="11">
        <f t="shared" si="103"/>
        <v>45854</v>
      </c>
      <c r="B267" s="12">
        <f t="shared" si="81"/>
        <v>7</v>
      </c>
      <c r="C267" s="47">
        <f t="shared" si="82"/>
        <v>4</v>
      </c>
      <c r="D267" s="12" t="str">
        <f t="shared" si="83"/>
        <v/>
      </c>
      <c r="E267" s="156" t="str">
        <f>IF(AND(A267&gt;=Schulferien!$A$9,A267&lt;=Schulferien!$B$9),Schulferien!$C$9,IF(AND(A267&gt;=Schulferien!$A$10,A267&lt;=Schulferien!$B$10),Schulferien!$C$10,IF(AND(A267&gt;=Schulferien!$A$11,A267&lt;=Schulferien!$B$11),Schulferien!$C$11,IF(AND(A267&gt;=Schulferien!$A$12,A267&lt;=Schulferien!$B$12),Schulferien!$C$12,IF(AND(A267&gt;=Schulferien!$A$13,A267&lt;=Schulferien!$B$13),Schulferien!$C$13,IF(AND(A267&gt;=Schulferien!$A$14,A267&lt;=Schulferien!$B$14),Schulferien!$C$14,IF(AND(A267&gt;=Schulferien!$A$15,A267&lt;=Schulferien!$B$15),Schulferien!$C$15,IF(AND(A267&gt;=Schulferien!$A$16,A267&lt;=Schulferien!$B$16),Schulferien!$C$16,""))))))))</f>
        <v>Sommerferien</v>
      </c>
      <c r="F267" s="157">
        <f t="shared" si="84"/>
        <v>1</v>
      </c>
      <c r="G267" s="159" t="str">
        <f>IF(ISERROR(VLOOKUP(A267,Schulferien!$A$24:$C$31,3,FALSE)),"",VLOOKUP(A267,Schulferien!$A$24:$C$31,3,FALSE))</f>
        <v/>
      </c>
      <c r="H267" s="160" t="str">
        <f t="shared" si="85"/>
        <v/>
      </c>
      <c r="I267" s="164" t="str">
        <f t="shared" si="86"/>
        <v/>
      </c>
      <c r="J267" s="164" t="str">
        <f t="shared" si="87"/>
        <v/>
      </c>
      <c r="K267" s="65"/>
      <c r="L267" s="240" t="str">
        <f t="shared" si="88"/>
        <v/>
      </c>
      <c r="M267" s="150" t="str">
        <f t="shared" si="89"/>
        <v/>
      </c>
      <c r="N267" s="153" t="str">
        <f t="shared" si="90"/>
        <v/>
      </c>
      <c r="O267" s="153" t="str">
        <f t="shared" si="91"/>
        <v/>
      </c>
      <c r="P267" s="240" t="str">
        <f t="shared" si="92"/>
        <v/>
      </c>
      <c r="Q267" s="150" t="str">
        <f t="shared" si="93"/>
        <v/>
      </c>
      <c r="R267" s="153" t="str">
        <f t="shared" si="94"/>
        <v/>
      </c>
      <c r="S267" s="153" t="str">
        <f t="shared" si="95"/>
        <v/>
      </c>
      <c r="T267" s="240" t="str">
        <f t="shared" si="96"/>
        <v/>
      </c>
      <c r="U267" s="150" t="str">
        <f t="shared" si="97"/>
        <v/>
      </c>
      <c r="V267" s="153" t="str">
        <f t="shared" si="98"/>
        <v/>
      </c>
      <c r="W267" s="153" t="str">
        <f t="shared" si="99"/>
        <v/>
      </c>
      <c r="X267" s="170">
        <f t="shared" si="78"/>
        <v>0</v>
      </c>
      <c r="Y267" s="170" t="str">
        <f t="shared" si="79"/>
        <v/>
      </c>
      <c r="Z267" s="172" t="str">
        <f t="shared" si="80"/>
        <v/>
      </c>
      <c r="AA267" s="172" t="str">
        <f t="shared" si="100"/>
        <v/>
      </c>
      <c r="AB267" s="172" t="str">
        <f t="shared" si="101"/>
        <v/>
      </c>
      <c r="AL267" s="205" t="str">
        <f t="shared" si="102"/>
        <v/>
      </c>
      <c r="AM267" s="206" t="str">
        <f>IF(ISERROR(VLOOKUP(A267,Erfassung_Berechnung!$K$4:$K$19,1,FALSE)),"",VLOOKUP(A267,Erfassung_Berechnung!$K$4:$K$19,1,FALSE))</f>
        <v/>
      </c>
    </row>
    <row r="268" spans="1:39" x14ac:dyDescent="0.2">
      <c r="A268" s="11">
        <f t="shared" si="103"/>
        <v>45855</v>
      </c>
      <c r="B268" s="12">
        <f t="shared" si="81"/>
        <v>7</v>
      </c>
      <c r="C268" s="47">
        <f t="shared" si="82"/>
        <v>5</v>
      </c>
      <c r="D268" s="12" t="str">
        <f t="shared" si="83"/>
        <v/>
      </c>
      <c r="E268" s="156" t="str">
        <f>IF(AND(A268&gt;=Schulferien!$A$9,A268&lt;=Schulferien!$B$9),Schulferien!$C$9,IF(AND(A268&gt;=Schulferien!$A$10,A268&lt;=Schulferien!$B$10),Schulferien!$C$10,IF(AND(A268&gt;=Schulferien!$A$11,A268&lt;=Schulferien!$B$11),Schulferien!$C$11,IF(AND(A268&gt;=Schulferien!$A$12,A268&lt;=Schulferien!$B$12),Schulferien!$C$12,IF(AND(A268&gt;=Schulferien!$A$13,A268&lt;=Schulferien!$B$13),Schulferien!$C$13,IF(AND(A268&gt;=Schulferien!$A$14,A268&lt;=Schulferien!$B$14),Schulferien!$C$14,IF(AND(A268&gt;=Schulferien!$A$15,A268&lt;=Schulferien!$B$15),Schulferien!$C$15,IF(AND(A268&gt;=Schulferien!$A$16,A268&lt;=Schulferien!$B$16),Schulferien!$C$16,""))))))))</f>
        <v>Sommerferien</v>
      </c>
      <c r="F268" s="157">
        <f t="shared" si="84"/>
        <v>1</v>
      </c>
      <c r="G268" s="159" t="str">
        <f>IF(ISERROR(VLOOKUP(A268,Schulferien!$A$24:$C$31,3,FALSE)),"",VLOOKUP(A268,Schulferien!$A$24:$C$31,3,FALSE))</f>
        <v/>
      </c>
      <c r="H268" s="160" t="str">
        <f t="shared" si="85"/>
        <v/>
      </c>
      <c r="I268" s="164" t="str">
        <f t="shared" si="86"/>
        <v/>
      </c>
      <c r="J268" s="164" t="str">
        <f t="shared" si="87"/>
        <v/>
      </c>
      <c r="K268" s="65"/>
      <c r="L268" s="240" t="str">
        <f t="shared" si="88"/>
        <v/>
      </c>
      <c r="M268" s="150" t="str">
        <f t="shared" si="89"/>
        <v/>
      </c>
      <c r="N268" s="153" t="str">
        <f t="shared" si="90"/>
        <v/>
      </c>
      <c r="O268" s="153" t="str">
        <f t="shared" si="91"/>
        <v/>
      </c>
      <c r="P268" s="240" t="str">
        <f t="shared" si="92"/>
        <v/>
      </c>
      <c r="Q268" s="150" t="str">
        <f t="shared" si="93"/>
        <v/>
      </c>
      <c r="R268" s="153" t="str">
        <f t="shared" si="94"/>
        <v/>
      </c>
      <c r="S268" s="153" t="str">
        <f t="shared" si="95"/>
        <v/>
      </c>
      <c r="T268" s="240" t="str">
        <f t="shared" si="96"/>
        <v/>
      </c>
      <c r="U268" s="150" t="str">
        <f t="shared" si="97"/>
        <v/>
      </c>
      <c r="V268" s="153" t="str">
        <f t="shared" si="98"/>
        <v/>
      </c>
      <c r="W268" s="153" t="str">
        <f t="shared" si="99"/>
        <v/>
      </c>
      <c r="X268" s="170">
        <f t="shared" si="78"/>
        <v>0</v>
      </c>
      <c r="Y268" s="170" t="str">
        <f t="shared" si="79"/>
        <v/>
      </c>
      <c r="Z268" s="172" t="str">
        <f t="shared" si="80"/>
        <v/>
      </c>
      <c r="AA268" s="172" t="str">
        <f t="shared" si="100"/>
        <v/>
      </c>
      <c r="AB268" s="172" t="str">
        <f t="shared" si="101"/>
        <v/>
      </c>
      <c r="AL268" s="205" t="str">
        <f t="shared" si="102"/>
        <v/>
      </c>
      <c r="AM268" s="206" t="str">
        <f>IF(ISERROR(VLOOKUP(A268,Erfassung_Berechnung!$K$4:$K$19,1,FALSE)),"",VLOOKUP(A268,Erfassung_Berechnung!$K$4:$K$19,1,FALSE))</f>
        <v/>
      </c>
    </row>
    <row r="269" spans="1:39" x14ac:dyDescent="0.2">
      <c r="A269" s="11">
        <f t="shared" si="103"/>
        <v>45856</v>
      </c>
      <c r="B269" s="12">
        <f t="shared" si="81"/>
        <v>7</v>
      </c>
      <c r="C269" s="47">
        <f t="shared" si="82"/>
        <v>6</v>
      </c>
      <c r="D269" s="12" t="str">
        <f t="shared" si="83"/>
        <v/>
      </c>
      <c r="E269" s="156" t="str">
        <f>IF(AND(A269&gt;=Schulferien!$A$9,A269&lt;=Schulferien!$B$9),Schulferien!$C$9,IF(AND(A269&gt;=Schulferien!$A$10,A269&lt;=Schulferien!$B$10),Schulferien!$C$10,IF(AND(A269&gt;=Schulferien!$A$11,A269&lt;=Schulferien!$B$11),Schulferien!$C$11,IF(AND(A269&gt;=Schulferien!$A$12,A269&lt;=Schulferien!$B$12),Schulferien!$C$12,IF(AND(A269&gt;=Schulferien!$A$13,A269&lt;=Schulferien!$B$13),Schulferien!$C$13,IF(AND(A269&gt;=Schulferien!$A$14,A269&lt;=Schulferien!$B$14),Schulferien!$C$14,IF(AND(A269&gt;=Schulferien!$A$15,A269&lt;=Schulferien!$B$15),Schulferien!$C$15,IF(AND(A269&gt;=Schulferien!$A$16,A269&lt;=Schulferien!$B$16),Schulferien!$C$16,""))))))))</f>
        <v>Sommerferien</v>
      </c>
      <c r="F269" s="157">
        <f t="shared" si="84"/>
        <v>1</v>
      </c>
      <c r="G269" s="159" t="str">
        <f>IF(ISERROR(VLOOKUP(A269,Schulferien!$A$24:$C$31,3,FALSE)),"",VLOOKUP(A269,Schulferien!$A$24:$C$31,3,FALSE))</f>
        <v/>
      </c>
      <c r="H269" s="160" t="str">
        <f t="shared" si="85"/>
        <v/>
      </c>
      <c r="I269" s="164" t="str">
        <f t="shared" si="86"/>
        <v/>
      </c>
      <c r="J269" s="164" t="str">
        <f t="shared" si="87"/>
        <v/>
      </c>
      <c r="K269" s="65"/>
      <c r="L269" s="240" t="str">
        <f t="shared" si="88"/>
        <v/>
      </c>
      <c r="M269" s="150" t="str">
        <f t="shared" si="89"/>
        <v/>
      </c>
      <c r="N269" s="153" t="str">
        <f t="shared" si="90"/>
        <v/>
      </c>
      <c r="O269" s="153" t="str">
        <f t="shared" si="91"/>
        <v/>
      </c>
      <c r="P269" s="240" t="str">
        <f t="shared" si="92"/>
        <v/>
      </c>
      <c r="Q269" s="150" t="str">
        <f t="shared" si="93"/>
        <v/>
      </c>
      <c r="R269" s="153" t="str">
        <f t="shared" si="94"/>
        <v/>
      </c>
      <c r="S269" s="153" t="str">
        <f t="shared" si="95"/>
        <v/>
      </c>
      <c r="T269" s="240" t="str">
        <f t="shared" si="96"/>
        <v/>
      </c>
      <c r="U269" s="150" t="str">
        <f t="shared" si="97"/>
        <v/>
      </c>
      <c r="V269" s="153" t="str">
        <f t="shared" si="98"/>
        <v/>
      </c>
      <c r="W269" s="153" t="str">
        <f t="shared" si="99"/>
        <v/>
      </c>
      <c r="X269" s="170">
        <f t="shared" si="78"/>
        <v>0</v>
      </c>
      <c r="Y269" s="170" t="str">
        <f t="shared" si="79"/>
        <v/>
      </c>
      <c r="Z269" s="172" t="str">
        <f t="shared" si="80"/>
        <v/>
      </c>
      <c r="AA269" s="172" t="str">
        <f t="shared" si="100"/>
        <v/>
      </c>
      <c r="AB269" s="172" t="str">
        <f t="shared" si="101"/>
        <v/>
      </c>
      <c r="AL269" s="205" t="str">
        <f t="shared" si="102"/>
        <v/>
      </c>
      <c r="AM269" s="206" t="str">
        <f>IF(ISERROR(VLOOKUP(A269,Erfassung_Berechnung!$K$4:$K$19,1,FALSE)),"",VLOOKUP(A269,Erfassung_Berechnung!$K$4:$K$19,1,FALSE))</f>
        <v/>
      </c>
    </row>
    <row r="270" spans="1:39" x14ac:dyDescent="0.2">
      <c r="A270" s="11">
        <f t="shared" si="103"/>
        <v>45857</v>
      </c>
      <c r="B270" s="12">
        <f t="shared" si="81"/>
        <v>7</v>
      </c>
      <c r="C270" s="47">
        <f t="shared" si="82"/>
        <v>7</v>
      </c>
      <c r="D270" s="12">
        <f t="shared" si="83"/>
        <v>1</v>
      </c>
      <c r="E270" s="156" t="str">
        <f>IF(AND(A270&gt;=Schulferien!$A$9,A270&lt;=Schulferien!$B$9),Schulferien!$C$9,IF(AND(A270&gt;=Schulferien!$A$10,A270&lt;=Schulferien!$B$10),Schulferien!$C$10,IF(AND(A270&gt;=Schulferien!$A$11,A270&lt;=Schulferien!$B$11),Schulferien!$C$11,IF(AND(A270&gt;=Schulferien!$A$12,A270&lt;=Schulferien!$B$12),Schulferien!$C$12,IF(AND(A270&gt;=Schulferien!$A$13,A270&lt;=Schulferien!$B$13),Schulferien!$C$13,IF(AND(A270&gt;=Schulferien!$A$14,A270&lt;=Schulferien!$B$14),Schulferien!$C$14,IF(AND(A270&gt;=Schulferien!$A$15,A270&lt;=Schulferien!$B$15),Schulferien!$C$15,IF(AND(A270&gt;=Schulferien!$A$16,A270&lt;=Schulferien!$B$16),Schulferien!$C$16,""))))))))</f>
        <v>Sommerferien</v>
      </c>
      <c r="F270" s="157">
        <f t="shared" si="84"/>
        <v>0</v>
      </c>
      <c r="G270" s="159" t="str">
        <f>IF(ISERROR(VLOOKUP(A270,Schulferien!$A$24:$C$31,3,FALSE)),"",VLOOKUP(A270,Schulferien!$A$24:$C$31,3,FALSE))</f>
        <v/>
      </c>
      <c r="H270" s="160" t="str">
        <f t="shared" si="85"/>
        <v/>
      </c>
      <c r="I270" s="164" t="str">
        <f t="shared" si="86"/>
        <v/>
      </c>
      <c r="J270" s="164" t="str">
        <f t="shared" si="87"/>
        <v/>
      </c>
      <c r="K270" s="65"/>
      <c r="L270" s="240" t="str">
        <f t="shared" si="88"/>
        <v/>
      </c>
      <c r="M270" s="150" t="str">
        <f t="shared" si="89"/>
        <v/>
      </c>
      <c r="N270" s="153" t="str">
        <f t="shared" si="90"/>
        <v/>
      </c>
      <c r="O270" s="153" t="str">
        <f t="shared" si="91"/>
        <v/>
      </c>
      <c r="P270" s="240" t="str">
        <f t="shared" si="92"/>
        <v/>
      </c>
      <c r="Q270" s="150" t="str">
        <f t="shared" si="93"/>
        <v/>
      </c>
      <c r="R270" s="153" t="str">
        <f t="shared" si="94"/>
        <v/>
      </c>
      <c r="S270" s="153" t="str">
        <f t="shared" si="95"/>
        <v/>
      </c>
      <c r="T270" s="240" t="str">
        <f t="shared" si="96"/>
        <v/>
      </c>
      <c r="U270" s="150" t="str">
        <f t="shared" si="97"/>
        <v/>
      </c>
      <c r="V270" s="153" t="str">
        <f t="shared" si="98"/>
        <v/>
      </c>
      <c r="W270" s="153" t="str">
        <f t="shared" si="99"/>
        <v/>
      </c>
      <c r="X270" s="170">
        <f t="shared" si="78"/>
        <v>0</v>
      </c>
      <c r="Y270" s="170" t="str">
        <f t="shared" si="79"/>
        <v/>
      </c>
      <c r="Z270" s="172" t="str">
        <f t="shared" si="80"/>
        <v/>
      </c>
      <c r="AA270" s="172" t="str">
        <f t="shared" si="100"/>
        <v/>
      </c>
      <c r="AB270" s="172" t="str">
        <f t="shared" si="101"/>
        <v/>
      </c>
      <c r="AL270" s="205" t="str">
        <f t="shared" si="102"/>
        <v/>
      </c>
      <c r="AM270" s="206" t="str">
        <f>IF(ISERROR(VLOOKUP(A270,Erfassung_Berechnung!$K$4:$K$19,1,FALSE)),"",VLOOKUP(A270,Erfassung_Berechnung!$K$4:$K$19,1,FALSE))</f>
        <v/>
      </c>
    </row>
    <row r="271" spans="1:39" x14ac:dyDescent="0.2">
      <c r="A271" s="11">
        <f t="shared" si="103"/>
        <v>45858</v>
      </c>
      <c r="B271" s="12">
        <f t="shared" si="81"/>
        <v>7</v>
      </c>
      <c r="C271" s="47">
        <f t="shared" si="82"/>
        <v>1</v>
      </c>
      <c r="D271" s="12">
        <f t="shared" si="83"/>
        <v>1</v>
      </c>
      <c r="E271" s="156" t="str">
        <f>IF(AND(A271&gt;=Schulferien!$A$9,A271&lt;=Schulferien!$B$9),Schulferien!$C$9,IF(AND(A271&gt;=Schulferien!$A$10,A271&lt;=Schulferien!$B$10),Schulferien!$C$10,IF(AND(A271&gt;=Schulferien!$A$11,A271&lt;=Schulferien!$B$11),Schulferien!$C$11,IF(AND(A271&gt;=Schulferien!$A$12,A271&lt;=Schulferien!$B$12),Schulferien!$C$12,IF(AND(A271&gt;=Schulferien!$A$13,A271&lt;=Schulferien!$B$13),Schulferien!$C$13,IF(AND(A271&gt;=Schulferien!$A$14,A271&lt;=Schulferien!$B$14),Schulferien!$C$14,IF(AND(A271&gt;=Schulferien!$A$15,A271&lt;=Schulferien!$B$15),Schulferien!$C$15,IF(AND(A271&gt;=Schulferien!$A$16,A271&lt;=Schulferien!$B$16),Schulferien!$C$16,""))))))))</f>
        <v>Sommerferien</v>
      </c>
      <c r="F271" s="157">
        <f t="shared" si="84"/>
        <v>0</v>
      </c>
      <c r="G271" s="159" t="str">
        <f>IF(ISERROR(VLOOKUP(A271,Schulferien!$A$24:$C$31,3,FALSE)),"",VLOOKUP(A271,Schulferien!$A$24:$C$31,3,FALSE))</f>
        <v/>
      </c>
      <c r="H271" s="160" t="str">
        <f t="shared" si="85"/>
        <v/>
      </c>
      <c r="I271" s="164" t="str">
        <f t="shared" si="86"/>
        <v/>
      </c>
      <c r="J271" s="164" t="str">
        <f t="shared" si="87"/>
        <v/>
      </c>
      <c r="K271" s="65"/>
      <c r="L271" s="240" t="str">
        <f t="shared" si="88"/>
        <v/>
      </c>
      <c r="M271" s="150" t="str">
        <f t="shared" si="89"/>
        <v/>
      </c>
      <c r="N271" s="153" t="str">
        <f t="shared" si="90"/>
        <v/>
      </c>
      <c r="O271" s="153" t="str">
        <f t="shared" si="91"/>
        <v/>
      </c>
      <c r="P271" s="240" t="str">
        <f t="shared" si="92"/>
        <v/>
      </c>
      <c r="Q271" s="150" t="str">
        <f t="shared" si="93"/>
        <v/>
      </c>
      <c r="R271" s="153" t="str">
        <f t="shared" si="94"/>
        <v/>
      </c>
      <c r="S271" s="153" t="str">
        <f t="shared" si="95"/>
        <v/>
      </c>
      <c r="T271" s="240" t="str">
        <f t="shared" si="96"/>
        <v/>
      </c>
      <c r="U271" s="150" t="str">
        <f t="shared" si="97"/>
        <v/>
      </c>
      <c r="V271" s="153" t="str">
        <f t="shared" si="98"/>
        <v/>
      </c>
      <c r="W271" s="153" t="str">
        <f t="shared" si="99"/>
        <v/>
      </c>
      <c r="X271" s="170">
        <f t="shared" si="78"/>
        <v>0</v>
      </c>
      <c r="Y271" s="170" t="str">
        <f t="shared" si="79"/>
        <v/>
      </c>
      <c r="Z271" s="172" t="str">
        <f t="shared" si="80"/>
        <v/>
      </c>
      <c r="AA271" s="172" t="str">
        <f t="shared" si="100"/>
        <v/>
      </c>
      <c r="AB271" s="172" t="str">
        <f t="shared" si="101"/>
        <v/>
      </c>
      <c r="AL271" s="205" t="str">
        <f t="shared" si="102"/>
        <v/>
      </c>
      <c r="AM271" s="206" t="str">
        <f>IF(ISERROR(VLOOKUP(A271,Erfassung_Berechnung!$K$4:$K$19,1,FALSE)),"",VLOOKUP(A271,Erfassung_Berechnung!$K$4:$K$19,1,FALSE))</f>
        <v/>
      </c>
    </row>
    <row r="272" spans="1:39" x14ac:dyDescent="0.2">
      <c r="A272" s="11">
        <f t="shared" si="103"/>
        <v>45859</v>
      </c>
      <c r="B272" s="12">
        <f t="shared" si="81"/>
        <v>7</v>
      </c>
      <c r="C272" s="47">
        <f t="shared" si="82"/>
        <v>2</v>
      </c>
      <c r="D272" s="12" t="str">
        <f t="shared" si="83"/>
        <v/>
      </c>
      <c r="E272" s="156" t="str">
        <f>IF(AND(A272&gt;=Schulferien!$A$9,A272&lt;=Schulferien!$B$9),Schulferien!$C$9,IF(AND(A272&gt;=Schulferien!$A$10,A272&lt;=Schulferien!$B$10),Schulferien!$C$10,IF(AND(A272&gt;=Schulferien!$A$11,A272&lt;=Schulferien!$B$11),Schulferien!$C$11,IF(AND(A272&gt;=Schulferien!$A$12,A272&lt;=Schulferien!$B$12),Schulferien!$C$12,IF(AND(A272&gt;=Schulferien!$A$13,A272&lt;=Schulferien!$B$13),Schulferien!$C$13,IF(AND(A272&gt;=Schulferien!$A$14,A272&lt;=Schulferien!$B$14),Schulferien!$C$14,IF(AND(A272&gt;=Schulferien!$A$15,A272&lt;=Schulferien!$B$15),Schulferien!$C$15,IF(AND(A272&gt;=Schulferien!$A$16,A272&lt;=Schulferien!$B$16),Schulferien!$C$16,""))))))))</f>
        <v>Sommerferien</v>
      </c>
      <c r="F272" s="157">
        <f t="shared" si="84"/>
        <v>1</v>
      </c>
      <c r="G272" s="159" t="str">
        <f>IF(ISERROR(VLOOKUP(A272,Schulferien!$A$24:$C$31,3,FALSE)),"",VLOOKUP(A272,Schulferien!$A$24:$C$31,3,FALSE))</f>
        <v/>
      </c>
      <c r="H272" s="160" t="str">
        <f t="shared" si="85"/>
        <v/>
      </c>
      <c r="I272" s="164" t="str">
        <f t="shared" si="86"/>
        <v/>
      </c>
      <c r="J272" s="164" t="str">
        <f t="shared" si="87"/>
        <v/>
      </c>
      <c r="K272" s="65"/>
      <c r="L272" s="240" t="str">
        <f t="shared" si="88"/>
        <v/>
      </c>
      <c r="M272" s="150" t="str">
        <f t="shared" si="89"/>
        <v/>
      </c>
      <c r="N272" s="153" t="str">
        <f t="shared" si="90"/>
        <v/>
      </c>
      <c r="O272" s="153" t="str">
        <f t="shared" si="91"/>
        <v/>
      </c>
      <c r="P272" s="240" t="str">
        <f t="shared" si="92"/>
        <v/>
      </c>
      <c r="Q272" s="150" t="str">
        <f t="shared" si="93"/>
        <v/>
      </c>
      <c r="R272" s="153" t="str">
        <f t="shared" si="94"/>
        <v/>
      </c>
      <c r="S272" s="153" t="str">
        <f t="shared" si="95"/>
        <v/>
      </c>
      <c r="T272" s="240" t="str">
        <f t="shared" si="96"/>
        <v/>
      </c>
      <c r="U272" s="150" t="str">
        <f t="shared" si="97"/>
        <v/>
      </c>
      <c r="V272" s="153" t="str">
        <f t="shared" si="98"/>
        <v/>
      </c>
      <c r="W272" s="153" t="str">
        <f t="shared" si="99"/>
        <v/>
      </c>
      <c r="X272" s="170">
        <f t="shared" si="78"/>
        <v>0</v>
      </c>
      <c r="Y272" s="170" t="str">
        <f t="shared" si="79"/>
        <v/>
      </c>
      <c r="Z272" s="172" t="str">
        <f t="shared" si="80"/>
        <v/>
      </c>
      <c r="AA272" s="172" t="str">
        <f t="shared" si="100"/>
        <v/>
      </c>
      <c r="AB272" s="172" t="str">
        <f t="shared" si="101"/>
        <v/>
      </c>
      <c r="AL272" s="205" t="str">
        <f t="shared" si="102"/>
        <v/>
      </c>
      <c r="AM272" s="206" t="str">
        <f>IF(ISERROR(VLOOKUP(A272,Erfassung_Berechnung!$K$4:$K$19,1,FALSE)),"",VLOOKUP(A272,Erfassung_Berechnung!$K$4:$K$19,1,FALSE))</f>
        <v/>
      </c>
    </row>
    <row r="273" spans="1:39" x14ac:dyDescent="0.2">
      <c r="A273" s="11">
        <f t="shared" si="103"/>
        <v>45860</v>
      </c>
      <c r="B273" s="12">
        <f t="shared" si="81"/>
        <v>7</v>
      </c>
      <c r="C273" s="47">
        <f t="shared" si="82"/>
        <v>3</v>
      </c>
      <c r="D273" s="12" t="str">
        <f t="shared" si="83"/>
        <v/>
      </c>
      <c r="E273" s="156" t="str">
        <f>IF(AND(A273&gt;=Schulferien!$A$9,A273&lt;=Schulferien!$B$9),Schulferien!$C$9,IF(AND(A273&gt;=Schulferien!$A$10,A273&lt;=Schulferien!$B$10),Schulferien!$C$10,IF(AND(A273&gt;=Schulferien!$A$11,A273&lt;=Schulferien!$B$11),Schulferien!$C$11,IF(AND(A273&gt;=Schulferien!$A$12,A273&lt;=Schulferien!$B$12),Schulferien!$C$12,IF(AND(A273&gt;=Schulferien!$A$13,A273&lt;=Schulferien!$B$13),Schulferien!$C$13,IF(AND(A273&gt;=Schulferien!$A$14,A273&lt;=Schulferien!$B$14),Schulferien!$C$14,IF(AND(A273&gt;=Schulferien!$A$15,A273&lt;=Schulferien!$B$15),Schulferien!$C$15,IF(AND(A273&gt;=Schulferien!$A$16,A273&lt;=Schulferien!$B$16),Schulferien!$C$16,""))))))))</f>
        <v>Sommerferien</v>
      </c>
      <c r="F273" s="157">
        <f t="shared" si="84"/>
        <v>1</v>
      </c>
      <c r="G273" s="159" t="str">
        <f>IF(ISERROR(VLOOKUP(A273,Schulferien!$A$24:$C$31,3,FALSE)),"",VLOOKUP(A273,Schulferien!$A$24:$C$31,3,FALSE))</f>
        <v/>
      </c>
      <c r="H273" s="160" t="str">
        <f t="shared" si="85"/>
        <v/>
      </c>
      <c r="I273" s="164" t="str">
        <f t="shared" si="86"/>
        <v/>
      </c>
      <c r="J273" s="164" t="str">
        <f t="shared" si="87"/>
        <v/>
      </c>
      <c r="K273" s="65"/>
      <c r="L273" s="240" t="str">
        <f t="shared" si="88"/>
        <v/>
      </c>
      <c r="M273" s="150" t="str">
        <f t="shared" si="89"/>
        <v/>
      </c>
      <c r="N273" s="153" t="str">
        <f t="shared" si="90"/>
        <v/>
      </c>
      <c r="O273" s="153" t="str">
        <f t="shared" si="91"/>
        <v/>
      </c>
      <c r="P273" s="240" t="str">
        <f t="shared" si="92"/>
        <v/>
      </c>
      <c r="Q273" s="150" t="str">
        <f t="shared" si="93"/>
        <v/>
      </c>
      <c r="R273" s="153" t="str">
        <f t="shared" si="94"/>
        <v/>
      </c>
      <c r="S273" s="153" t="str">
        <f t="shared" si="95"/>
        <v/>
      </c>
      <c r="T273" s="240" t="str">
        <f t="shared" si="96"/>
        <v/>
      </c>
      <c r="U273" s="150" t="str">
        <f t="shared" si="97"/>
        <v/>
      </c>
      <c r="V273" s="153" t="str">
        <f t="shared" si="98"/>
        <v/>
      </c>
      <c r="W273" s="153" t="str">
        <f t="shared" si="99"/>
        <v/>
      </c>
      <c r="X273" s="170">
        <f t="shared" si="78"/>
        <v>0</v>
      </c>
      <c r="Y273" s="170" t="str">
        <f t="shared" si="79"/>
        <v/>
      </c>
      <c r="Z273" s="172" t="str">
        <f t="shared" si="80"/>
        <v/>
      </c>
      <c r="AA273" s="172" t="str">
        <f t="shared" si="100"/>
        <v/>
      </c>
      <c r="AB273" s="172" t="str">
        <f t="shared" si="101"/>
        <v/>
      </c>
      <c r="AL273" s="205" t="str">
        <f t="shared" si="102"/>
        <v/>
      </c>
      <c r="AM273" s="206" t="str">
        <f>IF(ISERROR(VLOOKUP(A273,Erfassung_Berechnung!$K$4:$K$19,1,FALSE)),"",VLOOKUP(A273,Erfassung_Berechnung!$K$4:$K$19,1,FALSE))</f>
        <v/>
      </c>
    </row>
    <row r="274" spans="1:39" x14ac:dyDescent="0.2">
      <c r="A274" s="11">
        <f t="shared" si="103"/>
        <v>45861</v>
      </c>
      <c r="B274" s="12">
        <f t="shared" si="81"/>
        <v>7</v>
      </c>
      <c r="C274" s="47">
        <f t="shared" si="82"/>
        <v>4</v>
      </c>
      <c r="D274" s="12" t="str">
        <f t="shared" si="83"/>
        <v/>
      </c>
      <c r="E274" s="156" t="str">
        <f>IF(AND(A274&gt;=Schulferien!$A$9,A274&lt;=Schulferien!$B$9),Schulferien!$C$9,IF(AND(A274&gt;=Schulferien!$A$10,A274&lt;=Schulferien!$B$10),Schulferien!$C$10,IF(AND(A274&gt;=Schulferien!$A$11,A274&lt;=Schulferien!$B$11),Schulferien!$C$11,IF(AND(A274&gt;=Schulferien!$A$12,A274&lt;=Schulferien!$B$12),Schulferien!$C$12,IF(AND(A274&gt;=Schulferien!$A$13,A274&lt;=Schulferien!$B$13),Schulferien!$C$13,IF(AND(A274&gt;=Schulferien!$A$14,A274&lt;=Schulferien!$B$14),Schulferien!$C$14,IF(AND(A274&gt;=Schulferien!$A$15,A274&lt;=Schulferien!$B$15),Schulferien!$C$15,IF(AND(A274&gt;=Schulferien!$A$16,A274&lt;=Schulferien!$B$16),Schulferien!$C$16,""))))))))</f>
        <v>Sommerferien</v>
      </c>
      <c r="F274" s="157">
        <f t="shared" si="84"/>
        <v>1</v>
      </c>
      <c r="G274" s="159" t="str">
        <f>IF(ISERROR(VLOOKUP(A274,Schulferien!$A$24:$C$31,3,FALSE)),"",VLOOKUP(A274,Schulferien!$A$24:$C$31,3,FALSE))</f>
        <v/>
      </c>
      <c r="H274" s="160" t="str">
        <f t="shared" si="85"/>
        <v/>
      </c>
      <c r="I274" s="164" t="str">
        <f t="shared" si="86"/>
        <v/>
      </c>
      <c r="J274" s="164" t="str">
        <f t="shared" si="87"/>
        <v/>
      </c>
      <c r="K274" s="65"/>
      <c r="L274" s="240" t="str">
        <f t="shared" si="88"/>
        <v/>
      </c>
      <c r="M274" s="150" t="str">
        <f t="shared" si="89"/>
        <v/>
      </c>
      <c r="N274" s="153" t="str">
        <f t="shared" si="90"/>
        <v/>
      </c>
      <c r="O274" s="153" t="str">
        <f t="shared" si="91"/>
        <v/>
      </c>
      <c r="P274" s="240" t="str">
        <f t="shared" si="92"/>
        <v/>
      </c>
      <c r="Q274" s="150" t="str">
        <f t="shared" si="93"/>
        <v/>
      </c>
      <c r="R274" s="153" t="str">
        <f t="shared" si="94"/>
        <v/>
      </c>
      <c r="S274" s="153" t="str">
        <f t="shared" si="95"/>
        <v/>
      </c>
      <c r="T274" s="240" t="str">
        <f t="shared" si="96"/>
        <v/>
      </c>
      <c r="U274" s="150" t="str">
        <f t="shared" si="97"/>
        <v/>
      </c>
      <c r="V274" s="153" t="str">
        <f t="shared" si="98"/>
        <v/>
      </c>
      <c r="W274" s="153" t="str">
        <f t="shared" si="99"/>
        <v/>
      </c>
      <c r="X274" s="170">
        <f t="shared" si="78"/>
        <v>0</v>
      </c>
      <c r="Y274" s="170" t="str">
        <f t="shared" si="79"/>
        <v/>
      </c>
      <c r="Z274" s="172" t="str">
        <f t="shared" si="80"/>
        <v/>
      </c>
      <c r="AA274" s="172" t="str">
        <f t="shared" si="100"/>
        <v/>
      </c>
      <c r="AB274" s="172" t="str">
        <f t="shared" si="101"/>
        <v/>
      </c>
      <c r="AL274" s="205" t="str">
        <f t="shared" si="102"/>
        <v/>
      </c>
      <c r="AM274" s="206" t="str">
        <f>IF(ISERROR(VLOOKUP(A274,Erfassung_Berechnung!$K$4:$K$19,1,FALSE)),"",VLOOKUP(A274,Erfassung_Berechnung!$K$4:$K$19,1,FALSE))</f>
        <v/>
      </c>
    </row>
    <row r="275" spans="1:39" x14ac:dyDescent="0.2">
      <c r="A275" s="11">
        <f t="shared" si="103"/>
        <v>45862</v>
      </c>
      <c r="B275" s="12">
        <f t="shared" si="81"/>
        <v>7</v>
      </c>
      <c r="C275" s="47">
        <f t="shared" si="82"/>
        <v>5</v>
      </c>
      <c r="D275" s="12" t="str">
        <f t="shared" si="83"/>
        <v/>
      </c>
      <c r="E275" s="156" t="str">
        <f>IF(AND(A275&gt;=Schulferien!$A$9,A275&lt;=Schulferien!$B$9),Schulferien!$C$9,IF(AND(A275&gt;=Schulferien!$A$10,A275&lt;=Schulferien!$B$10),Schulferien!$C$10,IF(AND(A275&gt;=Schulferien!$A$11,A275&lt;=Schulferien!$B$11),Schulferien!$C$11,IF(AND(A275&gt;=Schulferien!$A$12,A275&lt;=Schulferien!$B$12),Schulferien!$C$12,IF(AND(A275&gt;=Schulferien!$A$13,A275&lt;=Schulferien!$B$13),Schulferien!$C$13,IF(AND(A275&gt;=Schulferien!$A$14,A275&lt;=Schulferien!$B$14),Schulferien!$C$14,IF(AND(A275&gt;=Schulferien!$A$15,A275&lt;=Schulferien!$B$15),Schulferien!$C$15,IF(AND(A275&gt;=Schulferien!$A$16,A275&lt;=Schulferien!$B$16),Schulferien!$C$16,""))))))))</f>
        <v>Sommerferien</v>
      </c>
      <c r="F275" s="157">
        <f t="shared" si="84"/>
        <v>1</v>
      </c>
      <c r="G275" s="159" t="str">
        <f>IF(ISERROR(VLOOKUP(A275,Schulferien!$A$24:$C$31,3,FALSE)),"",VLOOKUP(A275,Schulferien!$A$24:$C$31,3,FALSE))</f>
        <v/>
      </c>
      <c r="H275" s="160" t="str">
        <f t="shared" si="85"/>
        <v/>
      </c>
      <c r="I275" s="164" t="str">
        <f t="shared" si="86"/>
        <v/>
      </c>
      <c r="J275" s="164" t="str">
        <f t="shared" si="87"/>
        <v/>
      </c>
      <c r="K275" s="65"/>
      <c r="L275" s="240" t="str">
        <f t="shared" si="88"/>
        <v/>
      </c>
      <c r="M275" s="150" t="str">
        <f t="shared" si="89"/>
        <v/>
      </c>
      <c r="N275" s="153" t="str">
        <f t="shared" si="90"/>
        <v/>
      </c>
      <c r="O275" s="153" t="str">
        <f t="shared" si="91"/>
        <v/>
      </c>
      <c r="P275" s="240" t="str">
        <f t="shared" si="92"/>
        <v/>
      </c>
      <c r="Q275" s="150" t="str">
        <f t="shared" si="93"/>
        <v/>
      </c>
      <c r="R275" s="153" t="str">
        <f t="shared" si="94"/>
        <v/>
      </c>
      <c r="S275" s="153" t="str">
        <f t="shared" si="95"/>
        <v/>
      </c>
      <c r="T275" s="240" t="str">
        <f t="shared" si="96"/>
        <v/>
      </c>
      <c r="U275" s="150" t="str">
        <f t="shared" si="97"/>
        <v/>
      </c>
      <c r="V275" s="153" t="str">
        <f t="shared" si="98"/>
        <v/>
      </c>
      <c r="W275" s="153" t="str">
        <f t="shared" si="99"/>
        <v/>
      </c>
      <c r="X275" s="170">
        <f t="shared" si="78"/>
        <v>0</v>
      </c>
      <c r="Y275" s="170" t="str">
        <f t="shared" si="79"/>
        <v/>
      </c>
      <c r="Z275" s="172" t="str">
        <f t="shared" si="80"/>
        <v/>
      </c>
      <c r="AA275" s="172" t="str">
        <f t="shared" si="100"/>
        <v/>
      </c>
      <c r="AB275" s="172" t="str">
        <f t="shared" si="101"/>
        <v/>
      </c>
      <c r="AL275" s="205" t="str">
        <f t="shared" si="102"/>
        <v/>
      </c>
      <c r="AM275" s="206" t="str">
        <f>IF(ISERROR(VLOOKUP(A275,Erfassung_Berechnung!$K$4:$K$19,1,FALSE)),"",VLOOKUP(A275,Erfassung_Berechnung!$K$4:$K$19,1,FALSE))</f>
        <v/>
      </c>
    </row>
    <row r="276" spans="1:39" x14ac:dyDescent="0.2">
      <c r="A276" s="11">
        <f t="shared" si="103"/>
        <v>45863</v>
      </c>
      <c r="B276" s="12">
        <f t="shared" si="81"/>
        <v>7</v>
      </c>
      <c r="C276" s="47">
        <f t="shared" si="82"/>
        <v>6</v>
      </c>
      <c r="D276" s="12" t="str">
        <f t="shared" si="83"/>
        <v/>
      </c>
      <c r="E276" s="156" t="str">
        <f>IF(AND(A276&gt;=Schulferien!$A$9,A276&lt;=Schulferien!$B$9),Schulferien!$C$9,IF(AND(A276&gt;=Schulferien!$A$10,A276&lt;=Schulferien!$B$10),Schulferien!$C$10,IF(AND(A276&gt;=Schulferien!$A$11,A276&lt;=Schulferien!$B$11),Schulferien!$C$11,IF(AND(A276&gt;=Schulferien!$A$12,A276&lt;=Schulferien!$B$12),Schulferien!$C$12,IF(AND(A276&gt;=Schulferien!$A$13,A276&lt;=Schulferien!$B$13),Schulferien!$C$13,IF(AND(A276&gt;=Schulferien!$A$14,A276&lt;=Schulferien!$B$14),Schulferien!$C$14,IF(AND(A276&gt;=Schulferien!$A$15,A276&lt;=Schulferien!$B$15),Schulferien!$C$15,IF(AND(A276&gt;=Schulferien!$A$16,A276&lt;=Schulferien!$B$16),Schulferien!$C$16,""))))))))</f>
        <v>Sommerferien</v>
      </c>
      <c r="F276" s="157">
        <f t="shared" si="84"/>
        <v>1</v>
      </c>
      <c r="G276" s="159" t="str">
        <f>IF(ISERROR(VLOOKUP(A276,Schulferien!$A$24:$C$31,3,FALSE)),"",VLOOKUP(A276,Schulferien!$A$24:$C$31,3,FALSE))</f>
        <v/>
      </c>
      <c r="H276" s="160" t="str">
        <f t="shared" si="85"/>
        <v/>
      </c>
      <c r="I276" s="164" t="str">
        <f t="shared" si="86"/>
        <v/>
      </c>
      <c r="J276" s="164" t="str">
        <f t="shared" si="87"/>
        <v/>
      </c>
      <c r="K276" s="65"/>
      <c r="L276" s="240" t="str">
        <f t="shared" si="88"/>
        <v/>
      </c>
      <c r="M276" s="150" t="str">
        <f t="shared" si="89"/>
        <v/>
      </c>
      <c r="N276" s="153" t="str">
        <f t="shared" si="90"/>
        <v/>
      </c>
      <c r="O276" s="153" t="str">
        <f t="shared" si="91"/>
        <v/>
      </c>
      <c r="P276" s="240" t="str">
        <f t="shared" si="92"/>
        <v/>
      </c>
      <c r="Q276" s="150" t="str">
        <f t="shared" si="93"/>
        <v/>
      </c>
      <c r="R276" s="153" t="str">
        <f t="shared" si="94"/>
        <v/>
      </c>
      <c r="S276" s="153" t="str">
        <f t="shared" si="95"/>
        <v/>
      </c>
      <c r="T276" s="240" t="str">
        <f t="shared" si="96"/>
        <v/>
      </c>
      <c r="U276" s="150" t="str">
        <f t="shared" si="97"/>
        <v/>
      </c>
      <c r="V276" s="153" t="str">
        <f t="shared" si="98"/>
        <v/>
      </c>
      <c r="W276" s="153" t="str">
        <f t="shared" si="99"/>
        <v/>
      </c>
      <c r="X276" s="170">
        <f t="shared" si="78"/>
        <v>0</v>
      </c>
      <c r="Y276" s="170" t="str">
        <f t="shared" si="79"/>
        <v/>
      </c>
      <c r="Z276" s="172" t="str">
        <f t="shared" si="80"/>
        <v/>
      </c>
      <c r="AA276" s="172" t="str">
        <f t="shared" si="100"/>
        <v/>
      </c>
      <c r="AB276" s="172" t="str">
        <f t="shared" si="101"/>
        <v/>
      </c>
      <c r="AL276" s="205" t="str">
        <f t="shared" si="102"/>
        <v/>
      </c>
      <c r="AM276" s="206" t="str">
        <f>IF(ISERROR(VLOOKUP(A276,Erfassung_Berechnung!$K$4:$K$19,1,FALSE)),"",VLOOKUP(A276,Erfassung_Berechnung!$K$4:$K$19,1,FALSE))</f>
        <v/>
      </c>
    </row>
    <row r="277" spans="1:39" x14ac:dyDescent="0.2">
      <c r="A277" s="11">
        <f t="shared" si="103"/>
        <v>45864</v>
      </c>
      <c r="B277" s="12">
        <f t="shared" si="81"/>
        <v>7</v>
      </c>
      <c r="C277" s="47">
        <f t="shared" si="82"/>
        <v>7</v>
      </c>
      <c r="D277" s="12">
        <f t="shared" si="83"/>
        <v>1</v>
      </c>
      <c r="E277" s="156" t="str">
        <f>IF(AND(A277&gt;=Schulferien!$A$9,A277&lt;=Schulferien!$B$9),Schulferien!$C$9,IF(AND(A277&gt;=Schulferien!$A$10,A277&lt;=Schulferien!$B$10),Schulferien!$C$10,IF(AND(A277&gt;=Schulferien!$A$11,A277&lt;=Schulferien!$B$11),Schulferien!$C$11,IF(AND(A277&gt;=Schulferien!$A$12,A277&lt;=Schulferien!$B$12),Schulferien!$C$12,IF(AND(A277&gt;=Schulferien!$A$13,A277&lt;=Schulferien!$B$13),Schulferien!$C$13,IF(AND(A277&gt;=Schulferien!$A$14,A277&lt;=Schulferien!$B$14),Schulferien!$C$14,IF(AND(A277&gt;=Schulferien!$A$15,A277&lt;=Schulferien!$B$15),Schulferien!$C$15,IF(AND(A277&gt;=Schulferien!$A$16,A277&lt;=Schulferien!$B$16),Schulferien!$C$16,""))))))))</f>
        <v>Sommerferien</v>
      </c>
      <c r="F277" s="157">
        <f t="shared" si="84"/>
        <v>0</v>
      </c>
      <c r="G277" s="159" t="str">
        <f>IF(ISERROR(VLOOKUP(A277,Schulferien!$A$24:$C$31,3,FALSE)),"",VLOOKUP(A277,Schulferien!$A$24:$C$31,3,FALSE))</f>
        <v/>
      </c>
      <c r="H277" s="160" t="str">
        <f t="shared" si="85"/>
        <v/>
      </c>
      <c r="I277" s="164" t="str">
        <f t="shared" si="86"/>
        <v/>
      </c>
      <c r="J277" s="164" t="str">
        <f t="shared" si="87"/>
        <v/>
      </c>
      <c r="K277" s="65"/>
      <c r="L277" s="240" t="str">
        <f t="shared" si="88"/>
        <v/>
      </c>
      <c r="M277" s="150" t="str">
        <f t="shared" si="89"/>
        <v/>
      </c>
      <c r="N277" s="153" t="str">
        <f t="shared" si="90"/>
        <v/>
      </c>
      <c r="O277" s="153" t="str">
        <f t="shared" si="91"/>
        <v/>
      </c>
      <c r="P277" s="240" t="str">
        <f t="shared" si="92"/>
        <v/>
      </c>
      <c r="Q277" s="150" t="str">
        <f t="shared" si="93"/>
        <v/>
      </c>
      <c r="R277" s="153" t="str">
        <f t="shared" si="94"/>
        <v/>
      </c>
      <c r="S277" s="153" t="str">
        <f t="shared" si="95"/>
        <v/>
      </c>
      <c r="T277" s="240" t="str">
        <f t="shared" si="96"/>
        <v/>
      </c>
      <c r="U277" s="150" t="str">
        <f t="shared" si="97"/>
        <v/>
      </c>
      <c r="V277" s="153" t="str">
        <f t="shared" si="98"/>
        <v/>
      </c>
      <c r="W277" s="153" t="str">
        <f t="shared" si="99"/>
        <v/>
      </c>
      <c r="X277" s="170">
        <f t="shared" si="78"/>
        <v>0</v>
      </c>
      <c r="Y277" s="170" t="str">
        <f t="shared" si="79"/>
        <v/>
      </c>
      <c r="Z277" s="172" t="str">
        <f t="shared" si="80"/>
        <v/>
      </c>
      <c r="AA277" s="172" t="str">
        <f t="shared" si="100"/>
        <v/>
      </c>
      <c r="AB277" s="172" t="str">
        <f t="shared" si="101"/>
        <v/>
      </c>
      <c r="AL277" s="205" t="str">
        <f t="shared" si="102"/>
        <v/>
      </c>
      <c r="AM277" s="206" t="str">
        <f>IF(ISERROR(VLOOKUP(A277,Erfassung_Berechnung!$K$4:$K$19,1,FALSE)),"",VLOOKUP(A277,Erfassung_Berechnung!$K$4:$K$19,1,FALSE))</f>
        <v/>
      </c>
    </row>
    <row r="278" spans="1:39" x14ac:dyDescent="0.2">
      <c r="A278" s="11">
        <f t="shared" si="103"/>
        <v>45865</v>
      </c>
      <c r="B278" s="12">
        <f t="shared" si="81"/>
        <v>7</v>
      </c>
      <c r="C278" s="47">
        <f t="shared" si="82"/>
        <v>1</v>
      </c>
      <c r="D278" s="12">
        <f t="shared" si="83"/>
        <v>1</v>
      </c>
      <c r="E278" s="156" t="str">
        <f>IF(AND(A278&gt;=Schulferien!$A$9,A278&lt;=Schulferien!$B$9),Schulferien!$C$9,IF(AND(A278&gt;=Schulferien!$A$10,A278&lt;=Schulferien!$B$10),Schulferien!$C$10,IF(AND(A278&gt;=Schulferien!$A$11,A278&lt;=Schulferien!$B$11),Schulferien!$C$11,IF(AND(A278&gt;=Schulferien!$A$12,A278&lt;=Schulferien!$B$12),Schulferien!$C$12,IF(AND(A278&gt;=Schulferien!$A$13,A278&lt;=Schulferien!$B$13),Schulferien!$C$13,IF(AND(A278&gt;=Schulferien!$A$14,A278&lt;=Schulferien!$B$14),Schulferien!$C$14,IF(AND(A278&gt;=Schulferien!$A$15,A278&lt;=Schulferien!$B$15),Schulferien!$C$15,IF(AND(A278&gt;=Schulferien!$A$16,A278&lt;=Schulferien!$B$16),Schulferien!$C$16,""))))))))</f>
        <v>Sommerferien</v>
      </c>
      <c r="F278" s="157">
        <f t="shared" si="84"/>
        <v>0</v>
      </c>
      <c r="G278" s="159" t="str">
        <f>IF(ISERROR(VLOOKUP(A278,Schulferien!$A$24:$C$31,3,FALSE)),"",VLOOKUP(A278,Schulferien!$A$24:$C$31,3,FALSE))</f>
        <v/>
      </c>
      <c r="H278" s="160" t="str">
        <f t="shared" si="85"/>
        <v/>
      </c>
      <c r="I278" s="164" t="str">
        <f t="shared" si="86"/>
        <v/>
      </c>
      <c r="J278" s="164" t="str">
        <f t="shared" si="87"/>
        <v/>
      </c>
      <c r="K278" s="65"/>
      <c r="L278" s="240" t="str">
        <f t="shared" si="88"/>
        <v/>
      </c>
      <c r="M278" s="150" t="str">
        <f t="shared" si="89"/>
        <v/>
      </c>
      <c r="N278" s="153" t="str">
        <f t="shared" si="90"/>
        <v/>
      </c>
      <c r="O278" s="153" t="str">
        <f t="shared" si="91"/>
        <v/>
      </c>
      <c r="P278" s="240" t="str">
        <f t="shared" si="92"/>
        <v/>
      </c>
      <c r="Q278" s="150" t="str">
        <f t="shared" si="93"/>
        <v/>
      </c>
      <c r="R278" s="153" t="str">
        <f t="shared" si="94"/>
        <v/>
      </c>
      <c r="S278" s="153" t="str">
        <f t="shared" si="95"/>
        <v/>
      </c>
      <c r="T278" s="240" t="str">
        <f t="shared" si="96"/>
        <v/>
      </c>
      <c r="U278" s="150" t="str">
        <f t="shared" si="97"/>
        <v/>
      </c>
      <c r="V278" s="153" t="str">
        <f t="shared" si="98"/>
        <v/>
      </c>
      <c r="W278" s="153" t="str">
        <f t="shared" si="99"/>
        <v/>
      </c>
      <c r="X278" s="170">
        <f t="shared" si="78"/>
        <v>0</v>
      </c>
      <c r="Y278" s="170" t="str">
        <f t="shared" si="79"/>
        <v/>
      </c>
      <c r="Z278" s="172" t="str">
        <f t="shared" si="80"/>
        <v/>
      </c>
      <c r="AA278" s="172" t="str">
        <f t="shared" si="100"/>
        <v/>
      </c>
      <c r="AB278" s="172" t="str">
        <f t="shared" si="101"/>
        <v/>
      </c>
      <c r="AL278" s="205" t="str">
        <f t="shared" si="102"/>
        <v/>
      </c>
      <c r="AM278" s="206" t="str">
        <f>IF(ISERROR(VLOOKUP(A278,Erfassung_Berechnung!$K$4:$K$19,1,FALSE)),"",VLOOKUP(A278,Erfassung_Berechnung!$K$4:$K$19,1,FALSE))</f>
        <v/>
      </c>
    </row>
    <row r="279" spans="1:39" x14ac:dyDescent="0.2">
      <c r="A279" s="11">
        <f t="shared" si="103"/>
        <v>45866</v>
      </c>
      <c r="B279" s="12">
        <f t="shared" si="81"/>
        <v>7</v>
      </c>
      <c r="C279" s="47">
        <f t="shared" si="82"/>
        <v>2</v>
      </c>
      <c r="D279" s="12" t="str">
        <f t="shared" si="83"/>
        <v/>
      </c>
      <c r="E279" s="156" t="str">
        <f>IF(AND(A279&gt;=Schulferien!$A$9,A279&lt;=Schulferien!$B$9),Schulferien!$C$9,IF(AND(A279&gt;=Schulferien!$A$10,A279&lt;=Schulferien!$B$10),Schulferien!$C$10,IF(AND(A279&gt;=Schulferien!$A$11,A279&lt;=Schulferien!$B$11),Schulferien!$C$11,IF(AND(A279&gt;=Schulferien!$A$12,A279&lt;=Schulferien!$B$12),Schulferien!$C$12,IF(AND(A279&gt;=Schulferien!$A$13,A279&lt;=Schulferien!$B$13),Schulferien!$C$13,IF(AND(A279&gt;=Schulferien!$A$14,A279&lt;=Schulferien!$B$14),Schulferien!$C$14,IF(AND(A279&gt;=Schulferien!$A$15,A279&lt;=Schulferien!$B$15),Schulferien!$C$15,IF(AND(A279&gt;=Schulferien!$A$16,A279&lt;=Schulferien!$B$16),Schulferien!$C$16,""))))))))</f>
        <v>Sommerferien</v>
      </c>
      <c r="F279" s="157">
        <f t="shared" si="84"/>
        <v>1</v>
      </c>
      <c r="G279" s="159" t="str">
        <f>IF(ISERROR(VLOOKUP(A279,Schulferien!$A$24:$C$31,3,FALSE)),"",VLOOKUP(A279,Schulferien!$A$24:$C$31,3,FALSE))</f>
        <v/>
      </c>
      <c r="H279" s="160" t="str">
        <f t="shared" si="85"/>
        <v/>
      </c>
      <c r="I279" s="164" t="str">
        <f t="shared" si="86"/>
        <v/>
      </c>
      <c r="J279" s="164" t="str">
        <f t="shared" si="87"/>
        <v/>
      </c>
      <c r="K279" s="65"/>
      <c r="L279" s="240" t="str">
        <f t="shared" si="88"/>
        <v/>
      </c>
      <c r="M279" s="150" t="str">
        <f t="shared" si="89"/>
        <v/>
      </c>
      <c r="N279" s="153" t="str">
        <f t="shared" si="90"/>
        <v/>
      </c>
      <c r="O279" s="153" t="str">
        <f t="shared" si="91"/>
        <v/>
      </c>
      <c r="P279" s="240" t="str">
        <f t="shared" si="92"/>
        <v/>
      </c>
      <c r="Q279" s="150" t="str">
        <f t="shared" si="93"/>
        <v/>
      </c>
      <c r="R279" s="153" t="str">
        <f t="shared" si="94"/>
        <v/>
      </c>
      <c r="S279" s="153" t="str">
        <f t="shared" si="95"/>
        <v/>
      </c>
      <c r="T279" s="240" t="str">
        <f t="shared" si="96"/>
        <v/>
      </c>
      <c r="U279" s="150" t="str">
        <f t="shared" si="97"/>
        <v/>
      </c>
      <c r="V279" s="153" t="str">
        <f t="shared" si="98"/>
        <v/>
      </c>
      <c r="W279" s="153" t="str">
        <f t="shared" si="99"/>
        <v/>
      </c>
      <c r="X279" s="170">
        <f t="shared" si="78"/>
        <v>0</v>
      </c>
      <c r="Y279" s="170" t="str">
        <f t="shared" si="79"/>
        <v/>
      </c>
      <c r="Z279" s="172" t="str">
        <f t="shared" si="80"/>
        <v/>
      </c>
      <c r="AA279" s="172" t="str">
        <f t="shared" si="100"/>
        <v/>
      </c>
      <c r="AB279" s="172" t="str">
        <f t="shared" si="101"/>
        <v/>
      </c>
      <c r="AL279" s="205" t="str">
        <f t="shared" si="102"/>
        <v/>
      </c>
      <c r="AM279" s="206" t="str">
        <f>IF(ISERROR(VLOOKUP(A279,Erfassung_Berechnung!$K$4:$K$19,1,FALSE)),"",VLOOKUP(A279,Erfassung_Berechnung!$K$4:$K$19,1,FALSE))</f>
        <v/>
      </c>
    </row>
    <row r="280" spans="1:39" x14ac:dyDescent="0.2">
      <c r="A280" s="11">
        <f t="shared" si="103"/>
        <v>45867</v>
      </c>
      <c r="B280" s="12">
        <f t="shared" si="81"/>
        <v>7</v>
      </c>
      <c r="C280" s="47">
        <f t="shared" si="82"/>
        <v>3</v>
      </c>
      <c r="D280" s="12" t="str">
        <f t="shared" si="83"/>
        <v/>
      </c>
      <c r="E280" s="156" t="str">
        <f>IF(AND(A280&gt;=Schulferien!$A$9,A280&lt;=Schulferien!$B$9),Schulferien!$C$9,IF(AND(A280&gt;=Schulferien!$A$10,A280&lt;=Schulferien!$B$10),Schulferien!$C$10,IF(AND(A280&gt;=Schulferien!$A$11,A280&lt;=Schulferien!$B$11),Schulferien!$C$11,IF(AND(A280&gt;=Schulferien!$A$12,A280&lt;=Schulferien!$B$12),Schulferien!$C$12,IF(AND(A280&gt;=Schulferien!$A$13,A280&lt;=Schulferien!$B$13),Schulferien!$C$13,IF(AND(A280&gt;=Schulferien!$A$14,A280&lt;=Schulferien!$B$14),Schulferien!$C$14,IF(AND(A280&gt;=Schulferien!$A$15,A280&lt;=Schulferien!$B$15),Schulferien!$C$15,IF(AND(A280&gt;=Schulferien!$A$16,A280&lt;=Schulferien!$B$16),Schulferien!$C$16,""))))))))</f>
        <v>Sommerferien</v>
      </c>
      <c r="F280" s="157">
        <f t="shared" si="84"/>
        <v>1</v>
      </c>
      <c r="G280" s="159" t="str">
        <f>IF(ISERROR(VLOOKUP(A280,Schulferien!$A$24:$C$31,3,FALSE)),"",VLOOKUP(A280,Schulferien!$A$24:$C$31,3,FALSE))</f>
        <v/>
      </c>
      <c r="H280" s="160" t="str">
        <f t="shared" si="85"/>
        <v/>
      </c>
      <c r="I280" s="164" t="str">
        <f t="shared" si="86"/>
        <v/>
      </c>
      <c r="J280" s="164" t="str">
        <f t="shared" si="87"/>
        <v/>
      </c>
      <c r="K280" s="65"/>
      <c r="L280" s="240" t="str">
        <f t="shared" si="88"/>
        <v/>
      </c>
      <c r="M280" s="150" t="str">
        <f t="shared" si="89"/>
        <v/>
      </c>
      <c r="N280" s="153" t="str">
        <f t="shared" si="90"/>
        <v/>
      </c>
      <c r="O280" s="153" t="str">
        <f t="shared" si="91"/>
        <v/>
      </c>
      <c r="P280" s="240" t="str">
        <f t="shared" si="92"/>
        <v/>
      </c>
      <c r="Q280" s="150" t="str">
        <f t="shared" si="93"/>
        <v/>
      </c>
      <c r="R280" s="153" t="str">
        <f t="shared" si="94"/>
        <v/>
      </c>
      <c r="S280" s="153" t="str">
        <f t="shared" si="95"/>
        <v/>
      </c>
      <c r="T280" s="240" t="str">
        <f t="shared" si="96"/>
        <v/>
      </c>
      <c r="U280" s="150" t="str">
        <f t="shared" si="97"/>
        <v/>
      </c>
      <c r="V280" s="153" t="str">
        <f t="shared" si="98"/>
        <v/>
      </c>
      <c r="W280" s="153" t="str">
        <f t="shared" si="99"/>
        <v/>
      </c>
      <c r="X280" s="170">
        <f t="shared" si="78"/>
        <v>0</v>
      </c>
      <c r="Y280" s="170" t="str">
        <f t="shared" si="79"/>
        <v/>
      </c>
      <c r="Z280" s="172" t="str">
        <f t="shared" si="80"/>
        <v/>
      </c>
      <c r="AA280" s="172" t="str">
        <f t="shared" si="100"/>
        <v/>
      </c>
      <c r="AB280" s="172" t="str">
        <f t="shared" si="101"/>
        <v/>
      </c>
      <c r="AL280" s="205" t="str">
        <f t="shared" si="102"/>
        <v/>
      </c>
      <c r="AM280" s="206" t="str">
        <f>IF(ISERROR(VLOOKUP(A280,Erfassung_Berechnung!$K$4:$K$19,1,FALSE)),"",VLOOKUP(A280,Erfassung_Berechnung!$K$4:$K$19,1,FALSE))</f>
        <v/>
      </c>
    </row>
    <row r="281" spans="1:39" x14ac:dyDescent="0.2">
      <c r="A281" s="11">
        <f t="shared" si="103"/>
        <v>45868</v>
      </c>
      <c r="B281" s="12">
        <f t="shared" si="81"/>
        <v>7</v>
      </c>
      <c r="C281" s="47">
        <f t="shared" si="82"/>
        <v>4</v>
      </c>
      <c r="D281" s="12" t="str">
        <f t="shared" si="83"/>
        <v/>
      </c>
      <c r="E281" s="156" t="str">
        <f>IF(AND(A281&gt;=Schulferien!$A$9,A281&lt;=Schulferien!$B$9),Schulferien!$C$9,IF(AND(A281&gt;=Schulferien!$A$10,A281&lt;=Schulferien!$B$10),Schulferien!$C$10,IF(AND(A281&gt;=Schulferien!$A$11,A281&lt;=Schulferien!$B$11),Schulferien!$C$11,IF(AND(A281&gt;=Schulferien!$A$12,A281&lt;=Schulferien!$B$12),Schulferien!$C$12,IF(AND(A281&gt;=Schulferien!$A$13,A281&lt;=Schulferien!$B$13),Schulferien!$C$13,IF(AND(A281&gt;=Schulferien!$A$14,A281&lt;=Schulferien!$B$14),Schulferien!$C$14,IF(AND(A281&gt;=Schulferien!$A$15,A281&lt;=Schulferien!$B$15),Schulferien!$C$15,IF(AND(A281&gt;=Schulferien!$A$16,A281&lt;=Schulferien!$B$16),Schulferien!$C$16,""))))))))</f>
        <v>Sommerferien</v>
      </c>
      <c r="F281" s="157">
        <f t="shared" si="84"/>
        <v>1</v>
      </c>
      <c r="G281" s="159" t="str">
        <f>IF(ISERROR(VLOOKUP(A281,Schulferien!$A$24:$C$31,3,FALSE)),"",VLOOKUP(A281,Schulferien!$A$24:$C$31,3,FALSE))</f>
        <v/>
      </c>
      <c r="H281" s="160" t="str">
        <f t="shared" si="85"/>
        <v/>
      </c>
      <c r="I281" s="164" t="str">
        <f t="shared" si="86"/>
        <v/>
      </c>
      <c r="J281" s="164" t="str">
        <f t="shared" si="87"/>
        <v/>
      </c>
      <c r="K281" s="65"/>
      <c r="L281" s="240" t="str">
        <f t="shared" si="88"/>
        <v/>
      </c>
      <c r="M281" s="150" t="str">
        <f t="shared" si="89"/>
        <v/>
      </c>
      <c r="N281" s="153" t="str">
        <f t="shared" si="90"/>
        <v/>
      </c>
      <c r="O281" s="153" t="str">
        <f t="shared" si="91"/>
        <v/>
      </c>
      <c r="P281" s="240" t="str">
        <f t="shared" si="92"/>
        <v/>
      </c>
      <c r="Q281" s="150" t="str">
        <f t="shared" si="93"/>
        <v/>
      </c>
      <c r="R281" s="153" t="str">
        <f t="shared" si="94"/>
        <v/>
      </c>
      <c r="S281" s="153" t="str">
        <f t="shared" si="95"/>
        <v/>
      </c>
      <c r="T281" s="240" t="str">
        <f t="shared" si="96"/>
        <v/>
      </c>
      <c r="U281" s="150" t="str">
        <f t="shared" si="97"/>
        <v/>
      </c>
      <c r="V281" s="153" t="str">
        <f t="shared" si="98"/>
        <v/>
      </c>
      <c r="W281" s="153" t="str">
        <f t="shared" si="99"/>
        <v/>
      </c>
      <c r="X281" s="170">
        <f t="shared" si="78"/>
        <v>0</v>
      </c>
      <c r="Y281" s="170" t="str">
        <f t="shared" si="79"/>
        <v/>
      </c>
      <c r="Z281" s="172" t="str">
        <f t="shared" si="80"/>
        <v/>
      </c>
      <c r="AA281" s="172" t="str">
        <f t="shared" si="100"/>
        <v/>
      </c>
      <c r="AB281" s="172" t="str">
        <f t="shared" si="101"/>
        <v/>
      </c>
      <c r="AL281" s="205" t="str">
        <f t="shared" si="102"/>
        <v/>
      </c>
      <c r="AM281" s="206" t="str">
        <f>IF(ISERROR(VLOOKUP(A281,Erfassung_Berechnung!$K$4:$K$19,1,FALSE)),"",VLOOKUP(A281,Erfassung_Berechnung!$K$4:$K$19,1,FALSE))</f>
        <v/>
      </c>
    </row>
    <row r="282" spans="1:39" x14ac:dyDescent="0.2">
      <c r="A282" s="11">
        <f t="shared" si="103"/>
        <v>45869</v>
      </c>
      <c r="B282" s="12">
        <f t="shared" si="81"/>
        <v>7</v>
      </c>
      <c r="C282" s="47">
        <f t="shared" si="82"/>
        <v>5</v>
      </c>
      <c r="D282" s="12" t="str">
        <f t="shared" si="83"/>
        <v/>
      </c>
      <c r="E282" s="156" t="str">
        <f>IF(AND(A282&gt;=Schulferien!$A$9,A282&lt;=Schulferien!$B$9),Schulferien!$C$9,IF(AND(A282&gt;=Schulferien!$A$10,A282&lt;=Schulferien!$B$10),Schulferien!$C$10,IF(AND(A282&gt;=Schulferien!$A$11,A282&lt;=Schulferien!$B$11),Schulferien!$C$11,IF(AND(A282&gt;=Schulferien!$A$12,A282&lt;=Schulferien!$B$12),Schulferien!$C$12,IF(AND(A282&gt;=Schulferien!$A$13,A282&lt;=Schulferien!$B$13),Schulferien!$C$13,IF(AND(A282&gt;=Schulferien!$A$14,A282&lt;=Schulferien!$B$14),Schulferien!$C$14,IF(AND(A282&gt;=Schulferien!$A$15,A282&lt;=Schulferien!$B$15),Schulferien!$C$15,IF(AND(A282&gt;=Schulferien!$A$16,A282&lt;=Schulferien!$B$16),Schulferien!$C$16,""))))))))</f>
        <v>Sommerferien</v>
      </c>
      <c r="F282" s="157">
        <f t="shared" si="84"/>
        <v>1</v>
      </c>
      <c r="G282" s="159" t="str">
        <f>IF(ISERROR(VLOOKUP(A282,Schulferien!$A$24:$C$31,3,FALSE)),"",VLOOKUP(A282,Schulferien!$A$24:$C$31,3,FALSE))</f>
        <v/>
      </c>
      <c r="H282" s="160" t="str">
        <f t="shared" si="85"/>
        <v/>
      </c>
      <c r="I282" s="164" t="str">
        <f t="shared" si="86"/>
        <v/>
      </c>
      <c r="J282" s="164" t="str">
        <f t="shared" si="87"/>
        <v/>
      </c>
      <c r="K282" s="65"/>
      <c r="L282" s="240" t="str">
        <f t="shared" si="88"/>
        <v/>
      </c>
      <c r="M282" s="150" t="str">
        <f t="shared" si="89"/>
        <v/>
      </c>
      <c r="N282" s="153" t="str">
        <f t="shared" si="90"/>
        <v/>
      </c>
      <c r="O282" s="153" t="str">
        <f t="shared" si="91"/>
        <v/>
      </c>
      <c r="P282" s="240" t="str">
        <f t="shared" si="92"/>
        <v/>
      </c>
      <c r="Q282" s="150" t="str">
        <f t="shared" si="93"/>
        <v/>
      </c>
      <c r="R282" s="153" t="str">
        <f t="shared" si="94"/>
        <v/>
      </c>
      <c r="S282" s="153" t="str">
        <f t="shared" si="95"/>
        <v/>
      </c>
      <c r="T282" s="240" t="str">
        <f t="shared" si="96"/>
        <v/>
      </c>
      <c r="U282" s="150" t="str">
        <f t="shared" si="97"/>
        <v/>
      </c>
      <c r="V282" s="153" t="str">
        <f t="shared" si="98"/>
        <v/>
      </c>
      <c r="W282" s="153" t="str">
        <f t="shared" si="99"/>
        <v/>
      </c>
      <c r="X282" s="170">
        <f t="shared" si="78"/>
        <v>0</v>
      </c>
      <c r="Y282" s="170" t="str">
        <f t="shared" si="79"/>
        <v/>
      </c>
      <c r="Z282" s="172" t="str">
        <f t="shared" si="80"/>
        <v/>
      </c>
      <c r="AA282" s="172" t="str">
        <f t="shared" si="100"/>
        <v/>
      </c>
      <c r="AB282" s="172" t="str">
        <f t="shared" si="101"/>
        <v/>
      </c>
      <c r="AL282" s="205">
        <f t="shared" si="102"/>
        <v>4</v>
      </c>
      <c r="AM282" s="206">
        <f>IF(ISERROR(VLOOKUP(A282,Erfassung_Berechnung!$K$4:$K$19,1,FALSE)),"",VLOOKUP(A282,Erfassung_Berechnung!$K$4:$K$19,1,FALSE))</f>
        <v>45869</v>
      </c>
    </row>
    <row r="283" spans="1:39" x14ac:dyDescent="0.2">
      <c r="A283" s="11">
        <f t="shared" si="103"/>
        <v>45870</v>
      </c>
      <c r="B283" s="12">
        <f t="shared" si="81"/>
        <v>8</v>
      </c>
      <c r="C283" s="47">
        <f t="shared" si="82"/>
        <v>6</v>
      </c>
      <c r="D283" s="12" t="str">
        <f t="shared" si="83"/>
        <v/>
      </c>
      <c r="E283" s="156" t="str">
        <f>IF(AND(A283&gt;=Schulferien!$A$9,A283&lt;=Schulferien!$B$9),Schulferien!$C$9,IF(AND(A283&gt;=Schulferien!$A$10,A283&lt;=Schulferien!$B$10),Schulferien!$C$10,IF(AND(A283&gt;=Schulferien!$A$11,A283&lt;=Schulferien!$B$11),Schulferien!$C$11,IF(AND(A283&gt;=Schulferien!$A$12,A283&lt;=Schulferien!$B$12),Schulferien!$C$12,IF(AND(A283&gt;=Schulferien!$A$13,A283&lt;=Schulferien!$B$13),Schulferien!$C$13,IF(AND(A283&gt;=Schulferien!$A$14,A283&lt;=Schulferien!$B$14),Schulferien!$C$14,IF(AND(A283&gt;=Schulferien!$A$15,A283&lt;=Schulferien!$B$15),Schulferien!$C$15,IF(AND(A283&gt;=Schulferien!$A$16,A283&lt;=Schulferien!$B$16),Schulferien!$C$16,""))))))))</f>
        <v>Sommerferien</v>
      </c>
      <c r="F283" s="157">
        <f t="shared" si="84"/>
        <v>1</v>
      </c>
      <c r="G283" s="159" t="str">
        <f>IF(ISERROR(VLOOKUP(A283,Schulferien!$A$24:$C$31,3,FALSE)),"",VLOOKUP(A283,Schulferien!$A$24:$C$31,3,FALSE))</f>
        <v/>
      </c>
      <c r="H283" s="160" t="str">
        <f t="shared" si="85"/>
        <v/>
      </c>
      <c r="I283" s="164" t="str">
        <f t="shared" si="86"/>
        <v/>
      </c>
      <c r="J283" s="164" t="str">
        <f t="shared" si="87"/>
        <v/>
      </c>
      <c r="K283" s="65"/>
      <c r="L283" s="240" t="str">
        <f t="shared" si="88"/>
        <v/>
      </c>
      <c r="M283" s="150" t="str">
        <f t="shared" si="89"/>
        <v/>
      </c>
      <c r="N283" s="153" t="str">
        <f t="shared" si="90"/>
        <v/>
      </c>
      <c r="O283" s="153" t="str">
        <f t="shared" si="91"/>
        <v/>
      </c>
      <c r="P283" s="240" t="str">
        <f t="shared" si="92"/>
        <v/>
      </c>
      <c r="Q283" s="150" t="str">
        <f t="shared" si="93"/>
        <v/>
      </c>
      <c r="R283" s="153" t="str">
        <f t="shared" si="94"/>
        <v/>
      </c>
      <c r="S283" s="153" t="str">
        <f t="shared" si="95"/>
        <v/>
      </c>
      <c r="T283" s="240" t="str">
        <f t="shared" si="96"/>
        <v/>
      </c>
      <c r="U283" s="150" t="str">
        <f t="shared" si="97"/>
        <v/>
      </c>
      <c r="V283" s="153" t="str">
        <f t="shared" si="98"/>
        <v/>
      </c>
      <c r="W283" s="153" t="str">
        <f t="shared" si="99"/>
        <v/>
      </c>
      <c r="X283" s="170">
        <f t="shared" si="78"/>
        <v>0</v>
      </c>
      <c r="Y283" s="170" t="str">
        <f t="shared" si="79"/>
        <v/>
      </c>
      <c r="Z283" s="172" t="str">
        <f t="shared" si="80"/>
        <v/>
      </c>
      <c r="AA283" s="172" t="str">
        <f t="shared" si="100"/>
        <v/>
      </c>
      <c r="AB283" s="172" t="str">
        <f t="shared" si="101"/>
        <v/>
      </c>
      <c r="AL283" s="205">
        <f t="shared" si="102"/>
        <v>5</v>
      </c>
      <c r="AM283" s="206">
        <f>IF(ISERROR(VLOOKUP(A283,Erfassung_Berechnung!$K$4:$K$19,1,FALSE)),"",VLOOKUP(A283,Erfassung_Berechnung!$K$4:$K$19,1,FALSE))</f>
        <v>45870</v>
      </c>
    </row>
    <row r="284" spans="1:39" x14ac:dyDescent="0.2">
      <c r="A284" s="11">
        <f t="shared" si="103"/>
        <v>45871</v>
      </c>
      <c r="B284" s="12">
        <f t="shared" si="81"/>
        <v>8</v>
      </c>
      <c r="C284" s="47">
        <f t="shared" si="82"/>
        <v>7</v>
      </c>
      <c r="D284" s="12">
        <f t="shared" si="83"/>
        <v>1</v>
      </c>
      <c r="E284" s="156" t="str">
        <f>IF(AND(A284&gt;=Schulferien!$A$9,A284&lt;=Schulferien!$B$9),Schulferien!$C$9,IF(AND(A284&gt;=Schulferien!$A$10,A284&lt;=Schulferien!$B$10),Schulferien!$C$10,IF(AND(A284&gt;=Schulferien!$A$11,A284&lt;=Schulferien!$B$11),Schulferien!$C$11,IF(AND(A284&gt;=Schulferien!$A$12,A284&lt;=Schulferien!$B$12),Schulferien!$C$12,IF(AND(A284&gt;=Schulferien!$A$13,A284&lt;=Schulferien!$B$13),Schulferien!$C$13,IF(AND(A284&gt;=Schulferien!$A$14,A284&lt;=Schulferien!$B$14),Schulferien!$C$14,IF(AND(A284&gt;=Schulferien!$A$15,A284&lt;=Schulferien!$B$15),Schulferien!$C$15,IF(AND(A284&gt;=Schulferien!$A$16,A284&lt;=Schulferien!$B$16),Schulferien!$C$16,""))))))))</f>
        <v>Sommerferien</v>
      </c>
      <c r="F284" s="157">
        <f t="shared" si="84"/>
        <v>0</v>
      </c>
      <c r="G284" s="159" t="str">
        <f>IF(ISERROR(VLOOKUP(A284,Schulferien!$A$24:$C$31,3,FALSE)),"",VLOOKUP(A284,Schulferien!$A$24:$C$31,3,FALSE))</f>
        <v/>
      </c>
      <c r="H284" s="160" t="str">
        <f t="shared" si="85"/>
        <v/>
      </c>
      <c r="I284" s="164" t="str">
        <f t="shared" si="86"/>
        <v/>
      </c>
      <c r="J284" s="164" t="str">
        <f t="shared" si="87"/>
        <v/>
      </c>
      <c r="K284" s="65"/>
      <c r="L284" s="240" t="str">
        <f t="shared" si="88"/>
        <v/>
      </c>
      <c r="M284" s="150" t="str">
        <f t="shared" si="89"/>
        <v/>
      </c>
      <c r="N284" s="153" t="str">
        <f t="shared" si="90"/>
        <v/>
      </c>
      <c r="O284" s="153" t="str">
        <f t="shared" si="91"/>
        <v/>
      </c>
      <c r="P284" s="240" t="str">
        <f t="shared" si="92"/>
        <v/>
      </c>
      <c r="Q284" s="150" t="str">
        <f t="shared" si="93"/>
        <v/>
      </c>
      <c r="R284" s="153" t="str">
        <f t="shared" si="94"/>
        <v/>
      </c>
      <c r="S284" s="153" t="str">
        <f t="shared" si="95"/>
        <v/>
      </c>
      <c r="T284" s="240" t="str">
        <f t="shared" si="96"/>
        <v/>
      </c>
      <c r="U284" s="150" t="str">
        <f t="shared" si="97"/>
        <v/>
      </c>
      <c r="V284" s="153" t="str">
        <f t="shared" si="98"/>
        <v/>
      </c>
      <c r="W284" s="153" t="str">
        <f t="shared" si="99"/>
        <v/>
      </c>
      <c r="X284" s="170">
        <f t="shared" si="78"/>
        <v>0</v>
      </c>
      <c r="Y284" s="170" t="str">
        <f t="shared" si="79"/>
        <v/>
      </c>
      <c r="Z284" s="172" t="str">
        <f t="shared" si="80"/>
        <v/>
      </c>
      <c r="AA284" s="172" t="str">
        <f t="shared" si="100"/>
        <v/>
      </c>
      <c r="AB284" s="172" t="str">
        <f t="shared" si="101"/>
        <v/>
      </c>
      <c r="AL284" s="205" t="str">
        <f t="shared" si="102"/>
        <v/>
      </c>
      <c r="AM284" s="206" t="str">
        <f>IF(ISERROR(VLOOKUP(A284,Erfassung_Berechnung!$K$4:$K$19,1,FALSE)),"",VLOOKUP(A284,Erfassung_Berechnung!$K$4:$K$19,1,FALSE))</f>
        <v/>
      </c>
    </row>
    <row r="285" spans="1:39" x14ac:dyDescent="0.2">
      <c r="A285" s="11">
        <f t="shared" si="103"/>
        <v>45872</v>
      </c>
      <c r="B285" s="12">
        <f t="shared" si="81"/>
        <v>8</v>
      </c>
      <c r="C285" s="47">
        <f t="shared" si="82"/>
        <v>1</v>
      </c>
      <c r="D285" s="12">
        <f t="shared" si="83"/>
        <v>1</v>
      </c>
      <c r="E285" s="156" t="str">
        <f>IF(AND(A285&gt;=Schulferien!$A$9,A285&lt;=Schulferien!$B$9),Schulferien!$C$9,IF(AND(A285&gt;=Schulferien!$A$10,A285&lt;=Schulferien!$B$10),Schulferien!$C$10,IF(AND(A285&gt;=Schulferien!$A$11,A285&lt;=Schulferien!$B$11),Schulferien!$C$11,IF(AND(A285&gt;=Schulferien!$A$12,A285&lt;=Schulferien!$B$12),Schulferien!$C$12,IF(AND(A285&gt;=Schulferien!$A$13,A285&lt;=Schulferien!$B$13),Schulferien!$C$13,IF(AND(A285&gt;=Schulferien!$A$14,A285&lt;=Schulferien!$B$14),Schulferien!$C$14,IF(AND(A285&gt;=Schulferien!$A$15,A285&lt;=Schulferien!$B$15),Schulferien!$C$15,IF(AND(A285&gt;=Schulferien!$A$16,A285&lt;=Schulferien!$B$16),Schulferien!$C$16,""))))))))</f>
        <v>Sommerferien</v>
      </c>
      <c r="F285" s="157">
        <f t="shared" si="84"/>
        <v>0</v>
      </c>
      <c r="G285" s="159" t="str">
        <f>IF(ISERROR(VLOOKUP(A285,Schulferien!$A$24:$C$31,3,FALSE)),"",VLOOKUP(A285,Schulferien!$A$24:$C$31,3,FALSE))</f>
        <v/>
      </c>
      <c r="H285" s="160" t="str">
        <f t="shared" si="85"/>
        <v/>
      </c>
      <c r="I285" s="164" t="str">
        <f t="shared" si="86"/>
        <v/>
      </c>
      <c r="J285" s="164" t="str">
        <f t="shared" si="87"/>
        <v/>
      </c>
      <c r="K285" s="65"/>
      <c r="L285" s="240" t="str">
        <f t="shared" si="88"/>
        <v/>
      </c>
      <c r="M285" s="150" t="str">
        <f t="shared" si="89"/>
        <v/>
      </c>
      <c r="N285" s="153" t="str">
        <f t="shared" si="90"/>
        <v/>
      </c>
      <c r="O285" s="153" t="str">
        <f t="shared" si="91"/>
        <v/>
      </c>
      <c r="P285" s="240" t="str">
        <f t="shared" si="92"/>
        <v/>
      </c>
      <c r="Q285" s="150" t="str">
        <f t="shared" si="93"/>
        <v/>
      </c>
      <c r="R285" s="153" t="str">
        <f t="shared" si="94"/>
        <v/>
      </c>
      <c r="S285" s="153" t="str">
        <f t="shared" si="95"/>
        <v/>
      </c>
      <c r="T285" s="240" t="str">
        <f t="shared" si="96"/>
        <v/>
      </c>
      <c r="U285" s="150" t="str">
        <f t="shared" si="97"/>
        <v/>
      </c>
      <c r="V285" s="153" t="str">
        <f t="shared" si="98"/>
        <v/>
      </c>
      <c r="W285" s="153" t="str">
        <f t="shared" si="99"/>
        <v/>
      </c>
      <c r="X285" s="170">
        <f t="shared" si="78"/>
        <v>0</v>
      </c>
      <c r="Y285" s="170" t="str">
        <f t="shared" si="79"/>
        <v/>
      </c>
      <c r="Z285" s="172" t="str">
        <f t="shared" si="80"/>
        <v/>
      </c>
      <c r="AA285" s="172" t="str">
        <f t="shared" si="100"/>
        <v/>
      </c>
      <c r="AB285" s="172" t="str">
        <f t="shared" si="101"/>
        <v/>
      </c>
      <c r="AL285" s="205" t="str">
        <f t="shared" si="102"/>
        <v/>
      </c>
      <c r="AM285" s="206" t="str">
        <f>IF(ISERROR(VLOOKUP(A285,Erfassung_Berechnung!$K$4:$K$19,1,FALSE)),"",VLOOKUP(A285,Erfassung_Berechnung!$K$4:$K$19,1,FALSE))</f>
        <v/>
      </c>
    </row>
    <row r="286" spans="1:39" x14ac:dyDescent="0.2">
      <c r="A286" s="11">
        <f t="shared" si="103"/>
        <v>45873</v>
      </c>
      <c r="B286" s="12">
        <f t="shared" si="81"/>
        <v>8</v>
      </c>
      <c r="C286" s="47">
        <f t="shared" si="82"/>
        <v>2</v>
      </c>
      <c r="D286" s="12" t="str">
        <f t="shared" si="83"/>
        <v/>
      </c>
      <c r="E286" s="156" t="str">
        <f>IF(AND(A286&gt;=Schulferien!$A$9,A286&lt;=Schulferien!$B$9),Schulferien!$C$9,IF(AND(A286&gt;=Schulferien!$A$10,A286&lt;=Schulferien!$B$10),Schulferien!$C$10,IF(AND(A286&gt;=Schulferien!$A$11,A286&lt;=Schulferien!$B$11),Schulferien!$C$11,IF(AND(A286&gt;=Schulferien!$A$12,A286&lt;=Schulferien!$B$12),Schulferien!$C$12,IF(AND(A286&gt;=Schulferien!$A$13,A286&lt;=Schulferien!$B$13),Schulferien!$C$13,IF(AND(A286&gt;=Schulferien!$A$14,A286&lt;=Schulferien!$B$14),Schulferien!$C$14,IF(AND(A286&gt;=Schulferien!$A$15,A286&lt;=Schulferien!$B$15),Schulferien!$C$15,IF(AND(A286&gt;=Schulferien!$A$16,A286&lt;=Schulferien!$B$16),Schulferien!$C$16,""))))))))</f>
        <v>Sommerferien</v>
      </c>
      <c r="F286" s="157">
        <f t="shared" si="84"/>
        <v>1</v>
      </c>
      <c r="G286" s="159" t="str">
        <f>IF(ISERROR(VLOOKUP(A286,Schulferien!$A$24:$C$31,3,FALSE)),"",VLOOKUP(A286,Schulferien!$A$24:$C$31,3,FALSE))</f>
        <v/>
      </c>
      <c r="H286" s="160" t="str">
        <f t="shared" si="85"/>
        <v/>
      </c>
      <c r="I286" s="164" t="str">
        <f t="shared" si="86"/>
        <v/>
      </c>
      <c r="J286" s="164" t="str">
        <f t="shared" si="87"/>
        <v/>
      </c>
      <c r="K286" s="65"/>
      <c r="L286" s="240" t="str">
        <f t="shared" si="88"/>
        <v/>
      </c>
      <c r="M286" s="150" t="str">
        <f t="shared" si="89"/>
        <v/>
      </c>
      <c r="N286" s="153" t="str">
        <f t="shared" si="90"/>
        <v/>
      </c>
      <c r="O286" s="153" t="str">
        <f t="shared" si="91"/>
        <v/>
      </c>
      <c r="P286" s="240" t="str">
        <f t="shared" si="92"/>
        <v/>
      </c>
      <c r="Q286" s="150" t="str">
        <f t="shared" si="93"/>
        <v/>
      </c>
      <c r="R286" s="153" t="str">
        <f t="shared" si="94"/>
        <v/>
      </c>
      <c r="S286" s="153" t="str">
        <f t="shared" si="95"/>
        <v/>
      </c>
      <c r="T286" s="240" t="str">
        <f t="shared" si="96"/>
        <v/>
      </c>
      <c r="U286" s="150" t="str">
        <f t="shared" si="97"/>
        <v/>
      </c>
      <c r="V286" s="153" t="str">
        <f t="shared" si="98"/>
        <v/>
      </c>
      <c r="W286" s="153" t="str">
        <f t="shared" si="99"/>
        <v/>
      </c>
      <c r="X286" s="170">
        <f t="shared" si="78"/>
        <v>0</v>
      </c>
      <c r="Y286" s="170" t="str">
        <f t="shared" si="79"/>
        <v/>
      </c>
      <c r="Z286" s="172" t="str">
        <f t="shared" si="80"/>
        <v/>
      </c>
      <c r="AA286" s="172" t="str">
        <f t="shared" si="100"/>
        <v/>
      </c>
      <c r="AB286" s="172" t="str">
        <f t="shared" si="101"/>
        <v/>
      </c>
      <c r="AL286" s="205" t="str">
        <f t="shared" si="102"/>
        <v/>
      </c>
      <c r="AM286" s="206" t="str">
        <f>IF(ISERROR(VLOOKUP(A286,Erfassung_Berechnung!$K$4:$K$19,1,FALSE)),"",VLOOKUP(A286,Erfassung_Berechnung!$K$4:$K$19,1,FALSE))</f>
        <v/>
      </c>
    </row>
    <row r="287" spans="1:39" x14ac:dyDescent="0.2">
      <c r="A287" s="11">
        <f t="shared" si="103"/>
        <v>45874</v>
      </c>
      <c r="B287" s="12">
        <f t="shared" si="81"/>
        <v>8</v>
      </c>
      <c r="C287" s="47">
        <f t="shared" si="82"/>
        <v>3</v>
      </c>
      <c r="D287" s="12" t="str">
        <f t="shared" si="83"/>
        <v/>
      </c>
      <c r="E287" s="156" t="str">
        <f>IF(AND(A287&gt;=Schulferien!$A$9,A287&lt;=Schulferien!$B$9),Schulferien!$C$9,IF(AND(A287&gt;=Schulferien!$A$10,A287&lt;=Schulferien!$B$10),Schulferien!$C$10,IF(AND(A287&gt;=Schulferien!$A$11,A287&lt;=Schulferien!$B$11),Schulferien!$C$11,IF(AND(A287&gt;=Schulferien!$A$12,A287&lt;=Schulferien!$B$12),Schulferien!$C$12,IF(AND(A287&gt;=Schulferien!$A$13,A287&lt;=Schulferien!$B$13),Schulferien!$C$13,IF(AND(A287&gt;=Schulferien!$A$14,A287&lt;=Schulferien!$B$14),Schulferien!$C$14,IF(AND(A287&gt;=Schulferien!$A$15,A287&lt;=Schulferien!$B$15),Schulferien!$C$15,IF(AND(A287&gt;=Schulferien!$A$16,A287&lt;=Schulferien!$B$16),Schulferien!$C$16,""))))))))</f>
        <v>Sommerferien</v>
      </c>
      <c r="F287" s="157">
        <f t="shared" si="84"/>
        <v>1</v>
      </c>
      <c r="G287" s="159" t="str">
        <f>IF(ISERROR(VLOOKUP(A287,Schulferien!$A$24:$C$31,3,FALSE)),"",VLOOKUP(A287,Schulferien!$A$24:$C$31,3,FALSE))</f>
        <v/>
      </c>
      <c r="H287" s="160" t="str">
        <f t="shared" si="85"/>
        <v/>
      </c>
      <c r="I287" s="164" t="str">
        <f t="shared" si="86"/>
        <v/>
      </c>
      <c r="J287" s="164" t="str">
        <f t="shared" si="87"/>
        <v/>
      </c>
      <c r="K287" s="65"/>
      <c r="L287" s="240" t="str">
        <f t="shared" si="88"/>
        <v/>
      </c>
      <c r="M287" s="150" t="str">
        <f t="shared" si="89"/>
        <v/>
      </c>
      <c r="N287" s="153" t="str">
        <f t="shared" si="90"/>
        <v/>
      </c>
      <c r="O287" s="153" t="str">
        <f t="shared" si="91"/>
        <v/>
      </c>
      <c r="P287" s="240" t="str">
        <f t="shared" si="92"/>
        <v/>
      </c>
      <c r="Q287" s="150" t="str">
        <f t="shared" si="93"/>
        <v/>
      </c>
      <c r="R287" s="153" t="str">
        <f t="shared" si="94"/>
        <v/>
      </c>
      <c r="S287" s="153" t="str">
        <f t="shared" si="95"/>
        <v/>
      </c>
      <c r="T287" s="240" t="str">
        <f t="shared" si="96"/>
        <v/>
      </c>
      <c r="U287" s="150" t="str">
        <f t="shared" si="97"/>
        <v/>
      </c>
      <c r="V287" s="153" t="str">
        <f t="shared" si="98"/>
        <v/>
      </c>
      <c r="W287" s="153" t="str">
        <f t="shared" si="99"/>
        <v/>
      </c>
      <c r="X287" s="170">
        <f t="shared" si="78"/>
        <v>0</v>
      </c>
      <c r="Y287" s="170" t="str">
        <f t="shared" si="79"/>
        <v/>
      </c>
      <c r="Z287" s="172" t="str">
        <f t="shared" si="80"/>
        <v/>
      </c>
      <c r="AA287" s="172" t="str">
        <f t="shared" si="100"/>
        <v/>
      </c>
      <c r="AB287" s="172" t="str">
        <f t="shared" si="101"/>
        <v/>
      </c>
      <c r="AL287" s="205" t="str">
        <f t="shared" si="102"/>
        <v/>
      </c>
      <c r="AM287" s="206" t="str">
        <f>IF(ISERROR(VLOOKUP(A287,Erfassung_Berechnung!$K$4:$K$19,1,FALSE)),"",VLOOKUP(A287,Erfassung_Berechnung!$K$4:$K$19,1,FALSE))</f>
        <v/>
      </c>
    </row>
    <row r="288" spans="1:39" x14ac:dyDescent="0.2">
      <c r="A288" s="11">
        <f t="shared" si="103"/>
        <v>45875</v>
      </c>
      <c r="B288" s="12">
        <f t="shared" si="81"/>
        <v>8</v>
      </c>
      <c r="C288" s="47">
        <f t="shared" si="82"/>
        <v>4</v>
      </c>
      <c r="D288" s="12" t="str">
        <f t="shared" si="83"/>
        <v/>
      </c>
      <c r="E288" s="156" t="str">
        <f>IF(AND(A288&gt;=Schulferien!$A$9,A288&lt;=Schulferien!$B$9),Schulferien!$C$9,IF(AND(A288&gt;=Schulferien!$A$10,A288&lt;=Schulferien!$B$10),Schulferien!$C$10,IF(AND(A288&gt;=Schulferien!$A$11,A288&lt;=Schulferien!$B$11),Schulferien!$C$11,IF(AND(A288&gt;=Schulferien!$A$12,A288&lt;=Schulferien!$B$12),Schulferien!$C$12,IF(AND(A288&gt;=Schulferien!$A$13,A288&lt;=Schulferien!$B$13),Schulferien!$C$13,IF(AND(A288&gt;=Schulferien!$A$14,A288&lt;=Schulferien!$B$14),Schulferien!$C$14,IF(AND(A288&gt;=Schulferien!$A$15,A288&lt;=Schulferien!$B$15),Schulferien!$C$15,IF(AND(A288&gt;=Schulferien!$A$16,A288&lt;=Schulferien!$B$16),Schulferien!$C$16,""))))))))</f>
        <v>Sommerferien</v>
      </c>
      <c r="F288" s="157">
        <f t="shared" si="84"/>
        <v>1</v>
      </c>
      <c r="G288" s="159" t="str">
        <f>IF(ISERROR(VLOOKUP(A288,Schulferien!$A$24:$C$31,3,FALSE)),"",VLOOKUP(A288,Schulferien!$A$24:$C$31,3,FALSE))</f>
        <v/>
      </c>
      <c r="H288" s="160" t="str">
        <f t="shared" si="85"/>
        <v/>
      </c>
      <c r="I288" s="164" t="str">
        <f t="shared" si="86"/>
        <v/>
      </c>
      <c r="J288" s="164" t="str">
        <f t="shared" si="87"/>
        <v/>
      </c>
      <c r="K288" s="65"/>
      <c r="L288" s="240" t="str">
        <f t="shared" si="88"/>
        <v/>
      </c>
      <c r="M288" s="150" t="str">
        <f t="shared" si="89"/>
        <v/>
      </c>
      <c r="N288" s="153" t="str">
        <f t="shared" si="90"/>
        <v/>
      </c>
      <c r="O288" s="153" t="str">
        <f t="shared" si="91"/>
        <v/>
      </c>
      <c r="P288" s="240" t="str">
        <f t="shared" si="92"/>
        <v/>
      </c>
      <c r="Q288" s="150" t="str">
        <f t="shared" si="93"/>
        <v/>
      </c>
      <c r="R288" s="153" t="str">
        <f t="shared" si="94"/>
        <v/>
      </c>
      <c r="S288" s="153" t="str">
        <f t="shared" si="95"/>
        <v/>
      </c>
      <c r="T288" s="240" t="str">
        <f t="shared" si="96"/>
        <v/>
      </c>
      <c r="U288" s="150" t="str">
        <f t="shared" si="97"/>
        <v/>
      </c>
      <c r="V288" s="153" t="str">
        <f t="shared" si="98"/>
        <v/>
      </c>
      <c r="W288" s="153" t="str">
        <f t="shared" si="99"/>
        <v/>
      </c>
      <c r="X288" s="170">
        <f t="shared" si="78"/>
        <v>0</v>
      </c>
      <c r="Y288" s="170" t="str">
        <f t="shared" si="79"/>
        <v/>
      </c>
      <c r="Z288" s="172" t="str">
        <f t="shared" si="80"/>
        <v/>
      </c>
      <c r="AA288" s="172" t="str">
        <f t="shared" si="100"/>
        <v/>
      </c>
      <c r="AB288" s="172" t="str">
        <f t="shared" si="101"/>
        <v/>
      </c>
      <c r="AL288" s="205" t="str">
        <f t="shared" si="102"/>
        <v/>
      </c>
      <c r="AM288" s="206" t="str">
        <f>IF(ISERROR(VLOOKUP(A288,Erfassung_Berechnung!$K$4:$K$19,1,FALSE)),"",VLOOKUP(A288,Erfassung_Berechnung!$K$4:$K$19,1,FALSE))</f>
        <v/>
      </c>
    </row>
    <row r="289" spans="1:39" x14ac:dyDescent="0.2">
      <c r="A289" s="11">
        <f t="shared" si="103"/>
        <v>45876</v>
      </c>
      <c r="B289" s="12">
        <f t="shared" si="81"/>
        <v>8</v>
      </c>
      <c r="C289" s="47">
        <f t="shared" si="82"/>
        <v>5</v>
      </c>
      <c r="D289" s="12" t="str">
        <f t="shared" si="83"/>
        <v/>
      </c>
      <c r="E289" s="156" t="str">
        <f>IF(AND(A289&gt;=Schulferien!$A$9,A289&lt;=Schulferien!$B$9),Schulferien!$C$9,IF(AND(A289&gt;=Schulferien!$A$10,A289&lt;=Schulferien!$B$10),Schulferien!$C$10,IF(AND(A289&gt;=Schulferien!$A$11,A289&lt;=Schulferien!$B$11),Schulferien!$C$11,IF(AND(A289&gt;=Schulferien!$A$12,A289&lt;=Schulferien!$B$12),Schulferien!$C$12,IF(AND(A289&gt;=Schulferien!$A$13,A289&lt;=Schulferien!$B$13),Schulferien!$C$13,IF(AND(A289&gt;=Schulferien!$A$14,A289&lt;=Schulferien!$B$14),Schulferien!$C$14,IF(AND(A289&gt;=Schulferien!$A$15,A289&lt;=Schulferien!$B$15),Schulferien!$C$15,IF(AND(A289&gt;=Schulferien!$A$16,A289&lt;=Schulferien!$B$16),Schulferien!$C$16,""))))))))</f>
        <v>Sommerferien</v>
      </c>
      <c r="F289" s="157">
        <f t="shared" si="84"/>
        <v>1</v>
      </c>
      <c r="G289" s="159" t="str">
        <f>IF(ISERROR(VLOOKUP(A289,Schulferien!$A$24:$C$31,3,FALSE)),"",VLOOKUP(A289,Schulferien!$A$24:$C$31,3,FALSE))</f>
        <v/>
      </c>
      <c r="H289" s="160" t="str">
        <f t="shared" si="85"/>
        <v/>
      </c>
      <c r="I289" s="164" t="str">
        <f t="shared" si="86"/>
        <v/>
      </c>
      <c r="J289" s="164" t="str">
        <f t="shared" si="87"/>
        <v/>
      </c>
      <c r="K289" s="65"/>
      <c r="L289" s="240" t="str">
        <f t="shared" si="88"/>
        <v/>
      </c>
      <c r="M289" s="150" t="str">
        <f t="shared" si="89"/>
        <v/>
      </c>
      <c r="N289" s="153" t="str">
        <f t="shared" si="90"/>
        <v/>
      </c>
      <c r="O289" s="153" t="str">
        <f t="shared" si="91"/>
        <v/>
      </c>
      <c r="P289" s="240" t="str">
        <f t="shared" si="92"/>
        <v/>
      </c>
      <c r="Q289" s="150" t="str">
        <f t="shared" si="93"/>
        <v/>
      </c>
      <c r="R289" s="153" t="str">
        <f t="shared" si="94"/>
        <v/>
      </c>
      <c r="S289" s="153" t="str">
        <f t="shared" si="95"/>
        <v/>
      </c>
      <c r="T289" s="240" t="str">
        <f t="shared" si="96"/>
        <v/>
      </c>
      <c r="U289" s="150" t="str">
        <f t="shared" si="97"/>
        <v/>
      </c>
      <c r="V289" s="153" t="str">
        <f t="shared" si="98"/>
        <v/>
      </c>
      <c r="W289" s="153" t="str">
        <f t="shared" si="99"/>
        <v/>
      </c>
      <c r="X289" s="170">
        <f t="shared" si="78"/>
        <v>0</v>
      </c>
      <c r="Y289" s="170" t="str">
        <f t="shared" si="79"/>
        <v/>
      </c>
      <c r="Z289" s="172" t="str">
        <f t="shared" si="80"/>
        <v/>
      </c>
      <c r="AA289" s="172" t="str">
        <f t="shared" si="100"/>
        <v/>
      </c>
      <c r="AB289" s="172" t="str">
        <f t="shared" si="101"/>
        <v/>
      </c>
      <c r="AL289" s="205" t="str">
        <f t="shared" si="102"/>
        <v/>
      </c>
      <c r="AM289" s="206" t="str">
        <f>IF(ISERROR(VLOOKUP(A289,Erfassung_Berechnung!$K$4:$K$19,1,FALSE)),"",VLOOKUP(A289,Erfassung_Berechnung!$K$4:$K$19,1,FALSE))</f>
        <v/>
      </c>
    </row>
    <row r="290" spans="1:39" x14ac:dyDescent="0.2">
      <c r="A290" s="11">
        <f t="shared" si="103"/>
        <v>45877</v>
      </c>
      <c r="B290" s="12">
        <f t="shared" si="81"/>
        <v>8</v>
      </c>
      <c r="C290" s="47">
        <f t="shared" si="82"/>
        <v>6</v>
      </c>
      <c r="D290" s="12" t="str">
        <f t="shared" si="83"/>
        <v/>
      </c>
      <c r="E290" s="156" t="str">
        <f>IF(AND(A290&gt;=Schulferien!$A$9,A290&lt;=Schulferien!$B$9),Schulferien!$C$9,IF(AND(A290&gt;=Schulferien!$A$10,A290&lt;=Schulferien!$B$10),Schulferien!$C$10,IF(AND(A290&gt;=Schulferien!$A$11,A290&lt;=Schulferien!$B$11),Schulferien!$C$11,IF(AND(A290&gt;=Schulferien!$A$12,A290&lt;=Schulferien!$B$12),Schulferien!$C$12,IF(AND(A290&gt;=Schulferien!$A$13,A290&lt;=Schulferien!$B$13),Schulferien!$C$13,IF(AND(A290&gt;=Schulferien!$A$14,A290&lt;=Schulferien!$B$14),Schulferien!$C$14,IF(AND(A290&gt;=Schulferien!$A$15,A290&lt;=Schulferien!$B$15),Schulferien!$C$15,IF(AND(A290&gt;=Schulferien!$A$16,A290&lt;=Schulferien!$B$16),Schulferien!$C$16,""))))))))</f>
        <v>Sommerferien</v>
      </c>
      <c r="F290" s="157">
        <f t="shared" si="84"/>
        <v>1</v>
      </c>
      <c r="G290" s="159" t="str">
        <f>IF(ISERROR(VLOOKUP(A290,Schulferien!$A$24:$C$31,3,FALSE)),"",VLOOKUP(A290,Schulferien!$A$24:$C$31,3,FALSE))</f>
        <v/>
      </c>
      <c r="H290" s="160" t="str">
        <f t="shared" si="85"/>
        <v/>
      </c>
      <c r="I290" s="164" t="str">
        <f t="shared" si="86"/>
        <v/>
      </c>
      <c r="J290" s="164" t="str">
        <f t="shared" si="87"/>
        <v/>
      </c>
      <c r="K290" s="65"/>
      <c r="L290" s="240" t="str">
        <f t="shared" si="88"/>
        <v/>
      </c>
      <c r="M290" s="150" t="str">
        <f t="shared" si="89"/>
        <v/>
      </c>
      <c r="N290" s="153" t="str">
        <f t="shared" si="90"/>
        <v/>
      </c>
      <c r="O290" s="153" t="str">
        <f t="shared" si="91"/>
        <v/>
      </c>
      <c r="P290" s="240" t="str">
        <f t="shared" si="92"/>
        <v/>
      </c>
      <c r="Q290" s="150" t="str">
        <f t="shared" si="93"/>
        <v/>
      </c>
      <c r="R290" s="153" t="str">
        <f t="shared" si="94"/>
        <v/>
      </c>
      <c r="S290" s="153" t="str">
        <f t="shared" si="95"/>
        <v/>
      </c>
      <c r="T290" s="240" t="str">
        <f t="shared" si="96"/>
        <v/>
      </c>
      <c r="U290" s="150" t="str">
        <f t="shared" si="97"/>
        <v/>
      </c>
      <c r="V290" s="153" t="str">
        <f t="shared" si="98"/>
        <v/>
      </c>
      <c r="W290" s="153" t="str">
        <f t="shared" si="99"/>
        <v/>
      </c>
      <c r="X290" s="170">
        <f t="shared" si="78"/>
        <v>0</v>
      </c>
      <c r="Y290" s="170" t="str">
        <f t="shared" si="79"/>
        <v/>
      </c>
      <c r="Z290" s="172" t="str">
        <f t="shared" si="80"/>
        <v/>
      </c>
      <c r="AA290" s="172" t="str">
        <f t="shared" si="100"/>
        <v/>
      </c>
      <c r="AB290" s="172" t="str">
        <f t="shared" si="101"/>
        <v/>
      </c>
      <c r="AL290" s="205" t="str">
        <f t="shared" si="102"/>
        <v/>
      </c>
      <c r="AM290" s="206" t="str">
        <f>IF(ISERROR(VLOOKUP(A290,Erfassung_Berechnung!$K$4:$K$19,1,FALSE)),"",VLOOKUP(A290,Erfassung_Berechnung!$K$4:$K$19,1,FALSE))</f>
        <v/>
      </c>
    </row>
    <row r="291" spans="1:39" x14ac:dyDescent="0.2">
      <c r="A291" s="11">
        <f t="shared" si="103"/>
        <v>45878</v>
      </c>
      <c r="B291" s="12">
        <f t="shared" si="81"/>
        <v>8</v>
      </c>
      <c r="C291" s="47">
        <f t="shared" si="82"/>
        <v>7</v>
      </c>
      <c r="D291" s="12">
        <f t="shared" si="83"/>
        <v>1</v>
      </c>
      <c r="E291" s="156" t="str">
        <f>IF(AND(A291&gt;=Schulferien!$A$9,A291&lt;=Schulferien!$B$9),Schulferien!$C$9,IF(AND(A291&gt;=Schulferien!$A$10,A291&lt;=Schulferien!$B$10),Schulferien!$C$10,IF(AND(A291&gt;=Schulferien!$A$11,A291&lt;=Schulferien!$B$11),Schulferien!$C$11,IF(AND(A291&gt;=Schulferien!$A$12,A291&lt;=Schulferien!$B$12),Schulferien!$C$12,IF(AND(A291&gt;=Schulferien!$A$13,A291&lt;=Schulferien!$B$13),Schulferien!$C$13,IF(AND(A291&gt;=Schulferien!$A$14,A291&lt;=Schulferien!$B$14),Schulferien!$C$14,IF(AND(A291&gt;=Schulferien!$A$15,A291&lt;=Schulferien!$B$15),Schulferien!$C$15,IF(AND(A291&gt;=Schulferien!$A$16,A291&lt;=Schulferien!$B$16),Schulferien!$C$16,""))))))))</f>
        <v>Sommerferien</v>
      </c>
      <c r="F291" s="157">
        <f t="shared" si="84"/>
        <v>0</v>
      </c>
      <c r="G291" s="159" t="str">
        <f>IF(ISERROR(VLOOKUP(A291,Schulferien!$A$24:$C$31,3,FALSE)),"",VLOOKUP(A291,Schulferien!$A$24:$C$31,3,FALSE))</f>
        <v/>
      </c>
      <c r="H291" s="160" t="str">
        <f t="shared" si="85"/>
        <v/>
      </c>
      <c r="I291" s="164" t="str">
        <f t="shared" si="86"/>
        <v/>
      </c>
      <c r="J291" s="164" t="str">
        <f t="shared" si="87"/>
        <v/>
      </c>
      <c r="K291" s="65"/>
      <c r="L291" s="240" t="str">
        <f t="shared" si="88"/>
        <v/>
      </c>
      <c r="M291" s="150" t="str">
        <f t="shared" si="89"/>
        <v/>
      </c>
      <c r="N291" s="153" t="str">
        <f t="shared" si="90"/>
        <v/>
      </c>
      <c r="O291" s="153" t="str">
        <f t="shared" si="91"/>
        <v/>
      </c>
      <c r="P291" s="240" t="str">
        <f t="shared" si="92"/>
        <v/>
      </c>
      <c r="Q291" s="150" t="str">
        <f t="shared" si="93"/>
        <v/>
      </c>
      <c r="R291" s="153" t="str">
        <f t="shared" si="94"/>
        <v/>
      </c>
      <c r="S291" s="153" t="str">
        <f t="shared" si="95"/>
        <v/>
      </c>
      <c r="T291" s="240" t="str">
        <f t="shared" si="96"/>
        <v/>
      </c>
      <c r="U291" s="150" t="str">
        <f t="shared" si="97"/>
        <v/>
      </c>
      <c r="V291" s="153" t="str">
        <f t="shared" si="98"/>
        <v/>
      </c>
      <c r="W291" s="153" t="str">
        <f t="shared" si="99"/>
        <v/>
      </c>
      <c r="X291" s="170">
        <f t="shared" si="78"/>
        <v>0</v>
      </c>
      <c r="Y291" s="170" t="str">
        <f t="shared" si="79"/>
        <v/>
      </c>
      <c r="Z291" s="172" t="str">
        <f t="shared" si="80"/>
        <v/>
      </c>
      <c r="AA291" s="172" t="str">
        <f t="shared" si="100"/>
        <v/>
      </c>
      <c r="AB291" s="172" t="str">
        <f t="shared" si="101"/>
        <v/>
      </c>
      <c r="AL291" s="205" t="str">
        <f t="shared" si="102"/>
        <v/>
      </c>
      <c r="AM291" s="206" t="str">
        <f>IF(ISERROR(VLOOKUP(A291,Erfassung_Berechnung!$K$4:$K$19,1,FALSE)),"",VLOOKUP(A291,Erfassung_Berechnung!$K$4:$K$19,1,FALSE))</f>
        <v/>
      </c>
    </row>
    <row r="292" spans="1:39" x14ac:dyDescent="0.2">
      <c r="A292" s="11">
        <f t="shared" si="103"/>
        <v>45879</v>
      </c>
      <c r="B292" s="12">
        <f t="shared" si="81"/>
        <v>8</v>
      </c>
      <c r="C292" s="47">
        <f t="shared" si="82"/>
        <v>1</v>
      </c>
      <c r="D292" s="12">
        <f t="shared" si="83"/>
        <v>1</v>
      </c>
      <c r="E292" s="156" t="str">
        <f>IF(AND(A292&gt;=Schulferien!$A$9,A292&lt;=Schulferien!$B$9),Schulferien!$C$9,IF(AND(A292&gt;=Schulferien!$A$10,A292&lt;=Schulferien!$B$10),Schulferien!$C$10,IF(AND(A292&gt;=Schulferien!$A$11,A292&lt;=Schulferien!$B$11),Schulferien!$C$11,IF(AND(A292&gt;=Schulferien!$A$12,A292&lt;=Schulferien!$B$12),Schulferien!$C$12,IF(AND(A292&gt;=Schulferien!$A$13,A292&lt;=Schulferien!$B$13),Schulferien!$C$13,IF(AND(A292&gt;=Schulferien!$A$14,A292&lt;=Schulferien!$B$14),Schulferien!$C$14,IF(AND(A292&gt;=Schulferien!$A$15,A292&lt;=Schulferien!$B$15),Schulferien!$C$15,IF(AND(A292&gt;=Schulferien!$A$16,A292&lt;=Schulferien!$B$16),Schulferien!$C$16,""))))))))</f>
        <v>Sommerferien</v>
      </c>
      <c r="F292" s="157">
        <f t="shared" si="84"/>
        <v>0</v>
      </c>
      <c r="G292" s="159" t="str">
        <f>IF(ISERROR(VLOOKUP(A292,Schulferien!$A$24:$C$31,3,FALSE)),"",VLOOKUP(A292,Schulferien!$A$24:$C$31,3,FALSE))</f>
        <v/>
      </c>
      <c r="H292" s="160" t="str">
        <f t="shared" si="85"/>
        <v/>
      </c>
      <c r="I292" s="164" t="str">
        <f t="shared" si="86"/>
        <v/>
      </c>
      <c r="J292" s="164" t="str">
        <f t="shared" si="87"/>
        <v/>
      </c>
      <c r="K292" s="65"/>
      <c r="L292" s="240" t="str">
        <f t="shared" si="88"/>
        <v/>
      </c>
      <c r="M292" s="150" t="str">
        <f t="shared" si="89"/>
        <v/>
      </c>
      <c r="N292" s="153" t="str">
        <f t="shared" si="90"/>
        <v/>
      </c>
      <c r="O292" s="153" t="str">
        <f t="shared" si="91"/>
        <v/>
      </c>
      <c r="P292" s="240" t="str">
        <f t="shared" si="92"/>
        <v/>
      </c>
      <c r="Q292" s="150" t="str">
        <f t="shared" si="93"/>
        <v/>
      </c>
      <c r="R292" s="153" t="str">
        <f t="shared" si="94"/>
        <v/>
      </c>
      <c r="S292" s="153" t="str">
        <f t="shared" si="95"/>
        <v/>
      </c>
      <c r="T292" s="240" t="str">
        <f t="shared" si="96"/>
        <v/>
      </c>
      <c r="U292" s="150" t="str">
        <f t="shared" si="97"/>
        <v/>
      </c>
      <c r="V292" s="153" t="str">
        <f t="shared" si="98"/>
        <v/>
      </c>
      <c r="W292" s="153" t="str">
        <f t="shared" si="99"/>
        <v/>
      </c>
      <c r="X292" s="170">
        <f t="shared" si="78"/>
        <v>0</v>
      </c>
      <c r="Y292" s="170" t="str">
        <f t="shared" si="79"/>
        <v/>
      </c>
      <c r="Z292" s="172" t="str">
        <f t="shared" si="80"/>
        <v/>
      </c>
      <c r="AA292" s="172" t="str">
        <f t="shared" si="100"/>
        <v/>
      </c>
      <c r="AB292" s="172" t="str">
        <f t="shared" si="101"/>
        <v/>
      </c>
      <c r="AL292" s="205" t="str">
        <f t="shared" si="102"/>
        <v/>
      </c>
      <c r="AM292" s="206" t="str">
        <f>IF(ISERROR(VLOOKUP(A292,Erfassung_Berechnung!$K$4:$K$19,1,FALSE)),"",VLOOKUP(A292,Erfassung_Berechnung!$K$4:$K$19,1,FALSE))</f>
        <v/>
      </c>
    </row>
    <row r="293" spans="1:39" x14ac:dyDescent="0.2">
      <c r="A293" s="11">
        <f t="shared" si="103"/>
        <v>45880</v>
      </c>
      <c r="B293" s="12">
        <f t="shared" si="81"/>
        <v>8</v>
      </c>
      <c r="C293" s="47">
        <f t="shared" si="82"/>
        <v>2</v>
      </c>
      <c r="D293" s="12" t="str">
        <f t="shared" si="83"/>
        <v/>
      </c>
      <c r="E293" s="156" t="str">
        <f>IF(AND(A293&gt;=Schulferien!$A$9,A293&lt;=Schulferien!$B$9),Schulferien!$C$9,IF(AND(A293&gt;=Schulferien!$A$10,A293&lt;=Schulferien!$B$10),Schulferien!$C$10,IF(AND(A293&gt;=Schulferien!$A$11,A293&lt;=Schulferien!$B$11),Schulferien!$C$11,IF(AND(A293&gt;=Schulferien!$A$12,A293&lt;=Schulferien!$B$12),Schulferien!$C$12,IF(AND(A293&gt;=Schulferien!$A$13,A293&lt;=Schulferien!$B$13),Schulferien!$C$13,IF(AND(A293&gt;=Schulferien!$A$14,A293&lt;=Schulferien!$B$14),Schulferien!$C$14,IF(AND(A293&gt;=Schulferien!$A$15,A293&lt;=Schulferien!$B$15),Schulferien!$C$15,IF(AND(A293&gt;=Schulferien!$A$16,A293&lt;=Schulferien!$B$16),Schulferien!$C$16,""))))))))</f>
        <v/>
      </c>
      <c r="F293" s="157" t="str">
        <f t="shared" si="84"/>
        <v/>
      </c>
      <c r="G293" s="159" t="str">
        <f>IF(ISERROR(VLOOKUP(A293,Schulferien!$A$24:$C$31,3,FALSE)),"",VLOOKUP(A293,Schulferien!$A$24:$C$31,3,FALSE))</f>
        <v/>
      </c>
      <c r="H293" s="160" t="str">
        <f t="shared" si="85"/>
        <v/>
      </c>
      <c r="I293" s="164">
        <f t="shared" si="86"/>
        <v>1</v>
      </c>
      <c r="J293" s="164">
        <f t="shared" si="87"/>
        <v>1</v>
      </c>
      <c r="K293" s="65"/>
      <c r="L293" s="240" t="str">
        <f t="shared" si="88"/>
        <v/>
      </c>
      <c r="M293" s="150" t="str">
        <f t="shared" si="89"/>
        <v/>
      </c>
      <c r="N293" s="153" t="str">
        <f t="shared" si="90"/>
        <v/>
      </c>
      <c r="O293" s="153" t="str">
        <f t="shared" si="91"/>
        <v/>
      </c>
      <c r="P293" s="240" t="str">
        <f t="shared" si="92"/>
        <v/>
      </c>
      <c r="Q293" s="150" t="str">
        <f t="shared" si="93"/>
        <v/>
      </c>
      <c r="R293" s="153" t="str">
        <f t="shared" si="94"/>
        <v/>
      </c>
      <c r="S293" s="153" t="str">
        <f t="shared" si="95"/>
        <v/>
      </c>
      <c r="T293" s="240" t="str">
        <f t="shared" si="96"/>
        <v/>
      </c>
      <c r="U293" s="150" t="str">
        <f t="shared" si="97"/>
        <v/>
      </c>
      <c r="V293" s="153" t="str">
        <f t="shared" si="98"/>
        <v/>
      </c>
      <c r="W293" s="153" t="str">
        <f t="shared" si="99"/>
        <v/>
      </c>
      <c r="X293" s="170">
        <f t="shared" si="78"/>
        <v>0</v>
      </c>
      <c r="Y293" s="170" t="str">
        <f t="shared" si="79"/>
        <v/>
      </c>
      <c r="Z293" s="172">
        <f t="shared" si="80"/>
        <v>1</v>
      </c>
      <c r="AA293" s="172">
        <f t="shared" si="100"/>
        <v>0</v>
      </c>
      <c r="AB293" s="172" t="str">
        <f t="shared" si="101"/>
        <v/>
      </c>
      <c r="AL293" s="205" t="str">
        <f t="shared" si="102"/>
        <v/>
      </c>
      <c r="AM293" s="206" t="str">
        <f>IF(ISERROR(VLOOKUP(A293,Erfassung_Berechnung!$K$4:$K$19,1,FALSE)),"",VLOOKUP(A293,Erfassung_Berechnung!$K$4:$K$19,1,FALSE))</f>
        <v/>
      </c>
    </row>
    <row r="294" spans="1:39" x14ac:dyDescent="0.2">
      <c r="A294" s="11">
        <f t="shared" si="103"/>
        <v>45881</v>
      </c>
      <c r="B294" s="12">
        <f t="shared" si="81"/>
        <v>8</v>
      </c>
      <c r="C294" s="47">
        <f t="shared" si="82"/>
        <v>3</v>
      </c>
      <c r="D294" s="12" t="str">
        <f t="shared" si="83"/>
        <v/>
      </c>
      <c r="E294" s="156" t="str">
        <f>IF(AND(A294&gt;=Schulferien!$A$9,A294&lt;=Schulferien!$B$9),Schulferien!$C$9,IF(AND(A294&gt;=Schulferien!$A$10,A294&lt;=Schulferien!$B$10),Schulferien!$C$10,IF(AND(A294&gt;=Schulferien!$A$11,A294&lt;=Schulferien!$B$11),Schulferien!$C$11,IF(AND(A294&gt;=Schulferien!$A$12,A294&lt;=Schulferien!$B$12),Schulferien!$C$12,IF(AND(A294&gt;=Schulferien!$A$13,A294&lt;=Schulferien!$B$13),Schulferien!$C$13,IF(AND(A294&gt;=Schulferien!$A$14,A294&lt;=Schulferien!$B$14),Schulferien!$C$14,IF(AND(A294&gt;=Schulferien!$A$15,A294&lt;=Schulferien!$B$15),Schulferien!$C$15,IF(AND(A294&gt;=Schulferien!$A$16,A294&lt;=Schulferien!$B$16),Schulferien!$C$16,""))))))))</f>
        <v/>
      </c>
      <c r="F294" s="157" t="str">
        <f t="shared" si="84"/>
        <v/>
      </c>
      <c r="G294" s="159" t="str">
        <f>IF(ISERROR(VLOOKUP(A294,Schulferien!$A$24:$C$31,3,FALSE)),"",VLOOKUP(A294,Schulferien!$A$24:$C$31,3,FALSE))</f>
        <v/>
      </c>
      <c r="H294" s="160" t="str">
        <f t="shared" si="85"/>
        <v/>
      </c>
      <c r="I294" s="164">
        <f t="shared" si="86"/>
        <v>1</v>
      </c>
      <c r="J294" s="164">
        <f t="shared" si="87"/>
        <v>1</v>
      </c>
      <c r="K294" s="65"/>
      <c r="L294" s="240" t="str">
        <f t="shared" si="88"/>
        <v/>
      </c>
      <c r="M294" s="150" t="str">
        <f t="shared" si="89"/>
        <v/>
      </c>
      <c r="N294" s="153" t="str">
        <f t="shared" si="90"/>
        <v/>
      </c>
      <c r="O294" s="153" t="str">
        <f t="shared" si="91"/>
        <v/>
      </c>
      <c r="P294" s="240" t="str">
        <f t="shared" si="92"/>
        <v/>
      </c>
      <c r="Q294" s="150" t="str">
        <f t="shared" si="93"/>
        <v/>
      </c>
      <c r="R294" s="153" t="str">
        <f t="shared" si="94"/>
        <v/>
      </c>
      <c r="S294" s="153" t="str">
        <f t="shared" si="95"/>
        <v/>
      </c>
      <c r="T294" s="240" t="str">
        <f t="shared" si="96"/>
        <v/>
      </c>
      <c r="U294" s="150" t="str">
        <f t="shared" si="97"/>
        <v/>
      </c>
      <c r="V294" s="153" t="str">
        <f t="shared" si="98"/>
        <v/>
      </c>
      <c r="W294" s="153" t="str">
        <f t="shared" si="99"/>
        <v/>
      </c>
      <c r="X294" s="170">
        <f t="shared" si="78"/>
        <v>0</v>
      </c>
      <c r="Y294" s="170" t="str">
        <f t="shared" si="79"/>
        <v/>
      </c>
      <c r="Z294" s="172">
        <f t="shared" si="80"/>
        <v>1</v>
      </c>
      <c r="AA294" s="172">
        <f t="shared" si="100"/>
        <v>0</v>
      </c>
      <c r="AB294" s="172" t="str">
        <f t="shared" si="101"/>
        <v/>
      </c>
      <c r="AL294" s="205" t="str">
        <f t="shared" si="102"/>
        <v/>
      </c>
      <c r="AM294" s="206" t="str">
        <f>IF(ISERROR(VLOOKUP(A294,Erfassung_Berechnung!$K$4:$K$19,1,FALSE)),"",VLOOKUP(A294,Erfassung_Berechnung!$K$4:$K$19,1,FALSE))</f>
        <v/>
      </c>
    </row>
    <row r="295" spans="1:39" x14ac:dyDescent="0.2">
      <c r="A295" s="11">
        <f t="shared" si="103"/>
        <v>45882</v>
      </c>
      <c r="B295" s="12">
        <f t="shared" si="81"/>
        <v>8</v>
      </c>
      <c r="C295" s="47">
        <f t="shared" si="82"/>
        <v>4</v>
      </c>
      <c r="D295" s="12" t="str">
        <f t="shared" si="83"/>
        <v/>
      </c>
      <c r="E295" s="156" t="str">
        <f>IF(AND(A295&gt;=Schulferien!$A$9,A295&lt;=Schulferien!$B$9),Schulferien!$C$9,IF(AND(A295&gt;=Schulferien!$A$10,A295&lt;=Schulferien!$B$10),Schulferien!$C$10,IF(AND(A295&gt;=Schulferien!$A$11,A295&lt;=Schulferien!$B$11),Schulferien!$C$11,IF(AND(A295&gt;=Schulferien!$A$12,A295&lt;=Schulferien!$B$12),Schulferien!$C$12,IF(AND(A295&gt;=Schulferien!$A$13,A295&lt;=Schulferien!$B$13),Schulferien!$C$13,IF(AND(A295&gt;=Schulferien!$A$14,A295&lt;=Schulferien!$B$14),Schulferien!$C$14,IF(AND(A295&gt;=Schulferien!$A$15,A295&lt;=Schulferien!$B$15),Schulferien!$C$15,IF(AND(A295&gt;=Schulferien!$A$16,A295&lt;=Schulferien!$B$16),Schulferien!$C$16,""))))))))</f>
        <v/>
      </c>
      <c r="F295" s="157" t="str">
        <f t="shared" si="84"/>
        <v/>
      </c>
      <c r="G295" s="159" t="str">
        <f>IF(ISERROR(VLOOKUP(A295,Schulferien!$A$24:$C$31,3,FALSE)),"",VLOOKUP(A295,Schulferien!$A$24:$C$31,3,FALSE))</f>
        <v/>
      </c>
      <c r="H295" s="160" t="str">
        <f t="shared" si="85"/>
        <v/>
      </c>
      <c r="I295" s="164">
        <f t="shared" si="86"/>
        <v>1</v>
      </c>
      <c r="J295" s="164">
        <f t="shared" si="87"/>
        <v>1</v>
      </c>
      <c r="K295" s="65"/>
      <c r="L295" s="240" t="str">
        <f t="shared" si="88"/>
        <v/>
      </c>
      <c r="M295" s="150" t="str">
        <f t="shared" si="89"/>
        <v/>
      </c>
      <c r="N295" s="153" t="str">
        <f t="shared" si="90"/>
        <v/>
      </c>
      <c r="O295" s="153" t="str">
        <f t="shared" si="91"/>
        <v/>
      </c>
      <c r="P295" s="240" t="str">
        <f t="shared" si="92"/>
        <v/>
      </c>
      <c r="Q295" s="150" t="str">
        <f t="shared" si="93"/>
        <v/>
      </c>
      <c r="R295" s="153" t="str">
        <f t="shared" si="94"/>
        <v/>
      </c>
      <c r="S295" s="153" t="str">
        <f t="shared" si="95"/>
        <v/>
      </c>
      <c r="T295" s="240" t="str">
        <f t="shared" si="96"/>
        <v/>
      </c>
      <c r="U295" s="150" t="str">
        <f t="shared" si="97"/>
        <v/>
      </c>
      <c r="V295" s="153" t="str">
        <f t="shared" si="98"/>
        <v/>
      </c>
      <c r="W295" s="153" t="str">
        <f t="shared" si="99"/>
        <v/>
      </c>
      <c r="X295" s="170">
        <f t="shared" si="78"/>
        <v>0</v>
      </c>
      <c r="Y295" s="170" t="str">
        <f t="shared" si="79"/>
        <v/>
      </c>
      <c r="Z295" s="172">
        <f t="shared" si="80"/>
        <v>1</v>
      </c>
      <c r="AA295" s="172">
        <f t="shared" si="100"/>
        <v>0</v>
      </c>
      <c r="AB295" s="172" t="str">
        <f t="shared" si="101"/>
        <v/>
      </c>
      <c r="AL295" s="205" t="str">
        <f t="shared" si="102"/>
        <v/>
      </c>
      <c r="AM295" s="206" t="str">
        <f>IF(ISERROR(VLOOKUP(A295,Erfassung_Berechnung!$K$4:$K$19,1,FALSE)),"",VLOOKUP(A295,Erfassung_Berechnung!$K$4:$K$19,1,FALSE))</f>
        <v/>
      </c>
    </row>
    <row r="296" spans="1:39" x14ac:dyDescent="0.2">
      <c r="A296" s="11">
        <f t="shared" si="103"/>
        <v>45883</v>
      </c>
      <c r="B296" s="12">
        <f t="shared" si="81"/>
        <v>8</v>
      </c>
      <c r="C296" s="47">
        <f t="shared" si="82"/>
        <v>5</v>
      </c>
      <c r="D296" s="12" t="str">
        <f t="shared" si="83"/>
        <v/>
      </c>
      <c r="E296" s="156" t="str">
        <f>IF(AND(A296&gt;=Schulferien!$A$9,A296&lt;=Schulferien!$B$9),Schulferien!$C$9,IF(AND(A296&gt;=Schulferien!$A$10,A296&lt;=Schulferien!$B$10),Schulferien!$C$10,IF(AND(A296&gt;=Schulferien!$A$11,A296&lt;=Schulferien!$B$11),Schulferien!$C$11,IF(AND(A296&gt;=Schulferien!$A$12,A296&lt;=Schulferien!$B$12),Schulferien!$C$12,IF(AND(A296&gt;=Schulferien!$A$13,A296&lt;=Schulferien!$B$13),Schulferien!$C$13,IF(AND(A296&gt;=Schulferien!$A$14,A296&lt;=Schulferien!$B$14),Schulferien!$C$14,IF(AND(A296&gt;=Schulferien!$A$15,A296&lt;=Schulferien!$B$15),Schulferien!$C$15,IF(AND(A296&gt;=Schulferien!$A$16,A296&lt;=Schulferien!$B$16),Schulferien!$C$16,""))))))))</f>
        <v/>
      </c>
      <c r="F296" s="157" t="str">
        <f t="shared" si="84"/>
        <v/>
      </c>
      <c r="G296" s="159" t="str">
        <f>IF(ISERROR(VLOOKUP(A296,Schulferien!$A$24:$C$31,3,FALSE)),"",VLOOKUP(A296,Schulferien!$A$24:$C$31,3,FALSE))</f>
        <v/>
      </c>
      <c r="H296" s="160" t="str">
        <f t="shared" si="85"/>
        <v/>
      </c>
      <c r="I296" s="164">
        <f t="shared" si="86"/>
        <v>1</v>
      </c>
      <c r="J296" s="164">
        <f t="shared" si="87"/>
        <v>1</v>
      </c>
      <c r="K296" s="65"/>
      <c r="L296" s="240" t="str">
        <f t="shared" si="88"/>
        <v/>
      </c>
      <c r="M296" s="150" t="str">
        <f t="shared" si="89"/>
        <v/>
      </c>
      <c r="N296" s="153" t="str">
        <f t="shared" si="90"/>
        <v/>
      </c>
      <c r="O296" s="153" t="str">
        <f t="shared" si="91"/>
        <v/>
      </c>
      <c r="P296" s="240" t="str">
        <f t="shared" si="92"/>
        <v/>
      </c>
      <c r="Q296" s="150" t="str">
        <f t="shared" si="93"/>
        <v/>
      </c>
      <c r="R296" s="153" t="str">
        <f t="shared" si="94"/>
        <v/>
      </c>
      <c r="S296" s="153" t="str">
        <f t="shared" si="95"/>
        <v/>
      </c>
      <c r="T296" s="240" t="str">
        <f t="shared" si="96"/>
        <v/>
      </c>
      <c r="U296" s="150" t="str">
        <f t="shared" si="97"/>
        <v/>
      </c>
      <c r="V296" s="153" t="str">
        <f t="shared" si="98"/>
        <v/>
      </c>
      <c r="W296" s="153" t="str">
        <f t="shared" si="99"/>
        <v/>
      </c>
      <c r="X296" s="170">
        <f t="shared" si="78"/>
        <v>0</v>
      </c>
      <c r="Y296" s="170" t="str">
        <f t="shared" si="79"/>
        <v/>
      </c>
      <c r="Z296" s="172">
        <f t="shared" si="80"/>
        <v>1</v>
      </c>
      <c r="AA296" s="172">
        <f t="shared" si="100"/>
        <v>0</v>
      </c>
      <c r="AB296" s="172" t="str">
        <f t="shared" si="101"/>
        <v/>
      </c>
      <c r="AL296" s="205" t="str">
        <f t="shared" si="102"/>
        <v/>
      </c>
      <c r="AM296" s="206" t="str">
        <f>IF(ISERROR(VLOOKUP(A296,Erfassung_Berechnung!$K$4:$K$19,1,FALSE)),"",VLOOKUP(A296,Erfassung_Berechnung!$K$4:$K$19,1,FALSE))</f>
        <v/>
      </c>
    </row>
    <row r="297" spans="1:39" x14ac:dyDescent="0.2">
      <c r="A297" s="11">
        <f t="shared" si="103"/>
        <v>45884</v>
      </c>
      <c r="B297" s="12">
        <f t="shared" si="81"/>
        <v>8</v>
      </c>
      <c r="C297" s="47">
        <f t="shared" si="82"/>
        <v>6</v>
      </c>
      <c r="D297" s="12" t="str">
        <f t="shared" si="83"/>
        <v/>
      </c>
      <c r="E297" s="156" t="str">
        <f>IF(AND(A297&gt;=Schulferien!$A$9,A297&lt;=Schulferien!$B$9),Schulferien!$C$9,IF(AND(A297&gt;=Schulferien!$A$10,A297&lt;=Schulferien!$B$10),Schulferien!$C$10,IF(AND(A297&gt;=Schulferien!$A$11,A297&lt;=Schulferien!$B$11),Schulferien!$C$11,IF(AND(A297&gt;=Schulferien!$A$12,A297&lt;=Schulferien!$B$12),Schulferien!$C$12,IF(AND(A297&gt;=Schulferien!$A$13,A297&lt;=Schulferien!$B$13),Schulferien!$C$13,IF(AND(A297&gt;=Schulferien!$A$14,A297&lt;=Schulferien!$B$14),Schulferien!$C$14,IF(AND(A297&gt;=Schulferien!$A$15,A297&lt;=Schulferien!$B$15),Schulferien!$C$15,IF(AND(A297&gt;=Schulferien!$A$16,A297&lt;=Schulferien!$B$16),Schulferien!$C$16,""))))))))</f>
        <v/>
      </c>
      <c r="F297" s="157" t="str">
        <f t="shared" si="84"/>
        <v/>
      </c>
      <c r="G297" s="159" t="str">
        <f>IF(ISERROR(VLOOKUP(A297,Schulferien!$A$24:$C$31,3,FALSE)),"",VLOOKUP(A297,Schulferien!$A$24:$C$31,3,FALSE))</f>
        <v/>
      </c>
      <c r="H297" s="160" t="str">
        <f t="shared" si="85"/>
        <v/>
      </c>
      <c r="I297" s="164">
        <f t="shared" si="86"/>
        <v>1</v>
      </c>
      <c r="J297" s="164">
        <f t="shared" si="87"/>
        <v>1</v>
      </c>
      <c r="K297" s="65"/>
      <c r="L297" s="240" t="str">
        <f t="shared" si="88"/>
        <v/>
      </c>
      <c r="M297" s="150" t="str">
        <f t="shared" si="89"/>
        <v/>
      </c>
      <c r="N297" s="153" t="str">
        <f t="shared" si="90"/>
        <v/>
      </c>
      <c r="O297" s="153" t="str">
        <f t="shared" si="91"/>
        <v/>
      </c>
      <c r="P297" s="240" t="str">
        <f t="shared" si="92"/>
        <v/>
      </c>
      <c r="Q297" s="150" t="str">
        <f t="shared" si="93"/>
        <v/>
      </c>
      <c r="R297" s="153" t="str">
        <f t="shared" si="94"/>
        <v/>
      </c>
      <c r="S297" s="153" t="str">
        <f t="shared" si="95"/>
        <v/>
      </c>
      <c r="T297" s="240" t="str">
        <f t="shared" si="96"/>
        <v/>
      </c>
      <c r="U297" s="150" t="str">
        <f t="shared" si="97"/>
        <v/>
      </c>
      <c r="V297" s="153" t="str">
        <f t="shared" si="98"/>
        <v/>
      </c>
      <c r="W297" s="153" t="str">
        <f t="shared" si="99"/>
        <v/>
      </c>
      <c r="X297" s="170">
        <f t="shared" si="78"/>
        <v>0</v>
      </c>
      <c r="Y297" s="170" t="str">
        <f t="shared" si="79"/>
        <v/>
      </c>
      <c r="Z297" s="172">
        <f t="shared" si="80"/>
        <v>1</v>
      </c>
      <c r="AA297" s="172">
        <f t="shared" si="100"/>
        <v>0</v>
      </c>
      <c r="AB297" s="172" t="str">
        <f t="shared" si="101"/>
        <v/>
      </c>
      <c r="AL297" s="205" t="str">
        <f t="shared" si="102"/>
        <v/>
      </c>
      <c r="AM297" s="206" t="str">
        <f>IF(ISERROR(VLOOKUP(A297,Erfassung_Berechnung!$K$4:$K$19,1,FALSE)),"",VLOOKUP(A297,Erfassung_Berechnung!$K$4:$K$19,1,FALSE))</f>
        <v/>
      </c>
    </row>
    <row r="298" spans="1:39" x14ac:dyDescent="0.2">
      <c r="A298" s="11">
        <f t="shared" si="103"/>
        <v>45885</v>
      </c>
      <c r="B298" s="12">
        <f t="shared" si="81"/>
        <v>8</v>
      </c>
      <c r="C298" s="47">
        <f t="shared" si="82"/>
        <v>7</v>
      </c>
      <c r="D298" s="12">
        <f t="shared" si="83"/>
        <v>1</v>
      </c>
      <c r="E298" s="156" t="str">
        <f>IF(AND(A298&gt;=Schulferien!$A$9,A298&lt;=Schulferien!$B$9),Schulferien!$C$9,IF(AND(A298&gt;=Schulferien!$A$10,A298&lt;=Schulferien!$B$10),Schulferien!$C$10,IF(AND(A298&gt;=Schulferien!$A$11,A298&lt;=Schulferien!$B$11),Schulferien!$C$11,IF(AND(A298&gt;=Schulferien!$A$12,A298&lt;=Schulferien!$B$12),Schulferien!$C$12,IF(AND(A298&gt;=Schulferien!$A$13,A298&lt;=Schulferien!$B$13),Schulferien!$C$13,IF(AND(A298&gt;=Schulferien!$A$14,A298&lt;=Schulferien!$B$14),Schulferien!$C$14,IF(AND(A298&gt;=Schulferien!$A$15,A298&lt;=Schulferien!$B$15),Schulferien!$C$15,IF(AND(A298&gt;=Schulferien!$A$16,A298&lt;=Schulferien!$B$16),Schulferien!$C$16,""))))))))</f>
        <v/>
      </c>
      <c r="F298" s="157" t="str">
        <f t="shared" si="84"/>
        <v/>
      </c>
      <c r="G298" s="159" t="str">
        <f>IF(ISERROR(VLOOKUP(A298,Schulferien!$A$24:$C$31,3,FALSE)),"",VLOOKUP(A298,Schulferien!$A$24:$C$31,3,FALSE))</f>
        <v/>
      </c>
      <c r="H298" s="160" t="str">
        <f t="shared" si="85"/>
        <v/>
      </c>
      <c r="I298" s="164" t="str">
        <f t="shared" si="86"/>
        <v/>
      </c>
      <c r="J298" s="164" t="str">
        <f t="shared" si="87"/>
        <v/>
      </c>
      <c r="K298" s="65"/>
      <c r="L298" s="240" t="str">
        <f t="shared" si="88"/>
        <v/>
      </c>
      <c r="M298" s="150" t="str">
        <f t="shared" si="89"/>
        <v/>
      </c>
      <c r="N298" s="153" t="str">
        <f t="shared" si="90"/>
        <v/>
      </c>
      <c r="O298" s="153" t="str">
        <f t="shared" si="91"/>
        <v/>
      </c>
      <c r="P298" s="240" t="str">
        <f t="shared" si="92"/>
        <v/>
      </c>
      <c r="Q298" s="150" t="str">
        <f t="shared" si="93"/>
        <v/>
      </c>
      <c r="R298" s="153" t="str">
        <f t="shared" si="94"/>
        <v/>
      </c>
      <c r="S298" s="153" t="str">
        <f t="shared" si="95"/>
        <v/>
      </c>
      <c r="T298" s="240" t="str">
        <f t="shared" si="96"/>
        <v/>
      </c>
      <c r="U298" s="150" t="str">
        <f t="shared" si="97"/>
        <v/>
      </c>
      <c r="V298" s="153" t="str">
        <f t="shared" si="98"/>
        <v/>
      </c>
      <c r="W298" s="153" t="str">
        <f t="shared" si="99"/>
        <v/>
      </c>
      <c r="X298" s="170">
        <f t="shared" si="78"/>
        <v>0</v>
      </c>
      <c r="Y298" s="170" t="str">
        <f t="shared" si="79"/>
        <v/>
      </c>
      <c r="Z298" s="172" t="str">
        <f t="shared" si="80"/>
        <v/>
      </c>
      <c r="AA298" s="172" t="str">
        <f t="shared" si="100"/>
        <v/>
      </c>
      <c r="AB298" s="172" t="str">
        <f t="shared" si="101"/>
        <v/>
      </c>
      <c r="AL298" s="205" t="str">
        <f t="shared" si="102"/>
        <v/>
      </c>
      <c r="AM298" s="206" t="str">
        <f>IF(ISERROR(VLOOKUP(A298,Erfassung_Berechnung!$K$4:$K$19,1,FALSE)),"",VLOOKUP(A298,Erfassung_Berechnung!$K$4:$K$19,1,FALSE))</f>
        <v/>
      </c>
    </row>
    <row r="299" spans="1:39" x14ac:dyDescent="0.2">
      <c r="A299" s="11">
        <f t="shared" si="103"/>
        <v>45886</v>
      </c>
      <c r="B299" s="12">
        <f t="shared" si="81"/>
        <v>8</v>
      </c>
      <c r="C299" s="47">
        <f t="shared" si="82"/>
        <v>1</v>
      </c>
      <c r="D299" s="12">
        <f t="shared" si="83"/>
        <v>1</v>
      </c>
      <c r="E299" s="156" t="str">
        <f>IF(AND(A299&gt;=Schulferien!$A$9,A299&lt;=Schulferien!$B$9),Schulferien!$C$9,IF(AND(A299&gt;=Schulferien!$A$10,A299&lt;=Schulferien!$B$10),Schulferien!$C$10,IF(AND(A299&gt;=Schulferien!$A$11,A299&lt;=Schulferien!$B$11),Schulferien!$C$11,IF(AND(A299&gt;=Schulferien!$A$12,A299&lt;=Schulferien!$B$12),Schulferien!$C$12,IF(AND(A299&gt;=Schulferien!$A$13,A299&lt;=Schulferien!$B$13),Schulferien!$C$13,IF(AND(A299&gt;=Schulferien!$A$14,A299&lt;=Schulferien!$B$14),Schulferien!$C$14,IF(AND(A299&gt;=Schulferien!$A$15,A299&lt;=Schulferien!$B$15),Schulferien!$C$15,IF(AND(A299&gt;=Schulferien!$A$16,A299&lt;=Schulferien!$B$16),Schulferien!$C$16,""))))))))</f>
        <v/>
      </c>
      <c r="F299" s="157" t="str">
        <f t="shared" si="84"/>
        <v/>
      </c>
      <c r="G299" s="159" t="str">
        <f>IF(ISERROR(VLOOKUP(A299,Schulferien!$A$24:$C$31,3,FALSE)),"",VLOOKUP(A299,Schulferien!$A$24:$C$31,3,FALSE))</f>
        <v/>
      </c>
      <c r="H299" s="160" t="str">
        <f t="shared" si="85"/>
        <v/>
      </c>
      <c r="I299" s="164" t="str">
        <f t="shared" si="86"/>
        <v/>
      </c>
      <c r="J299" s="164" t="str">
        <f t="shared" si="87"/>
        <v/>
      </c>
      <c r="K299" s="65"/>
      <c r="L299" s="240" t="str">
        <f t="shared" si="88"/>
        <v/>
      </c>
      <c r="M299" s="150" t="str">
        <f t="shared" si="89"/>
        <v/>
      </c>
      <c r="N299" s="153" t="str">
        <f t="shared" si="90"/>
        <v/>
      </c>
      <c r="O299" s="153" t="str">
        <f t="shared" si="91"/>
        <v/>
      </c>
      <c r="P299" s="240" t="str">
        <f t="shared" si="92"/>
        <v/>
      </c>
      <c r="Q299" s="150" t="str">
        <f t="shared" si="93"/>
        <v/>
      </c>
      <c r="R299" s="153" t="str">
        <f t="shared" si="94"/>
        <v/>
      </c>
      <c r="S299" s="153" t="str">
        <f t="shared" si="95"/>
        <v/>
      </c>
      <c r="T299" s="240" t="str">
        <f t="shared" si="96"/>
        <v/>
      </c>
      <c r="U299" s="150" t="str">
        <f t="shared" si="97"/>
        <v/>
      </c>
      <c r="V299" s="153" t="str">
        <f t="shared" si="98"/>
        <v/>
      </c>
      <c r="W299" s="153" t="str">
        <f t="shared" si="99"/>
        <v/>
      </c>
      <c r="X299" s="170">
        <f t="shared" si="78"/>
        <v>0</v>
      </c>
      <c r="Y299" s="170" t="str">
        <f t="shared" si="79"/>
        <v/>
      </c>
      <c r="Z299" s="172" t="str">
        <f t="shared" si="80"/>
        <v/>
      </c>
      <c r="AA299" s="172" t="str">
        <f t="shared" si="100"/>
        <v/>
      </c>
      <c r="AB299" s="172" t="str">
        <f t="shared" si="101"/>
        <v/>
      </c>
      <c r="AL299" s="205" t="str">
        <f t="shared" si="102"/>
        <v/>
      </c>
      <c r="AM299" s="206" t="str">
        <f>IF(ISERROR(VLOOKUP(A299,Erfassung_Berechnung!$K$4:$K$19,1,FALSE)),"",VLOOKUP(A299,Erfassung_Berechnung!$K$4:$K$19,1,FALSE))</f>
        <v/>
      </c>
    </row>
    <row r="300" spans="1:39" x14ac:dyDescent="0.2">
      <c r="A300" s="11">
        <f t="shared" si="103"/>
        <v>45887</v>
      </c>
      <c r="B300" s="12">
        <f t="shared" si="81"/>
        <v>8</v>
      </c>
      <c r="C300" s="47">
        <f t="shared" si="82"/>
        <v>2</v>
      </c>
      <c r="D300" s="12" t="str">
        <f t="shared" si="83"/>
        <v/>
      </c>
      <c r="E300" s="156" t="str">
        <f>IF(AND(A300&gt;=Schulferien!$A$9,A300&lt;=Schulferien!$B$9),Schulferien!$C$9,IF(AND(A300&gt;=Schulferien!$A$10,A300&lt;=Schulferien!$B$10),Schulferien!$C$10,IF(AND(A300&gt;=Schulferien!$A$11,A300&lt;=Schulferien!$B$11),Schulferien!$C$11,IF(AND(A300&gt;=Schulferien!$A$12,A300&lt;=Schulferien!$B$12),Schulferien!$C$12,IF(AND(A300&gt;=Schulferien!$A$13,A300&lt;=Schulferien!$B$13),Schulferien!$C$13,IF(AND(A300&gt;=Schulferien!$A$14,A300&lt;=Schulferien!$B$14),Schulferien!$C$14,IF(AND(A300&gt;=Schulferien!$A$15,A300&lt;=Schulferien!$B$15),Schulferien!$C$15,IF(AND(A300&gt;=Schulferien!$A$16,A300&lt;=Schulferien!$B$16),Schulferien!$C$16,""))))))))</f>
        <v/>
      </c>
      <c r="F300" s="157" t="str">
        <f t="shared" si="84"/>
        <v/>
      </c>
      <c r="G300" s="159" t="str">
        <f>IF(ISERROR(VLOOKUP(A300,Schulferien!$A$24:$C$31,3,FALSE)),"",VLOOKUP(A300,Schulferien!$A$24:$C$31,3,FALSE))</f>
        <v/>
      </c>
      <c r="H300" s="160" t="str">
        <f t="shared" si="85"/>
        <v/>
      </c>
      <c r="I300" s="164">
        <f t="shared" si="86"/>
        <v>1</v>
      </c>
      <c r="J300" s="164">
        <f t="shared" si="87"/>
        <v>1</v>
      </c>
      <c r="K300" s="65"/>
      <c r="L300" s="240" t="str">
        <f t="shared" si="88"/>
        <v/>
      </c>
      <c r="M300" s="150" t="str">
        <f t="shared" si="89"/>
        <v/>
      </c>
      <c r="N300" s="153" t="str">
        <f t="shared" si="90"/>
        <v/>
      </c>
      <c r="O300" s="153" t="str">
        <f t="shared" si="91"/>
        <v/>
      </c>
      <c r="P300" s="240" t="str">
        <f t="shared" si="92"/>
        <v/>
      </c>
      <c r="Q300" s="150" t="str">
        <f t="shared" si="93"/>
        <v/>
      </c>
      <c r="R300" s="153" t="str">
        <f t="shared" si="94"/>
        <v/>
      </c>
      <c r="S300" s="153" t="str">
        <f t="shared" si="95"/>
        <v/>
      </c>
      <c r="T300" s="240" t="str">
        <f t="shared" si="96"/>
        <v/>
      </c>
      <c r="U300" s="150" t="str">
        <f t="shared" si="97"/>
        <v/>
      </c>
      <c r="V300" s="153" t="str">
        <f t="shared" si="98"/>
        <v/>
      </c>
      <c r="W300" s="153" t="str">
        <f t="shared" si="99"/>
        <v/>
      </c>
      <c r="X300" s="170">
        <f t="shared" si="78"/>
        <v>0</v>
      </c>
      <c r="Y300" s="170" t="str">
        <f t="shared" si="79"/>
        <v/>
      </c>
      <c r="Z300" s="172">
        <f t="shared" si="80"/>
        <v>1</v>
      </c>
      <c r="AA300" s="172">
        <f t="shared" si="100"/>
        <v>0</v>
      </c>
      <c r="AB300" s="172" t="str">
        <f t="shared" si="101"/>
        <v/>
      </c>
      <c r="AL300" s="205" t="str">
        <f t="shared" si="102"/>
        <v/>
      </c>
      <c r="AM300" s="206" t="str">
        <f>IF(ISERROR(VLOOKUP(A300,Erfassung_Berechnung!$K$4:$K$19,1,FALSE)),"",VLOOKUP(A300,Erfassung_Berechnung!$K$4:$K$19,1,FALSE))</f>
        <v/>
      </c>
    </row>
    <row r="301" spans="1:39" x14ac:dyDescent="0.2">
      <c r="A301" s="11">
        <f t="shared" si="103"/>
        <v>45888</v>
      </c>
      <c r="B301" s="12">
        <f t="shared" si="81"/>
        <v>8</v>
      </c>
      <c r="C301" s="47">
        <f t="shared" si="82"/>
        <v>3</v>
      </c>
      <c r="D301" s="12" t="str">
        <f t="shared" si="83"/>
        <v/>
      </c>
      <c r="E301" s="156" t="str">
        <f>IF(AND(A301&gt;=Schulferien!$A$9,A301&lt;=Schulferien!$B$9),Schulferien!$C$9,IF(AND(A301&gt;=Schulferien!$A$10,A301&lt;=Schulferien!$B$10),Schulferien!$C$10,IF(AND(A301&gt;=Schulferien!$A$11,A301&lt;=Schulferien!$B$11),Schulferien!$C$11,IF(AND(A301&gt;=Schulferien!$A$12,A301&lt;=Schulferien!$B$12),Schulferien!$C$12,IF(AND(A301&gt;=Schulferien!$A$13,A301&lt;=Schulferien!$B$13),Schulferien!$C$13,IF(AND(A301&gt;=Schulferien!$A$14,A301&lt;=Schulferien!$B$14),Schulferien!$C$14,IF(AND(A301&gt;=Schulferien!$A$15,A301&lt;=Schulferien!$B$15),Schulferien!$C$15,IF(AND(A301&gt;=Schulferien!$A$16,A301&lt;=Schulferien!$B$16),Schulferien!$C$16,""))))))))</f>
        <v/>
      </c>
      <c r="F301" s="157" t="str">
        <f t="shared" si="84"/>
        <v/>
      </c>
      <c r="G301" s="159" t="str">
        <f>IF(ISERROR(VLOOKUP(A301,Schulferien!$A$24:$C$31,3,FALSE)),"",VLOOKUP(A301,Schulferien!$A$24:$C$31,3,FALSE))</f>
        <v/>
      </c>
      <c r="H301" s="160" t="str">
        <f t="shared" si="85"/>
        <v/>
      </c>
      <c r="I301" s="164">
        <f t="shared" si="86"/>
        <v>1</v>
      </c>
      <c r="J301" s="164">
        <f t="shared" si="87"/>
        <v>1</v>
      </c>
      <c r="K301" s="65"/>
      <c r="L301" s="240" t="str">
        <f t="shared" si="88"/>
        <v/>
      </c>
      <c r="M301" s="150" t="str">
        <f t="shared" si="89"/>
        <v/>
      </c>
      <c r="N301" s="153" t="str">
        <f t="shared" si="90"/>
        <v/>
      </c>
      <c r="O301" s="153" t="str">
        <f t="shared" si="91"/>
        <v/>
      </c>
      <c r="P301" s="240" t="str">
        <f t="shared" si="92"/>
        <v/>
      </c>
      <c r="Q301" s="150" t="str">
        <f t="shared" si="93"/>
        <v/>
      </c>
      <c r="R301" s="153" t="str">
        <f t="shared" si="94"/>
        <v/>
      </c>
      <c r="S301" s="153" t="str">
        <f t="shared" si="95"/>
        <v/>
      </c>
      <c r="T301" s="240" t="str">
        <f t="shared" si="96"/>
        <v/>
      </c>
      <c r="U301" s="150" t="str">
        <f t="shared" si="97"/>
        <v/>
      </c>
      <c r="V301" s="153" t="str">
        <f t="shared" si="98"/>
        <v/>
      </c>
      <c r="W301" s="153" t="str">
        <f t="shared" si="99"/>
        <v/>
      </c>
      <c r="X301" s="170">
        <f t="shared" si="78"/>
        <v>0</v>
      </c>
      <c r="Y301" s="170" t="str">
        <f t="shared" si="79"/>
        <v/>
      </c>
      <c r="Z301" s="172">
        <f t="shared" si="80"/>
        <v>1</v>
      </c>
      <c r="AA301" s="172">
        <f t="shared" si="100"/>
        <v>0</v>
      </c>
      <c r="AB301" s="172" t="str">
        <f t="shared" si="101"/>
        <v/>
      </c>
      <c r="AL301" s="205" t="str">
        <f t="shared" si="102"/>
        <v/>
      </c>
      <c r="AM301" s="206" t="str">
        <f>IF(ISERROR(VLOOKUP(A301,Erfassung_Berechnung!$K$4:$K$19,1,FALSE)),"",VLOOKUP(A301,Erfassung_Berechnung!$K$4:$K$19,1,FALSE))</f>
        <v/>
      </c>
    </row>
    <row r="302" spans="1:39" x14ac:dyDescent="0.2">
      <c r="A302" s="11">
        <f t="shared" si="103"/>
        <v>45889</v>
      </c>
      <c r="B302" s="12">
        <f t="shared" si="81"/>
        <v>8</v>
      </c>
      <c r="C302" s="47">
        <f t="shared" si="82"/>
        <v>4</v>
      </c>
      <c r="D302" s="12" t="str">
        <f t="shared" si="83"/>
        <v/>
      </c>
      <c r="E302" s="156" t="str">
        <f>IF(AND(A302&gt;=Schulferien!$A$9,A302&lt;=Schulferien!$B$9),Schulferien!$C$9,IF(AND(A302&gt;=Schulferien!$A$10,A302&lt;=Schulferien!$B$10),Schulferien!$C$10,IF(AND(A302&gt;=Schulferien!$A$11,A302&lt;=Schulferien!$B$11),Schulferien!$C$11,IF(AND(A302&gt;=Schulferien!$A$12,A302&lt;=Schulferien!$B$12),Schulferien!$C$12,IF(AND(A302&gt;=Schulferien!$A$13,A302&lt;=Schulferien!$B$13),Schulferien!$C$13,IF(AND(A302&gt;=Schulferien!$A$14,A302&lt;=Schulferien!$B$14),Schulferien!$C$14,IF(AND(A302&gt;=Schulferien!$A$15,A302&lt;=Schulferien!$B$15),Schulferien!$C$15,IF(AND(A302&gt;=Schulferien!$A$16,A302&lt;=Schulferien!$B$16),Schulferien!$C$16,""))))))))</f>
        <v/>
      </c>
      <c r="F302" s="157" t="str">
        <f t="shared" si="84"/>
        <v/>
      </c>
      <c r="G302" s="159" t="str">
        <f>IF(ISERROR(VLOOKUP(A302,Schulferien!$A$24:$C$31,3,FALSE)),"",VLOOKUP(A302,Schulferien!$A$24:$C$31,3,FALSE))</f>
        <v/>
      </c>
      <c r="H302" s="160" t="str">
        <f t="shared" si="85"/>
        <v/>
      </c>
      <c r="I302" s="164">
        <f t="shared" si="86"/>
        <v>1</v>
      </c>
      <c r="J302" s="164">
        <f t="shared" si="87"/>
        <v>1</v>
      </c>
      <c r="K302" s="65"/>
      <c r="L302" s="240" t="str">
        <f t="shared" si="88"/>
        <v/>
      </c>
      <c r="M302" s="150" t="str">
        <f t="shared" si="89"/>
        <v/>
      </c>
      <c r="N302" s="153" t="str">
        <f t="shared" si="90"/>
        <v/>
      </c>
      <c r="O302" s="153" t="str">
        <f t="shared" si="91"/>
        <v/>
      </c>
      <c r="P302" s="240" t="str">
        <f t="shared" si="92"/>
        <v/>
      </c>
      <c r="Q302" s="150" t="str">
        <f t="shared" si="93"/>
        <v/>
      </c>
      <c r="R302" s="153" t="str">
        <f t="shared" si="94"/>
        <v/>
      </c>
      <c r="S302" s="153" t="str">
        <f t="shared" si="95"/>
        <v/>
      </c>
      <c r="T302" s="240" t="str">
        <f t="shared" si="96"/>
        <v/>
      </c>
      <c r="U302" s="150" t="str">
        <f t="shared" si="97"/>
        <v/>
      </c>
      <c r="V302" s="153" t="str">
        <f t="shared" si="98"/>
        <v/>
      </c>
      <c r="W302" s="153" t="str">
        <f t="shared" si="99"/>
        <v/>
      </c>
      <c r="X302" s="170">
        <f t="shared" si="78"/>
        <v>0</v>
      </c>
      <c r="Y302" s="170" t="str">
        <f t="shared" si="79"/>
        <v/>
      </c>
      <c r="Z302" s="172">
        <f t="shared" si="80"/>
        <v>1</v>
      </c>
      <c r="AA302" s="172">
        <f t="shared" si="100"/>
        <v>0</v>
      </c>
      <c r="AB302" s="172" t="str">
        <f t="shared" si="101"/>
        <v/>
      </c>
      <c r="AL302" s="205" t="str">
        <f t="shared" si="102"/>
        <v/>
      </c>
      <c r="AM302" s="206" t="str">
        <f>IF(ISERROR(VLOOKUP(A302,Erfassung_Berechnung!$K$4:$K$19,1,FALSE)),"",VLOOKUP(A302,Erfassung_Berechnung!$K$4:$K$19,1,FALSE))</f>
        <v/>
      </c>
    </row>
    <row r="303" spans="1:39" x14ac:dyDescent="0.2">
      <c r="A303" s="11">
        <f t="shared" si="103"/>
        <v>45890</v>
      </c>
      <c r="B303" s="12">
        <f t="shared" si="81"/>
        <v>8</v>
      </c>
      <c r="C303" s="47">
        <f t="shared" si="82"/>
        <v>5</v>
      </c>
      <c r="D303" s="12" t="str">
        <f t="shared" si="83"/>
        <v/>
      </c>
      <c r="E303" s="156" t="str">
        <f>IF(AND(A303&gt;=Schulferien!$A$9,A303&lt;=Schulferien!$B$9),Schulferien!$C$9,IF(AND(A303&gt;=Schulferien!$A$10,A303&lt;=Schulferien!$B$10),Schulferien!$C$10,IF(AND(A303&gt;=Schulferien!$A$11,A303&lt;=Schulferien!$B$11),Schulferien!$C$11,IF(AND(A303&gt;=Schulferien!$A$12,A303&lt;=Schulferien!$B$12),Schulferien!$C$12,IF(AND(A303&gt;=Schulferien!$A$13,A303&lt;=Schulferien!$B$13),Schulferien!$C$13,IF(AND(A303&gt;=Schulferien!$A$14,A303&lt;=Schulferien!$B$14),Schulferien!$C$14,IF(AND(A303&gt;=Schulferien!$A$15,A303&lt;=Schulferien!$B$15),Schulferien!$C$15,IF(AND(A303&gt;=Schulferien!$A$16,A303&lt;=Schulferien!$B$16),Schulferien!$C$16,""))))))))</f>
        <v/>
      </c>
      <c r="F303" s="157" t="str">
        <f t="shared" si="84"/>
        <v/>
      </c>
      <c r="G303" s="159" t="str">
        <f>IF(ISERROR(VLOOKUP(A303,Schulferien!$A$24:$C$31,3,FALSE)),"",VLOOKUP(A303,Schulferien!$A$24:$C$31,3,FALSE))</f>
        <v/>
      </c>
      <c r="H303" s="160" t="str">
        <f t="shared" si="85"/>
        <v/>
      </c>
      <c r="I303" s="164">
        <f t="shared" si="86"/>
        <v>1</v>
      </c>
      <c r="J303" s="164">
        <f t="shared" si="87"/>
        <v>1</v>
      </c>
      <c r="K303" s="65"/>
      <c r="L303" s="240" t="str">
        <f t="shared" si="88"/>
        <v/>
      </c>
      <c r="M303" s="150" t="str">
        <f t="shared" si="89"/>
        <v/>
      </c>
      <c r="N303" s="153" t="str">
        <f t="shared" si="90"/>
        <v/>
      </c>
      <c r="O303" s="153" t="str">
        <f t="shared" si="91"/>
        <v/>
      </c>
      <c r="P303" s="240" t="str">
        <f t="shared" si="92"/>
        <v/>
      </c>
      <c r="Q303" s="150" t="str">
        <f t="shared" si="93"/>
        <v/>
      </c>
      <c r="R303" s="153" t="str">
        <f t="shared" si="94"/>
        <v/>
      </c>
      <c r="S303" s="153" t="str">
        <f t="shared" si="95"/>
        <v/>
      </c>
      <c r="T303" s="240" t="str">
        <f t="shared" si="96"/>
        <v/>
      </c>
      <c r="U303" s="150" t="str">
        <f t="shared" si="97"/>
        <v/>
      </c>
      <c r="V303" s="153" t="str">
        <f t="shared" si="98"/>
        <v/>
      </c>
      <c r="W303" s="153" t="str">
        <f t="shared" si="99"/>
        <v/>
      </c>
      <c r="X303" s="170">
        <f t="shared" si="78"/>
        <v>0</v>
      </c>
      <c r="Y303" s="170" t="str">
        <f t="shared" si="79"/>
        <v/>
      </c>
      <c r="Z303" s="172">
        <f t="shared" si="80"/>
        <v>1</v>
      </c>
      <c r="AA303" s="172">
        <f t="shared" si="100"/>
        <v>0</v>
      </c>
      <c r="AB303" s="172" t="str">
        <f t="shared" si="101"/>
        <v/>
      </c>
      <c r="AL303" s="205" t="str">
        <f t="shared" si="102"/>
        <v/>
      </c>
      <c r="AM303" s="206" t="str">
        <f>IF(ISERROR(VLOOKUP(A303,Erfassung_Berechnung!$K$4:$K$19,1,FALSE)),"",VLOOKUP(A303,Erfassung_Berechnung!$K$4:$K$19,1,FALSE))</f>
        <v/>
      </c>
    </row>
    <row r="304" spans="1:39" x14ac:dyDescent="0.2">
      <c r="A304" s="11">
        <f t="shared" si="103"/>
        <v>45891</v>
      </c>
      <c r="B304" s="12">
        <f t="shared" si="81"/>
        <v>8</v>
      </c>
      <c r="C304" s="47">
        <f t="shared" si="82"/>
        <v>6</v>
      </c>
      <c r="D304" s="12" t="str">
        <f t="shared" si="83"/>
        <v/>
      </c>
      <c r="E304" s="156" t="str">
        <f>IF(AND(A304&gt;=Schulferien!$A$9,A304&lt;=Schulferien!$B$9),Schulferien!$C$9,IF(AND(A304&gt;=Schulferien!$A$10,A304&lt;=Schulferien!$B$10),Schulferien!$C$10,IF(AND(A304&gt;=Schulferien!$A$11,A304&lt;=Schulferien!$B$11),Schulferien!$C$11,IF(AND(A304&gt;=Schulferien!$A$12,A304&lt;=Schulferien!$B$12),Schulferien!$C$12,IF(AND(A304&gt;=Schulferien!$A$13,A304&lt;=Schulferien!$B$13),Schulferien!$C$13,IF(AND(A304&gt;=Schulferien!$A$14,A304&lt;=Schulferien!$B$14),Schulferien!$C$14,IF(AND(A304&gt;=Schulferien!$A$15,A304&lt;=Schulferien!$B$15),Schulferien!$C$15,IF(AND(A304&gt;=Schulferien!$A$16,A304&lt;=Schulferien!$B$16),Schulferien!$C$16,""))))))))</f>
        <v/>
      </c>
      <c r="F304" s="157" t="str">
        <f t="shared" si="84"/>
        <v/>
      </c>
      <c r="G304" s="159" t="str">
        <f>IF(ISERROR(VLOOKUP(A304,Schulferien!$A$24:$C$31,3,FALSE)),"",VLOOKUP(A304,Schulferien!$A$24:$C$31,3,FALSE))</f>
        <v/>
      </c>
      <c r="H304" s="160" t="str">
        <f t="shared" si="85"/>
        <v/>
      </c>
      <c r="I304" s="164">
        <f t="shared" si="86"/>
        <v>1</v>
      </c>
      <c r="J304" s="164">
        <f t="shared" si="87"/>
        <v>1</v>
      </c>
      <c r="K304" s="65"/>
      <c r="L304" s="240" t="str">
        <f t="shared" si="88"/>
        <v/>
      </c>
      <c r="M304" s="150" t="str">
        <f t="shared" si="89"/>
        <v/>
      </c>
      <c r="N304" s="153" t="str">
        <f t="shared" si="90"/>
        <v/>
      </c>
      <c r="O304" s="153" t="str">
        <f t="shared" si="91"/>
        <v/>
      </c>
      <c r="P304" s="240" t="str">
        <f t="shared" si="92"/>
        <v/>
      </c>
      <c r="Q304" s="150" t="str">
        <f t="shared" si="93"/>
        <v/>
      </c>
      <c r="R304" s="153" t="str">
        <f t="shared" si="94"/>
        <v/>
      </c>
      <c r="S304" s="153" t="str">
        <f t="shared" si="95"/>
        <v/>
      </c>
      <c r="T304" s="240" t="str">
        <f t="shared" si="96"/>
        <v/>
      </c>
      <c r="U304" s="150" t="str">
        <f t="shared" si="97"/>
        <v/>
      </c>
      <c r="V304" s="153" t="str">
        <f t="shared" si="98"/>
        <v/>
      </c>
      <c r="W304" s="153" t="str">
        <f t="shared" si="99"/>
        <v/>
      </c>
      <c r="X304" s="170">
        <f t="shared" si="78"/>
        <v>0</v>
      </c>
      <c r="Y304" s="170" t="str">
        <f t="shared" si="79"/>
        <v/>
      </c>
      <c r="Z304" s="172">
        <f t="shared" si="80"/>
        <v>1</v>
      </c>
      <c r="AA304" s="172">
        <f t="shared" si="100"/>
        <v>0</v>
      </c>
      <c r="AB304" s="172" t="str">
        <f t="shared" si="101"/>
        <v/>
      </c>
      <c r="AL304" s="205" t="str">
        <f t="shared" si="102"/>
        <v/>
      </c>
      <c r="AM304" s="206" t="str">
        <f>IF(ISERROR(VLOOKUP(A304,Erfassung_Berechnung!$K$4:$K$19,1,FALSE)),"",VLOOKUP(A304,Erfassung_Berechnung!$K$4:$K$19,1,FALSE))</f>
        <v/>
      </c>
    </row>
    <row r="305" spans="1:39" x14ac:dyDescent="0.2">
      <c r="A305" s="11">
        <f t="shared" si="103"/>
        <v>45892</v>
      </c>
      <c r="B305" s="12">
        <f t="shared" si="81"/>
        <v>8</v>
      </c>
      <c r="C305" s="47">
        <f t="shared" si="82"/>
        <v>7</v>
      </c>
      <c r="D305" s="12">
        <f t="shared" si="83"/>
        <v>1</v>
      </c>
      <c r="E305" s="156" t="str">
        <f>IF(AND(A305&gt;=Schulferien!$A$9,A305&lt;=Schulferien!$B$9),Schulferien!$C$9,IF(AND(A305&gt;=Schulferien!$A$10,A305&lt;=Schulferien!$B$10),Schulferien!$C$10,IF(AND(A305&gt;=Schulferien!$A$11,A305&lt;=Schulferien!$B$11),Schulferien!$C$11,IF(AND(A305&gt;=Schulferien!$A$12,A305&lt;=Schulferien!$B$12),Schulferien!$C$12,IF(AND(A305&gt;=Schulferien!$A$13,A305&lt;=Schulferien!$B$13),Schulferien!$C$13,IF(AND(A305&gt;=Schulferien!$A$14,A305&lt;=Schulferien!$B$14),Schulferien!$C$14,IF(AND(A305&gt;=Schulferien!$A$15,A305&lt;=Schulferien!$B$15),Schulferien!$C$15,IF(AND(A305&gt;=Schulferien!$A$16,A305&lt;=Schulferien!$B$16),Schulferien!$C$16,""))))))))</f>
        <v/>
      </c>
      <c r="F305" s="157" t="str">
        <f t="shared" si="84"/>
        <v/>
      </c>
      <c r="G305" s="159" t="str">
        <f>IF(ISERROR(VLOOKUP(A305,Schulferien!$A$24:$C$31,3,FALSE)),"",VLOOKUP(A305,Schulferien!$A$24:$C$31,3,FALSE))</f>
        <v/>
      </c>
      <c r="H305" s="160" t="str">
        <f t="shared" si="85"/>
        <v/>
      </c>
      <c r="I305" s="164" t="str">
        <f t="shared" si="86"/>
        <v/>
      </c>
      <c r="J305" s="164" t="str">
        <f t="shared" si="87"/>
        <v/>
      </c>
      <c r="K305" s="65"/>
      <c r="L305" s="240" t="str">
        <f t="shared" si="88"/>
        <v/>
      </c>
      <c r="M305" s="150" t="str">
        <f t="shared" si="89"/>
        <v/>
      </c>
      <c r="N305" s="153" t="str">
        <f t="shared" si="90"/>
        <v/>
      </c>
      <c r="O305" s="153" t="str">
        <f t="shared" si="91"/>
        <v/>
      </c>
      <c r="P305" s="240" t="str">
        <f t="shared" si="92"/>
        <v/>
      </c>
      <c r="Q305" s="150" t="str">
        <f t="shared" si="93"/>
        <v/>
      </c>
      <c r="R305" s="153" t="str">
        <f t="shared" si="94"/>
        <v/>
      </c>
      <c r="S305" s="153" t="str">
        <f t="shared" si="95"/>
        <v/>
      </c>
      <c r="T305" s="240" t="str">
        <f t="shared" si="96"/>
        <v/>
      </c>
      <c r="U305" s="150" t="str">
        <f t="shared" si="97"/>
        <v/>
      </c>
      <c r="V305" s="153" t="str">
        <f t="shared" si="98"/>
        <v/>
      </c>
      <c r="W305" s="153" t="str">
        <f t="shared" si="99"/>
        <v/>
      </c>
      <c r="X305" s="170">
        <f t="shared" si="78"/>
        <v>0</v>
      </c>
      <c r="Y305" s="170" t="str">
        <f t="shared" si="79"/>
        <v/>
      </c>
      <c r="Z305" s="172" t="str">
        <f t="shared" si="80"/>
        <v/>
      </c>
      <c r="AA305" s="172" t="str">
        <f t="shared" si="100"/>
        <v/>
      </c>
      <c r="AB305" s="172" t="str">
        <f t="shared" si="101"/>
        <v/>
      </c>
      <c r="AL305" s="205" t="str">
        <f t="shared" si="102"/>
        <v/>
      </c>
      <c r="AM305" s="206" t="str">
        <f>IF(ISERROR(VLOOKUP(A305,Erfassung_Berechnung!$K$4:$K$19,1,FALSE)),"",VLOOKUP(A305,Erfassung_Berechnung!$K$4:$K$19,1,FALSE))</f>
        <v/>
      </c>
    </row>
    <row r="306" spans="1:39" x14ac:dyDescent="0.2">
      <c r="A306" s="11">
        <f t="shared" si="103"/>
        <v>45893</v>
      </c>
      <c r="B306" s="12">
        <f t="shared" si="81"/>
        <v>8</v>
      </c>
      <c r="C306" s="47">
        <f t="shared" si="82"/>
        <v>1</v>
      </c>
      <c r="D306" s="12">
        <f t="shared" si="83"/>
        <v>1</v>
      </c>
      <c r="E306" s="156" t="str">
        <f>IF(AND(A306&gt;=Schulferien!$A$9,A306&lt;=Schulferien!$B$9),Schulferien!$C$9,IF(AND(A306&gt;=Schulferien!$A$10,A306&lt;=Schulferien!$B$10),Schulferien!$C$10,IF(AND(A306&gt;=Schulferien!$A$11,A306&lt;=Schulferien!$B$11),Schulferien!$C$11,IF(AND(A306&gt;=Schulferien!$A$12,A306&lt;=Schulferien!$B$12),Schulferien!$C$12,IF(AND(A306&gt;=Schulferien!$A$13,A306&lt;=Schulferien!$B$13),Schulferien!$C$13,IF(AND(A306&gt;=Schulferien!$A$14,A306&lt;=Schulferien!$B$14),Schulferien!$C$14,IF(AND(A306&gt;=Schulferien!$A$15,A306&lt;=Schulferien!$B$15),Schulferien!$C$15,IF(AND(A306&gt;=Schulferien!$A$16,A306&lt;=Schulferien!$B$16),Schulferien!$C$16,""))))))))</f>
        <v/>
      </c>
      <c r="F306" s="157" t="str">
        <f t="shared" si="84"/>
        <v/>
      </c>
      <c r="G306" s="159" t="str">
        <f>IF(ISERROR(VLOOKUP(A306,Schulferien!$A$24:$C$31,3,FALSE)),"",VLOOKUP(A306,Schulferien!$A$24:$C$31,3,FALSE))</f>
        <v/>
      </c>
      <c r="H306" s="160" t="str">
        <f t="shared" si="85"/>
        <v/>
      </c>
      <c r="I306" s="164" t="str">
        <f t="shared" si="86"/>
        <v/>
      </c>
      <c r="J306" s="164" t="str">
        <f t="shared" si="87"/>
        <v/>
      </c>
      <c r="K306" s="65"/>
      <c r="L306" s="240" t="str">
        <f t="shared" si="88"/>
        <v/>
      </c>
      <c r="M306" s="150" t="str">
        <f t="shared" si="89"/>
        <v/>
      </c>
      <c r="N306" s="153" t="str">
        <f t="shared" si="90"/>
        <v/>
      </c>
      <c r="O306" s="153" t="str">
        <f t="shared" si="91"/>
        <v/>
      </c>
      <c r="P306" s="240" t="str">
        <f t="shared" si="92"/>
        <v/>
      </c>
      <c r="Q306" s="150" t="str">
        <f t="shared" si="93"/>
        <v/>
      </c>
      <c r="R306" s="153" t="str">
        <f t="shared" si="94"/>
        <v/>
      </c>
      <c r="S306" s="153" t="str">
        <f t="shared" si="95"/>
        <v/>
      </c>
      <c r="T306" s="240" t="str">
        <f t="shared" si="96"/>
        <v/>
      </c>
      <c r="U306" s="150" t="str">
        <f t="shared" si="97"/>
        <v/>
      </c>
      <c r="V306" s="153" t="str">
        <f t="shared" si="98"/>
        <v/>
      </c>
      <c r="W306" s="153" t="str">
        <f t="shared" si="99"/>
        <v/>
      </c>
      <c r="X306" s="170">
        <f t="shared" si="78"/>
        <v>0</v>
      </c>
      <c r="Y306" s="170" t="str">
        <f t="shared" si="79"/>
        <v/>
      </c>
      <c r="Z306" s="172" t="str">
        <f t="shared" si="80"/>
        <v/>
      </c>
      <c r="AA306" s="172" t="str">
        <f t="shared" si="100"/>
        <v/>
      </c>
      <c r="AB306" s="172" t="str">
        <f t="shared" si="101"/>
        <v/>
      </c>
      <c r="AL306" s="205" t="str">
        <f t="shared" si="102"/>
        <v/>
      </c>
      <c r="AM306" s="206" t="str">
        <f>IF(ISERROR(VLOOKUP(A306,Erfassung_Berechnung!$K$4:$K$19,1,FALSE)),"",VLOOKUP(A306,Erfassung_Berechnung!$K$4:$K$19,1,FALSE))</f>
        <v/>
      </c>
    </row>
    <row r="307" spans="1:39" x14ac:dyDescent="0.2">
      <c r="A307" s="11">
        <f t="shared" si="103"/>
        <v>45894</v>
      </c>
      <c r="B307" s="12">
        <f t="shared" si="81"/>
        <v>8</v>
      </c>
      <c r="C307" s="47">
        <f t="shared" si="82"/>
        <v>2</v>
      </c>
      <c r="D307" s="12" t="str">
        <f t="shared" si="83"/>
        <v/>
      </c>
      <c r="E307" s="156" t="str">
        <f>IF(AND(A307&gt;=Schulferien!$A$9,A307&lt;=Schulferien!$B$9),Schulferien!$C$9,IF(AND(A307&gt;=Schulferien!$A$10,A307&lt;=Schulferien!$B$10),Schulferien!$C$10,IF(AND(A307&gt;=Schulferien!$A$11,A307&lt;=Schulferien!$B$11),Schulferien!$C$11,IF(AND(A307&gt;=Schulferien!$A$12,A307&lt;=Schulferien!$B$12),Schulferien!$C$12,IF(AND(A307&gt;=Schulferien!$A$13,A307&lt;=Schulferien!$B$13),Schulferien!$C$13,IF(AND(A307&gt;=Schulferien!$A$14,A307&lt;=Schulferien!$B$14),Schulferien!$C$14,IF(AND(A307&gt;=Schulferien!$A$15,A307&lt;=Schulferien!$B$15),Schulferien!$C$15,IF(AND(A307&gt;=Schulferien!$A$16,A307&lt;=Schulferien!$B$16),Schulferien!$C$16,""))))))))</f>
        <v/>
      </c>
      <c r="F307" s="157" t="str">
        <f t="shared" si="84"/>
        <v/>
      </c>
      <c r="G307" s="159" t="str">
        <f>IF(ISERROR(VLOOKUP(A307,Schulferien!$A$24:$C$31,3,FALSE)),"",VLOOKUP(A307,Schulferien!$A$24:$C$31,3,FALSE))</f>
        <v/>
      </c>
      <c r="H307" s="160" t="str">
        <f t="shared" si="85"/>
        <v/>
      </c>
      <c r="I307" s="164">
        <f t="shared" si="86"/>
        <v>1</v>
      </c>
      <c r="J307" s="164">
        <f t="shared" si="87"/>
        <v>1</v>
      </c>
      <c r="K307" s="65"/>
      <c r="L307" s="240" t="str">
        <f t="shared" si="88"/>
        <v/>
      </c>
      <c r="M307" s="150" t="str">
        <f t="shared" si="89"/>
        <v/>
      </c>
      <c r="N307" s="153" t="str">
        <f t="shared" si="90"/>
        <v/>
      </c>
      <c r="O307" s="153" t="str">
        <f t="shared" si="91"/>
        <v/>
      </c>
      <c r="P307" s="240" t="str">
        <f t="shared" si="92"/>
        <v/>
      </c>
      <c r="Q307" s="150" t="str">
        <f t="shared" si="93"/>
        <v/>
      </c>
      <c r="R307" s="153" t="str">
        <f t="shared" si="94"/>
        <v/>
      </c>
      <c r="S307" s="153" t="str">
        <f t="shared" si="95"/>
        <v/>
      </c>
      <c r="T307" s="240" t="str">
        <f t="shared" si="96"/>
        <v/>
      </c>
      <c r="U307" s="150" t="str">
        <f t="shared" si="97"/>
        <v/>
      </c>
      <c r="V307" s="153" t="str">
        <f t="shared" si="98"/>
        <v/>
      </c>
      <c r="W307" s="153" t="str">
        <f t="shared" si="99"/>
        <v/>
      </c>
      <c r="X307" s="170">
        <f t="shared" si="78"/>
        <v>0</v>
      </c>
      <c r="Y307" s="170" t="str">
        <f t="shared" si="79"/>
        <v/>
      </c>
      <c r="Z307" s="172">
        <f t="shared" si="80"/>
        <v>1</v>
      </c>
      <c r="AA307" s="172">
        <f t="shared" si="100"/>
        <v>0</v>
      </c>
      <c r="AB307" s="172" t="str">
        <f t="shared" si="101"/>
        <v/>
      </c>
      <c r="AL307" s="205" t="str">
        <f t="shared" si="102"/>
        <v/>
      </c>
      <c r="AM307" s="206" t="str">
        <f>IF(ISERROR(VLOOKUP(A307,Erfassung_Berechnung!$K$4:$K$19,1,FALSE)),"",VLOOKUP(A307,Erfassung_Berechnung!$K$4:$K$19,1,FALSE))</f>
        <v/>
      </c>
    </row>
    <row r="308" spans="1:39" x14ac:dyDescent="0.2">
      <c r="A308" s="11">
        <f t="shared" si="103"/>
        <v>45895</v>
      </c>
      <c r="B308" s="12">
        <f t="shared" si="81"/>
        <v>8</v>
      </c>
      <c r="C308" s="47">
        <f t="shared" si="82"/>
        <v>3</v>
      </c>
      <c r="D308" s="12" t="str">
        <f t="shared" si="83"/>
        <v/>
      </c>
      <c r="E308" s="156" t="str">
        <f>IF(AND(A308&gt;=Schulferien!$A$9,A308&lt;=Schulferien!$B$9),Schulferien!$C$9,IF(AND(A308&gt;=Schulferien!$A$10,A308&lt;=Schulferien!$B$10),Schulferien!$C$10,IF(AND(A308&gt;=Schulferien!$A$11,A308&lt;=Schulferien!$B$11),Schulferien!$C$11,IF(AND(A308&gt;=Schulferien!$A$12,A308&lt;=Schulferien!$B$12),Schulferien!$C$12,IF(AND(A308&gt;=Schulferien!$A$13,A308&lt;=Schulferien!$B$13),Schulferien!$C$13,IF(AND(A308&gt;=Schulferien!$A$14,A308&lt;=Schulferien!$B$14),Schulferien!$C$14,IF(AND(A308&gt;=Schulferien!$A$15,A308&lt;=Schulferien!$B$15),Schulferien!$C$15,IF(AND(A308&gt;=Schulferien!$A$16,A308&lt;=Schulferien!$B$16),Schulferien!$C$16,""))))))))</f>
        <v/>
      </c>
      <c r="F308" s="157" t="str">
        <f t="shared" si="84"/>
        <v/>
      </c>
      <c r="G308" s="159" t="str">
        <f>IF(ISERROR(VLOOKUP(A308,Schulferien!$A$24:$C$31,3,FALSE)),"",VLOOKUP(A308,Schulferien!$A$24:$C$31,3,FALSE))</f>
        <v/>
      </c>
      <c r="H308" s="160" t="str">
        <f t="shared" si="85"/>
        <v/>
      </c>
      <c r="I308" s="164">
        <f t="shared" si="86"/>
        <v>1</v>
      </c>
      <c r="J308" s="164">
        <f t="shared" si="87"/>
        <v>1</v>
      </c>
      <c r="K308" s="65"/>
      <c r="L308" s="240" t="str">
        <f t="shared" si="88"/>
        <v/>
      </c>
      <c r="M308" s="150" t="str">
        <f t="shared" si="89"/>
        <v/>
      </c>
      <c r="N308" s="153" t="str">
        <f t="shared" si="90"/>
        <v/>
      </c>
      <c r="O308" s="153" t="str">
        <f t="shared" si="91"/>
        <v/>
      </c>
      <c r="P308" s="240" t="str">
        <f t="shared" si="92"/>
        <v/>
      </c>
      <c r="Q308" s="150" t="str">
        <f t="shared" si="93"/>
        <v/>
      </c>
      <c r="R308" s="153" t="str">
        <f t="shared" si="94"/>
        <v/>
      </c>
      <c r="S308" s="153" t="str">
        <f t="shared" si="95"/>
        <v/>
      </c>
      <c r="T308" s="240" t="str">
        <f t="shared" si="96"/>
        <v/>
      </c>
      <c r="U308" s="150" t="str">
        <f t="shared" si="97"/>
        <v/>
      </c>
      <c r="V308" s="153" t="str">
        <f t="shared" si="98"/>
        <v/>
      </c>
      <c r="W308" s="153" t="str">
        <f t="shared" si="99"/>
        <v/>
      </c>
      <c r="X308" s="170">
        <f t="shared" si="78"/>
        <v>0</v>
      </c>
      <c r="Y308" s="170" t="str">
        <f t="shared" si="79"/>
        <v/>
      </c>
      <c r="Z308" s="172">
        <f t="shared" si="80"/>
        <v>1</v>
      </c>
      <c r="AA308" s="172">
        <f t="shared" si="100"/>
        <v>0</v>
      </c>
      <c r="AB308" s="172" t="str">
        <f t="shared" si="101"/>
        <v/>
      </c>
      <c r="AL308" s="205" t="str">
        <f t="shared" si="102"/>
        <v/>
      </c>
      <c r="AM308" s="206" t="str">
        <f>IF(ISERROR(VLOOKUP(A308,Erfassung_Berechnung!$K$4:$K$19,1,FALSE)),"",VLOOKUP(A308,Erfassung_Berechnung!$K$4:$K$19,1,FALSE))</f>
        <v/>
      </c>
    </row>
    <row r="309" spans="1:39" x14ac:dyDescent="0.2">
      <c r="A309" s="11">
        <f t="shared" si="103"/>
        <v>45896</v>
      </c>
      <c r="B309" s="12">
        <f t="shared" si="81"/>
        <v>8</v>
      </c>
      <c r="C309" s="47">
        <f t="shared" si="82"/>
        <v>4</v>
      </c>
      <c r="D309" s="12" t="str">
        <f t="shared" si="83"/>
        <v/>
      </c>
      <c r="E309" s="156" t="str">
        <f>IF(AND(A309&gt;=Schulferien!$A$9,A309&lt;=Schulferien!$B$9),Schulferien!$C$9,IF(AND(A309&gt;=Schulferien!$A$10,A309&lt;=Schulferien!$B$10),Schulferien!$C$10,IF(AND(A309&gt;=Schulferien!$A$11,A309&lt;=Schulferien!$B$11),Schulferien!$C$11,IF(AND(A309&gt;=Schulferien!$A$12,A309&lt;=Schulferien!$B$12),Schulferien!$C$12,IF(AND(A309&gt;=Schulferien!$A$13,A309&lt;=Schulferien!$B$13),Schulferien!$C$13,IF(AND(A309&gt;=Schulferien!$A$14,A309&lt;=Schulferien!$B$14),Schulferien!$C$14,IF(AND(A309&gt;=Schulferien!$A$15,A309&lt;=Schulferien!$B$15),Schulferien!$C$15,IF(AND(A309&gt;=Schulferien!$A$16,A309&lt;=Schulferien!$B$16),Schulferien!$C$16,""))))))))</f>
        <v/>
      </c>
      <c r="F309" s="157" t="str">
        <f t="shared" si="84"/>
        <v/>
      </c>
      <c r="G309" s="159" t="str">
        <f>IF(ISERROR(VLOOKUP(A309,Schulferien!$A$24:$C$31,3,FALSE)),"",VLOOKUP(A309,Schulferien!$A$24:$C$31,3,FALSE))</f>
        <v/>
      </c>
      <c r="H309" s="160" t="str">
        <f t="shared" si="85"/>
        <v/>
      </c>
      <c r="I309" s="164">
        <f t="shared" si="86"/>
        <v>1</v>
      </c>
      <c r="J309" s="164">
        <f t="shared" si="87"/>
        <v>1</v>
      </c>
      <c r="K309" s="65"/>
      <c r="L309" s="240" t="str">
        <f t="shared" si="88"/>
        <v/>
      </c>
      <c r="M309" s="150" t="str">
        <f t="shared" si="89"/>
        <v/>
      </c>
      <c r="N309" s="153" t="str">
        <f t="shared" si="90"/>
        <v/>
      </c>
      <c r="O309" s="153" t="str">
        <f t="shared" si="91"/>
        <v/>
      </c>
      <c r="P309" s="240" t="str">
        <f t="shared" si="92"/>
        <v/>
      </c>
      <c r="Q309" s="150" t="str">
        <f t="shared" si="93"/>
        <v/>
      </c>
      <c r="R309" s="153" t="str">
        <f t="shared" si="94"/>
        <v/>
      </c>
      <c r="S309" s="153" t="str">
        <f t="shared" si="95"/>
        <v/>
      </c>
      <c r="T309" s="240" t="str">
        <f t="shared" si="96"/>
        <v/>
      </c>
      <c r="U309" s="150" t="str">
        <f t="shared" si="97"/>
        <v/>
      </c>
      <c r="V309" s="153" t="str">
        <f t="shared" si="98"/>
        <v/>
      </c>
      <c r="W309" s="153" t="str">
        <f t="shared" si="99"/>
        <v/>
      </c>
      <c r="X309" s="170">
        <f t="shared" si="78"/>
        <v>0</v>
      </c>
      <c r="Y309" s="170" t="str">
        <f t="shared" si="79"/>
        <v/>
      </c>
      <c r="Z309" s="172">
        <f t="shared" si="80"/>
        <v>1</v>
      </c>
      <c r="AA309" s="172">
        <f t="shared" si="100"/>
        <v>0</v>
      </c>
      <c r="AB309" s="172" t="str">
        <f t="shared" si="101"/>
        <v/>
      </c>
      <c r="AL309" s="205" t="str">
        <f t="shared" si="102"/>
        <v/>
      </c>
      <c r="AM309" s="206" t="str">
        <f>IF(ISERROR(VLOOKUP(A309,Erfassung_Berechnung!$K$4:$K$19,1,FALSE)),"",VLOOKUP(A309,Erfassung_Berechnung!$K$4:$K$19,1,FALSE))</f>
        <v/>
      </c>
    </row>
    <row r="310" spans="1:39" x14ac:dyDescent="0.2">
      <c r="A310" s="11">
        <f t="shared" si="103"/>
        <v>45897</v>
      </c>
      <c r="B310" s="12">
        <f t="shared" si="81"/>
        <v>8</v>
      </c>
      <c r="C310" s="47">
        <f t="shared" si="82"/>
        <v>5</v>
      </c>
      <c r="D310" s="12" t="str">
        <f t="shared" si="83"/>
        <v/>
      </c>
      <c r="E310" s="156" t="str">
        <f>IF(AND(A310&gt;=Schulferien!$A$9,A310&lt;=Schulferien!$B$9),Schulferien!$C$9,IF(AND(A310&gt;=Schulferien!$A$10,A310&lt;=Schulferien!$B$10),Schulferien!$C$10,IF(AND(A310&gt;=Schulferien!$A$11,A310&lt;=Schulferien!$B$11),Schulferien!$C$11,IF(AND(A310&gt;=Schulferien!$A$12,A310&lt;=Schulferien!$B$12),Schulferien!$C$12,IF(AND(A310&gt;=Schulferien!$A$13,A310&lt;=Schulferien!$B$13),Schulferien!$C$13,IF(AND(A310&gt;=Schulferien!$A$14,A310&lt;=Schulferien!$B$14),Schulferien!$C$14,IF(AND(A310&gt;=Schulferien!$A$15,A310&lt;=Schulferien!$B$15),Schulferien!$C$15,IF(AND(A310&gt;=Schulferien!$A$16,A310&lt;=Schulferien!$B$16),Schulferien!$C$16,""))))))))</f>
        <v/>
      </c>
      <c r="F310" s="157" t="str">
        <f t="shared" si="84"/>
        <v/>
      </c>
      <c r="G310" s="159" t="str">
        <f>IF(ISERROR(VLOOKUP(A310,Schulferien!$A$24:$C$31,3,FALSE)),"",VLOOKUP(A310,Schulferien!$A$24:$C$31,3,FALSE))</f>
        <v/>
      </c>
      <c r="H310" s="160" t="str">
        <f t="shared" si="85"/>
        <v/>
      </c>
      <c r="I310" s="164">
        <f t="shared" si="86"/>
        <v>1</v>
      </c>
      <c r="J310" s="164">
        <f t="shared" si="87"/>
        <v>1</v>
      </c>
      <c r="K310" s="65"/>
      <c r="L310" s="240" t="str">
        <f t="shared" si="88"/>
        <v/>
      </c>
      <c r="M310" s="150" t="str">
        <f t="shared" si="89"/>
        <v/>
      </c>
      <c r="N310" s="153" t="str">
        <f t="shared" si="90"/>
        <v/>
      </c>
      <c r="O310" s="153" t="str">
        <f t="shared" si="91"/>
        <v/>
      </c>
      <c r="P310" s="240" t="str">
        <f t="shared" si="92"/>
        <v/>
      </c>
      <c r="Q310" s="150" t="str">
        <f t="shared" si="93"/>
        <v/>
      </c>
      <c r="R310" s="153" t="str">
        <f t="shared" si="94"/>
        <v/>
      </c>
      <c r="S310" s="153" t="str">
        <f t="shared" si="95"/>
        <v/>
      </c>
      <c r="T310" s="240" t="str">
        <f t="shared" si="96"/>
        <v/>
      </c>
      <c r="U310" s="150" t="str">
        <f t="shared" si="97"/>
        <v/>
      </c>
      <c r="V310" s="153" t="str">
        <f t="shared" si="98"/>
        <v/>
      </c>
      <c r="W310" s="153" t="str">
        <f t="shared" si="99"/>
        <v/>
      </c>
      <c r="X310" s="170">
        <f t="shared" si="78"/>
        <v>0</v>
      </c>
      <c r="Y310" s="170" t="str">
        <f t="shared" si="79"/>
        <v/>
      </c>
      <c r="Z310" s="172">
        <f t="shared" si="80"/>
        <v>1</v>
      </c>
      <c r="AA310" s="172">
        <f t="shared" si="100"/>
        <v>0</v>
      </c>
      <c r="AB310" s="172" t="str">
        <f t="shared" si="101"/>
        <v/>
      </c>
      <c r="AL310" s="205" t="str">
        <f t="shared" si="102"/>
        <v/>
      </c>
      <c r="AM310" s="206" t="str">
        <f>IF(ISERROR(VLOOKUP(A310,Erfassung_Berechnung!$K$4:$K$19,1,FALSE)),"",VLOOKUP(A310,Erfassung_Berechnung!$K$4:$K$19,1,FALSE))</f>
        <v/>
      </c>
    </row>
    <row r="311" spans="1:39" x14ac:dyDescent="0.2">
      <c r="A311" s="11">
        <f t="shared" si="103"/>
        <v>45898</v>
      </c>
      <c r="B311" s="12">
        <f t="shared" si="81"/>
        <v>8</v>
      </c>
      <c r="C311" s="47">
        <f t="shared" si="82"/>
        <v>6</v>
      </c>
      <c r="D311" s="12" t="str">
        <f t="shared" si="83"/>
        <v/>
      </c>
      <c r="E311" s="156" t="str">
        <f>IF(AND(A311&gt;=Schulferien!$A$9,A311&lt;=Schulferien!$B$9),Schulferien!$C$9,IF(AND(A311&gt;=Schulferien!$A$10,A311&lt;=Schulferien!$B$10),Schulferien!$C$10,IF(AND(A311&gt;=Schulferien!$A$11,A311&lt;=Schulferien!$B$11),Schulferien!$C$11,IF(AND(A311&gt;=Schulferien!$A$12,A311&lt;=Schulferien!$B$12),Schulferien!$C$12,IF(AND(A311&gt;=Schulferien!$A$13,A311&lt;=Schulferien!$B$13),Schulferien!$C$13,IF(AND(A311&gt;=Schulferien!$A$14,A311&lt;=Schulferien!$B$14),Schulferien!$C$14,IF(AND(A311&gt;=Schulferien!$A$15,A311&lt;=Schulferien!$B$15),Schulferien!$C$15,IF(AND(A311&gt;=Schulferien!$A$16,A311&lt;=Schulferien!$B$16),Schulferien!$C$16,""))))))))</f>
        <v/>
      </c>
      <c r="F311" s="157" t="str">
        <f t="shared" si="84"/>
        <v/>
      </c>
      <c r="G311" s="159" t="str">
        <f>IF(ISERROR(VLOOKUP(A311,Schulferien!$A$24:$C$31,3,FALSE)),"",VLOOKUP(A311,Schulferien!$A$24:$C$31,3,FALSE))</f>
        <v/>
      </c>
      <c r="H311" s="160" t="str">
        <f t="shared" si="85"/>
        <v/>
      </c>
      <c r="I311" s="164">
        <f t="shared" si="86"/>
        <v>1</v>
      </c>
      <c r="J311" s="164">
        <f t="shared" si="87"/>
        <v>1</v>
      </c>
      <c r="K311" s="65"/>
      <c r="L311" s="240" t="str">
        <f t="shared" si="88"/>
        <v/>
      </c>
      <c r="M311" s="150" t="str">
        <f t="shared" si="89"/>
        <v/>
      </c>
      <c r="N311" s="153" t="str">
        <f t="shared" si="90"/>
        <v/>
      </c>
      <c r="O311" s="153" t="str">
        <f t="shared" si="91"/>
        <v/>
      </c>
      <c r="P311" s="240" t="str">
        <f t="shared" si="92"/>
        <v/>
      </c>
      <c r="Q311" s="150" t="str">
        <f t="shared" si="93"/>
        <v/>
      </c>
      <c r="R311" s="153" t="str">
        <f t="shared" si="94"/>
        <v/>
      </c>
      <c r="S311" s="153" t="str">
        <f t="shared" si="95"/>
        <v/>
      </c>
      <c r="T311" s="240" t="str">
        <f t="shared" si="96"/>
        <v/>
      </c>
      <c r="U311" s="150" t="str">
        <f t="shared" si="97"/>
        <v/>
      </c>
      <c r="V311" s="153" t="str">
        <f t="shared" si="98"/>
        <v/>
      </c>
      <c r="W311" s="153" t="str">
        <f t="shared" si="99"/>
        <v/>
      </c>
      <c r="X311" s="170">
        <f t="shared" si="78"/>
        <v>0</v>
      </c>
      <c r="Y311" s="170" t="str">
        <f t="shared" si="79"/>
        <v/>
      </c>
      <c r="Z311" s="172">
        <f t="shared" si="80"/>
        <v>1</v>
      </c>
      <c r="AA311" s="172">
        <f t="shared" si="100"/>
        <v>0</v>
      </c>
      <c r="AB311" s="172" t="str">
        <f t="shared" si="101"/>
        <v/>
      </c>
      <c r="AL311" s="205" t="str">
        <f t="shared" si="102"/>
        <v/>
      </c>
      <c r="AM311" s="206" t="str">
        <f>IF(ISERROR(VLOOKUP(A311,Erfassung_Berechnung!$K$4:$K$19,1,FALSE)),"",VLOOKUP(A311,Erfassung_Berechnung!$K$4:$K$19,1,FALSE))</f>
        <v/>
      </c>
    </row>
    <row r="312" spans="1:39" x14ac:dyDescent="0.2">
      <c r="A312" s="11">
        <f t="shared" si="103"/>
        <v>45899</v>
      </c>
      <c r="B312" s="12">
        <f t="shared" si="81"/>
        <v>8</v>
      </c>
      <c r="C312" s="47">
        <f t="shared" si="82"/>
        <v>7</v>
      </c>
      <c r="D312" s="12">
        <f t="shared" si="83"/>
        <v>1</v>
      </c>
      <c r="E312" s="156" t="str">
        <f>IF(AND(A312&gt;=Schulferien!$A$9,A312&lt;=Schulferien!$B$9),Schulferien!$C$9,IF(AND(A312&gt;=Schulferien!$A$10,A312&lt;=Schulferien!$B$10),Schulferien!$C$10,IF(AND(A312&gt;=Schulferien!$A$11,A312&lt;=Schulferien!$B$11),Schulferien!$C$11,IF(AND(A312&gt;=Schulferien!$A$12,A312&lt;=Schulferien!$B$12),Schulferien!$C$12,IF(AND(A312&gt;=Schulferien!$A$13,A312&lt;=Schulferien!$B$13),Schulferien!$C$13,IF(AND(A312&gt;=Schulferien!$A$14,A312&lt;=Schulferien!$B$14),Schulferien!$C$14,IF(AND(A312&gt;=Schulferien!$A$15,A312&lt;=Schulferien!$B$15),Schulferien!$C$15,IF(AND(A312&gt;=Schulferien!$A$16,A312&lt;=Schulferien!$B$16),Schulferien!$C$16,""))))))))</f>
        <v/>
      </c>
      <c r="F312" s="157" t="str">
        <f t="shared" si="84"/>
        <v/>
      </c>
      <c r="G312" s="159" t="str">
        <f>IF(ISERROR(VLOOKUP(A312,Schulferien!$A$24:$C$31,3,FALSE)),"",VLOOKUP(A312,Schulferien!$A$24:$C$31,3,FALSE))</f>
        <v/>
      </c>
      <c r="H312" s="160" t="str">
        <f t="shared" si="85"/>
        <v/>
      </c>
      <c r="I312" s="164" t="str">
        <f t="shared" si="86"/>
        <v/>
      </c>
      <c r="J312" s="164" t="str">
        <f t="shared" si="87"/>
        <v/>
      </c>
      <c r="K312" s="65"/>
      <c r="L312" s="240" t="str">
        <f t="shared" si="88"/>
        <v/>
      </c>
      <c r="M312" s="150" t="str">
        <f t="shared" si="89"/>
        <v/>
      </c>
      <c r="N312" s="153" t="str">
        <f t="shared" si="90"/>
        <v/>
      </c>
      <c r="O312" s="153" t="str">
        <f t="shared" si="91"/>
        <v/>
      </c>
      <c r="P312" s="240" t="str">
        <f t="shared" si="92"/>
        <v/>
      </c>
      <c r="Q312" s="150" t="str">
        <f t="shared" si="93"/>
        <v/>
      </c>
      <c r="R312" s="153" t="str">
        <f t="shared" si="94"/>
        <v/>
      </c>
      <c r="S312" s="153" t="str">
        <f t="shared" si="95"/>
        <v/>
      </c>
      <c r="T312" s="240" t="str">
        <f t="shared" si="96"/>
        <v/>
      </c>
      <c r="U312" s="150" t="str">
        <f t="shared" si="97"/>
        <v/>
      </c>
      <c r="V312" s="153" t="str">
        <f t="shared" si="98"/>
        <v/>
      </c>
      <c r="W312" s="153" t="str">
        <f t="shared" si="99"/>
        <v/>
      </c>
      <c r="X312" s="170">
        <f t="shared" si="78"/>
        <v>0</v>
      </c>
      <c r="Y312" s="170" t="str">
        <f t="shared" si="79"/>
        <v/>
      </c>
      <c r="Z312" s="172" t="str">
        <f t="shared" si="80"/>
        <v/>
      </c>
      <c r="AA312" s="172" t="str">
        <f t="shared" si="100"/>
        <v/>
      </c>
      <c r="AB312" s="172" t="str">
        <f t="shared" si="101"/>
        <v/>
      </c>
      <c r="AL312" s="205" t="str">
        <f t="shared" si="102"/>
        <v/>
      </c>
      <c r="AM312" s="206" t="str">
        <f>IF(ISERROR(VLOOKUP(A312,Erfassung_Berechnung!$K$4:$K$19,1,FALSE)),"",VLOOKUP(A312,Erfassung_Berechnung!$K$4:$K$19,1,FALSE))</f>
        <v/>
      </c>
    </row>
    <row r="313" spans="1:39" x14ac:dyDescent="0.2">
      <c r="A313" s="11">
        <f t="shared" si="103"/>
        <v>45900</v>
      </c>
      <c r="B313" s="12">
        <f t="shared" si="81"/>
        <v>8</v>
      </c>
      <c r="C313" s="47">
        <f t="shared" si="82"/>
        <v>1</v>
      </c>
      <c r="D313" s="12">
        <f t="shared" si="83"/>
        <v>1</v>
      </c>
      <c r="E313" s="156" t="str">
        <f>IF(AND(A313&gt;=Schulferien!$A$9,A313&lt;=Schulferien!$B$9),Schulferien!$C$9,IF(AND(A313&gt;=Schulferien!$A$10,A313&lt;=Schulferien!$B$10),Schulferien!$C$10,IF(AND(A313&gt;=Schulferien!$A$11,A313&lt;=Schulferien!$B$11),Schulferien!$C$11,IF(AND(A313&gt;=Schulferien!$A$12,A313&lt;=Schulferien!$B$12),Schulferien!$C$12,IF(AND(A313&gt;=Schulferien!$A$13,A313&lt;=Schulferien!$B$13),Schulferien!$C$13,IF(AND(A313&gt;=Schulferien!$A$14,A313&lt;=Schulferien!$B$14),Schulferien!$C$14,IF(AND(A313&gt;=Schulferien!$A$15,A313&lt;=Schulferien!$B$15),Schulferien!$C$15,IF(AND(A313&gt;=Schulferien!$A$16,A313&lt;=Schulferien!$B$16),Schulferien!$C$16,""))))))))</f>
        <v/>
      </c>
      <c r="F313" s="157" t="str">
        <f t="shared" si="84"/>
        <v/>
      </c>
      <c r="G313" s="159" t="str">
        <f>IF(ISERROR(VLOOKUP(A313,Schulferien!$A$24:$C$31,3,FALSE)),"",VLOOKUP(A313,Schulferien!$A$24:$C$31,3,FALSE))</f>
        <v/>
      </c>
      <c r="H313" s="160" t="str">
        <f t="shared" si="85"/>
        <v/>
      </c>
      <c r="I313" s="164" t="str">
        <f t="shared" si="86"/>
        <v/>
      </c>
      <c r="J313" s="164" t="str">
        <f t="shared" si="87"/>
        <v/>
      </c>
      <c r="K313" s="65"/>
      <c r="L313" s="240" t="str">
        <f t="shared" si="88"/>
        <v/>
      </c>
      <c r="M313" s="150" t="str">
        <f t="shared" si="89"/>
        <v/>
      </c>
      <c r="N313" s="153" t="str">
        <f t="shared" si="90"/>
        <v/>
      </c>
      <c r="O313" s="153" t="str">
        <f t="shared" si="91"/>
        <v/>
      </c>
      <c r="P313" s="240" t="str">
        <f t="shared" si="92"/>
        <v/>
      </c>
      <c r="Q313" s="150" t="str">
        <f t="shared" si="93"/>
        <v/>
      </c>
      <c r="R313" s="153" t="str">
        <f t="shared" si="94"/>
        <v/>
      </c>
      <c r="S313" s="153" t="str">
        <f t="shared" si="95"/>
        <v/>
      </c>
      <c r="T313" s="240" t="str">
        <f t="shared" si="96"/>
        <v/>
      </c>
      <c r="U313" s="150" t="str">
        <f t="shared" si="97"/>
        <v/>
      </c>
      <c r="V313" s="153" t="str">
        <f t="shared" si="98"/>
        <v/>
      </c>
      <c r="W313" s="153" t="str">
        <f t="shared" si="99"/>
        <v/>
      </c>
      <c r="X313" s="170">
        <f t="shared" si="78"/>
        <v>0</v>
      </c>
      <c r="Y313" s="170" t="str">
        <f t="shared" si="79"/>
        <v/>
      </c>
      <c r="Z313" s="172" t="str">
        <f t="shared" si="80"/>
        <v/>
      </c>
      <c r="AA313" s="172" t="str">
        <f t="shared" si="100"/>
        <v/>
      </c>
      <c r="AB313" s="172" t="str">
        <f t="shared" si="101"/>
        <v/>
      </c>
      <c r="AL313" s="205" t="str">
        <f t="shared" si="102"/>
        <v/>
      </c>
      <c r="AM313" s="206" t="str">
        <f>IF(ISERROR(VLOOKUP(A313,Erfassung_Berechnung!$K$4:$K$19,1,FALSE)),"",VLOOKUP(A313,Erfassung_Berechnung!$K$4:$K$19,1,FALSE))</f>
        <v/>
      </c>
    </row>
    <row r="314" spans="1:39" x14ac:dyDescent="0.2">
      <c r="A314" s="11">
        <f t="shared" si="103"/>
        <v>45901</v>
      </c>
      <c r="B314" s="12">
        <f t="shared" si="81"/>
        <v>9</v>
      </c>
      <c r="C314" s="47">
        <f t="shared" si="82"/>
        <v>2</v>
      </c>
      <c r="D314" s="12" t="str">
        <f t="shared" si="83"/>
        <v/>
      </c>
      <c r="E314" s="156" t="str">
        <f>IF(AND(A314&gt;=Schulferien!$A$9,A314&lt;=Schulferien!$B$9),Schulferien!$C$9,IF(AND(A314&gt;=Schulferien!$A$10,A314&lt;=Schulferien!$B$10),Schulferien!$C$10,IF(AND(A314&gt;=Schulferien!$A$11,A314&lt;=Schulferien!$B$11),Schulferien!$C$11,IF(AND(A314&gt;=Schulferien!$A$12,A314&lt;=Schulferien!$B$12),Schulferien!$C$12,IF(AND(A314&gt;=Schulferien!$A$13,A314&lt;=Schulferien!$B$13),Schulferien!$C$13,IF(AND(A314&gt;=Schulferien!$A$14,A314&lt;=Schulferien!$B$14),Schulferien!$C$14,IF(AND(A314&gt;=Schulferien!$A$15,A314&lt;=Schulferien!$B$15),Schulferien!$C$15,IF(AND(A314&gt;=Schulferien!$A$16,A314&lt;=Schulferien!$B$16),Schulferien!$C$16,""))))))))</f>
        <v/>
      </c>
      <c r="F314" s="157" t="str">
        <f t="shared" si="84"/>
        <v/>
      </c>
      <c r="G314" s="159" t="str">
        <f>IF(ISERROR(VLOOKUP(A314,Schulferien!$A$24:$C$31,3,FALSE)),"",VLOOKUP(A314,Schulferien!$A$24:$C$31,3,FALSE))</f>
        <v/>
      </c>
      <c r="H314" s="160" t="str">
        <f t="shared" si="85"/>
        <v/>
      </c>
      <c r="I314" s="164">
        <f t="shared" si="86"/>
        <v>1</v>
      </c>
      <c r="J314" s="164">
        <f t="shared" si="87"/>
        <v>1</v>
      </c>
      <c r="K314" s="65"/>
      <c r="L314" s="240" t="str">
        <f t="shared" si="88"/>
        <v/>
      </c>
      <c r="M314" s="150" t="str">
        <f t="shared" si="89"/>
        <v/>
      </c>
      <c r="N314" s="153" t="str">
        <f t="shared" si="90"/>
        <v/>
      </c>
      <c r="O314" s="153" t="str">
        <f t="shared" si="91"/>
        <v/>
      </c>
      <c r="P314" s="240" t="str">
        <f t="shared" si="92"/>
        <v/>
      </c>
      <c r="Q314" s="150" t="str">
        <f t="shared" si="93"/>
        <v/>
      </c>
      <c r="R314" s="153" t="str">
        <f t="shared" si="94"/>
        <v/>
      </c>
      <c r="S314" s="153" t="str">
        <f t="shared" si="95"/>
        <v/>
      </c>
      <c r="T314" s="240" t="str">
        <f t="shared" si="96"/>
        <v/>
      </c>
      <c r="U314" s="150" t="str">
        <f t="shared" si="97"/>
        <v/>
      </c>
      <c r="V314" s="153" t="str">
        <f t="shared" si="98"/>
        <v/>
      </c>
      <c r="W314" s="153" t="str">
        <f t="shared" si="99"/>
        <v/>
      </c>
      <c r="X314" s="170">
        <f t="shared" si="78"/>
        <v>0</v>
      </c>
      <c r="Y314" s="170" t="str">
        <f t="shared" si="79"/>
        <v/>
      </c>
      <c r="Z314" s="172">
        <f t="shared" si="80"/>
        <v>1</v>
      </c>
      <c r="AA314" s="172">
        <f t="shared" si="100"/>
        <v>0</v>
      </c>
      <c r="AB314" s="172" t="str">
        <f t="shared" si="101"/>
        <v/>
      </c>
      <c r="AL314" s="205" t="str">
        <f t="shared" si="102"/>
        <v/>
      </c>
      <c r="AM314" s="206" t="str">
        <f>IF(ISERROR(VLOOKUP(A314,Erfassung_Berechnung!$K$4:$K$19,1,FALSE)),"",VLOOKUP(A314,Erfassung_Berechnung!$K$4:$K$19,1,FALSE))</f>
        <v/>
      </c>
    </row>
    <row r="315" spans="1:39" x14ac:dyDescent="0.2">
      <c r="A315" s="11">
        <f t="shared" si="103"/>
        <v>45902</v>
      </c>
      <c r="B315" s="12">
        <f t="shared" si="81"/>
        <v>9</v>
      </c>
      <c r="C315" s="47">
        <f t="shared" si="82"/>
        <v>3</v>
      </c>
      <c r="D315" s="12" t="str">
        <f t="shared" si="83"/>
        <v/>
      </c>
      <c r="E315" s="156" t="str">
        <f>IF(AND(A315&gt;=Schulferien!$A$9,A315&lt;=Schulferien!$B$9),Schulferien!$C$9,IF(AND(A315&gt;=Schulferien!$A$10,A315&lt;=Schulferien!$B$10),Schulferien!$C$10,IF(AND(A315&gt;=Schulferien!$A$11,A315&lt;=Schulferien!$B$11),Schulferien!$C$11,IF(AND(A315&gt;=Schulferien!$A$12,A315&lt;=Schulferien!$B$12),Schulferien!$C$12,IF(AND(A315&gt;=Schulferien!$A$13,A315&lt;=Schulferien!$B$13),Schulferien!$C$13,IF(AND(A315&gt;=Schulferien!$A$14,A315&lt;=Schulferien!$B$14),Schulferien!$C$14,IF(AND(A315&gt;=Schulferien!$A$15,A315&lt;=Schulferien!$B$15),Schulferien!$C$15,IF(AND(A315&gt;=Schulferien!$A$16,A315&lt;=Schulferien!$B$16),Schulferien!$C$16,""))))))))</f>
        <v/>
      </c>
      <c r="F315" s="157" t="str">
        <f t="shared" si="84"/>
        <v/>
      </c>
      <c r="G315" s="159" t="str">
        <f>IF(ISERROR(VLOOKUP(A315,Schulferien!$A$24:$C$31,3,FALSE)),"",VLOOKUP(A315,Schulferien!$A$24:$C$31,3,FALSE))</f>
        <v/>
      </c>
      <c r="H315" s="160" t="str">
        <f t="shared" si="85"/>
        <v/>
      </c>
      <c r="I315" s="164">
        <f t="shared" si="86"/>
        <v>1</v>
      </c>
      <c r="J315" s="164">
        <f t="shared" si="87"/>
        <v>1</v>
      </c>
      <c r="K315" s="65"/>
      <c r="L315" s="240" t="str">
        <f t="shared" si="88"/>
        <v/>
      </c>
      <c r="M315" s="150" t="str">
        <f t="shared" si="89"/>
        <v/>
      </c>
      <c r="N315" s="153" t="str">
        <f t="shared" si="90"/>
        <v/>
      </c>
      <c r="O315" s="153" t="str">
        <f t="shared" si="91"/>
        <v/>
      </c>
      <c r="P315" s="240" t="str">
        <f t="shared" si="92"/>
        <v/>
      </c>
      <c r="Q315" s="150" t="str">
        <f t="shared" si="93"/>
        <v/>
      </c>
      <c r="R315" s="153" t="str">
        <f t="shared" si="94"/>
        <v/>
      </c>
      <c r="S315" s="153" t="str">
        <f t="shared" si="95"/>
        <v/>
      </c>
      <c r="T315" s="240" t="str">
        <f t="shared" si="96"/>
        <v/>
      </c>
      <c r="U315" s="150" t="str">
        <f t="shared" si="97"/>
        <v/>
      </c>
      <c r="V315" s="153" t="str">
        <f t="shared" si="98"/>
        <v/>
      </c>
      <c r="W315" s="153" t="str">
        <f t="shared" si="99"/>
        <v/>
      </c>
      <c r="X315" s="170">
        <f t="shared" si="78"/>
        <v>0</v>
      </c>
      <c r="Y315" s="170" t="str">
        <f t="shared" si="79"/>
        <v/>
      </c>
      <c r="Z315" s="172">
        <f t="shared" si="80"/>
        <v>1</v>
      </c>
      <c r="AA315" s="172">
        <f t="shared" si="100"/>
        <v>0</v>
      </c>
      <c r="AB315" s="172" t="str">
        <f t="shared" si="101"/>
        <v/>
      </c>
      <c r="AL315" s="205" t="str">
        <f t="shared" si="102"/>
        <v/>
      </c>
      <c r="AM315" s="206" t="str">
        <f>IF(ISERROR(VLOOKUP(A315,Erfassung_Berechnung!$K$4:$K$19,1,FALSE)),"",VLOOKUP(A315,Erfassung_Berechnung!$K$4:$K$19,1,FALSE))</f>
        <v/>
      </c>
    </row>
    <row r="316" spans="1:39" x14ac:dyDescent="0.2">
      <c r="A316" s="11">
        <f t="shared" si="103"/>
        <v>45903</v>
      </c>
      <c r="B316" s="12">
        <f t="shared" si="81"/>
        <v>9</v>
      </c>
      <c r="C316" s="47">
        <f t="shared" si="82"/>
        <v>4</v>
      </c>
      <c r="D316" s="12" t="str">
        <f t="shared" si="83"/>
        <v/>
      </c>
      <c r="E316" s="156" t="str">
        <f>IF(AND(A316&gt;=Schulferien!$A$9,A316&lt;=Schulferien!$B$9),Schulferien!$C$9,IF(AND(A316&gt;=Schulferien!$A$10,A316&lt;=Schulferien!$B$10),Schulferien!$C$10,IF(AND(A316&gt;=Schulferien!$A$11,A316&lt;=Schulferien!$B$11),Schulferien!$C$11,IF(AND(A316&gt;=Schulferien!$A$12,A316&lt;=Schulferien!$B$12),Schulferien!$C$12,IF(AND(A316&gt;=Schulferien!$A$13,A316&lt;=Schulferien!$B$13),Schulferien!$C$13,IF(AND(A316&gt;=Schulferien!$A$14,A316&lt;=Schulferien!$B$14),Schulferien!$C$14,IF(AND(A316&gt;=Schulferien!$A$15,A316&lt;=Schulferien!$B$15),Schulferien!$C$15,IF(AND(A316&gt;=Schulferien!$A$16,A316&lt;=Schulferien!$B$16),Schulferien!$C$16,""))))))))</f>
        <v/>
      </c>
      <c r="F316" s="157" t="str">
        <f t="shared" si="84"/>
        <v/>
      </c>
      <c r="G316" s="159" t="str">
        <f>IF(ISERROR(VLOOKUP(A316,Schulferien!$A$24:$C$31,3,FALSE)),"",VLOOKUP(A316,Schulferien!$A$24:$C$31,3,FALSE))</f>
        <v/>
      </c>
      <c r="H316" s="160" t="str">
        <f t="shared" si="85"/>
        <v/>
      </c>
      <c r="I316" s="164">
        <f t="shared" si="86"/>
        <v>1</v>
      </c>
      <c r="J316" s="164">
        <f t="shared" si="87"/>
        <v>1</v>
      </c>
      <c r="K316" s="65"/>
      <c r="L316" s="240" t="str">
        <f t="shared" si="88"/>
        <v/>
      </c>
      <c r="M316" s="150" t="str">
        <f t="shared" si="89"/>
        <v/>
      </c>
      <c r="N316" s="153" t="str">
        <f t="shared" si="90"/>
        <v/>
      </c>
      <c r="O316" s="153" t="str">
        <f t="shared" si="91"/>
        <v/>
      </c>
      <c r="P316" s="240" t="str">
        <f t="shared" si="92"/>
        <v/>
      </c>
      <c r="Q316" s="150" t="str">
        <f t="shared" si="93"/>
        <v/>
      </c>
      <c r="R316" s="153" t="str">
        <f t="shared" si="94"/>
        <v/>
      </c>
      <c r="S316" s="153" t="str">
        <f t="shared" si="95"/>
        <v/>
      </c>
      <c r="T316" s="240" t="str">
        <f t="shared" si="96"/>
        <v/>
      </c>
      <c r="U316" s="150" t="str">
        <f t="shared" si="97"/>
        <v/>
      </c>
      <c r="V316" s="153" t="str">
        <f t="shared" si="98"/>
        <v/>
      </c>
      <c r="W316" s="153" t="str">
        <f t="shared" si="99"/>
        <v/>
      </c>
      <c r="X316" s="170">
        <f t="shared" si="78"/>
        <v>0</v>
      </c>
      <c r="Y316" s="170" t="str">
        <f t="shared" si="79"/>
        <v/>
      </c>
      <c r="Z316" s="172">
        <f t="shared" si="80"/>
        <v>1</v>
      </c>
      <c r="AA316" s="172">
        <f t="shared" si="100"/>
        <v>0</v>
      </c>
      <c r="AB316" s="172" t="str">
        <f t="shared" si="101"/>
        <v/>
      </c>
      <c r="AL316" s="205" t="str">
        <f t="shared" si="102"/>
        <v/>
      </c>
      <c r="AM316" s="206" t="str">
        <f>IF(ISERROR(VLOOKUP(A316,Erfassung_Berechnung!$K$4:$K$19,1,FALSE)),"",VLOOKUP(A316,Erfassung_Berechnung!$K$4:$K$19,1,FALSE))</f>
        <v/>
      </c>
    </row>
    <row r="317" spans="1:39" x14ac:dyDescent="0.2">
      <c r="A317" s="11">
        <f t="shared" si="103"/>
        <v>45904</v>
      </c>
      <c r="B317" s="12">
        <f t="shared" si="81"/>
        <v>9</v>
      </c>
      <c r="C317" s="47">
        <f t="shared" si="82"/>
        <v>5</v>
      </c>
      <c r="D317" s="12" t="str">
        <f t="shared" si="83"/>
        <v/>
      </c>
      <c r="E317" s="156" t="str">
        <f>IF(AND(A317&gt;=Schulferien!$A$9,A317&lt;=Schulferien!$B$9),Schulferien!$C$9,IF(AND(A317&gt;=Schulferien!$A$10,A317&lt;=Schulferien!$B$10),Schulferien!$C$10,IF(AND(A317&gt;=Schulferien!$A$11,A317&lt;=Schulferien!$B$11),Schulferien!$C$11,IF(AND(A317&gt;=Schulferien!$A$12,A317&lt;=Schulferien!$B$12),Schulferien!$C$12,IF(AND(A317&gt;=Schulferien!$A$13,A317&lt;=Schulferien!$B$13),Schulferien!$C$13,IF(AND(A317&gt;=Schulferien!$A$14,A317&lt;=Schulferien!$B$14),Schulferien!$C$14,IF(AND(A317&gt;=Schulferien!$A$15,A317&lt;=Schulferien!$B$15),Schulferien!$C$15,IF(AND(A317&gt;=Schulferien!$A$16,A317&lt;=Schulferien!$B$16),Schulferien!$C$16,""))))))))</f>
        <v/>
      </c>
      <c r="F317" s="157" t="str">
        <f t="shared" si="84"/>
        <v/>
      </c>
      <c r="G317" s="159" t="str">
        <f>IF(ISERROR(VLOOKUP(A317,Schulferien!$A$24:$C$31,3,FALSE)),"",VLOOKUP(A317,Schulferien!$A$24:$C$31,3,FALSE))</f>
        <v/>
      </c>
      <c r="H317" s="160" t="str">
        <f t="shared" si="85"/>
        <v/>
      </c>
      <c r="I317" s="164">
        <f t="shared" si="86"/>
        <v>1</v>
      </c>
      <c r="J317" s="164">
        <f t="shared" si="87"/>
        <v>1</v>
      </c>
      <c r="K317" s="65"/>
      <c r="L317" s="240" t="str">
        <f t="shared" si="88"/>
        <v/>
      </c>
      <c r="M317" s="150" t="str">
        <f t="shared" si="89"/>
        <v/>
      </c>
      <c r="N317" s="153" t="str">
        <f t="shared" si="90"/>
        <v/>
      </c>
      <c r="O317" s="153" t="str">
        <f t="shared" si="91"/>
        <v/>
      </c>
      <c r="P317" s="240" t="str">
        <f t="shared" si="92"/>
        <v/>
      </c>
      <c r="Q317" s="150" t="str">
        <f t="shared" si="93"/>
        <v/>
      </c>
      <c r="R317" s="153" t="str">
        <f t="shared" si="94"/>
        <v/>
      </c>
      <c r="S317" s="153" t="str">
        <f t="shared" si="95"/>
        <v/>
      </c>
      <c r="T317" s="240" t="str">
        <f t="shared" si="96"/>
        <v/>
      </c>
      <c r="U317" s="150" t="str">
        <f t="shared" si="97"/>
        <v/>
      </c>
      <c r="V317" s="153" t="str">
        <f t="shared" si="98"/>
        <v/>
      </c>
      <c r="W317" s="153" t="str">
        <f t="shared" si="99"/>
        <v/>
      </c>
      <c r="X317" s="170">
        <f t="shared" si="78"/>
        <v>0</v>
      </c>
      <c r="Y317" s="170" t="str">
        <f t="shared" si="79"/>
        <v/>
      </c>
      <c r="Z317" s="172">
        <f t="shared" si="80"/>
        <v>1</v>
      </c>
      <c r="AA317" s="172">
        <f t="shared" si="100"/>
        <v>0</v>
      </c>
      <c r="AB317" s="172" t="str">
        <f t="shared" si="101"/>
        <v/>
      </c>
      <c r="AL317" s="205" t="str">
        <f t="shared" si="102"/>
        <v/>
      </c>
      <c r="AM317" s="206" t="str">
        <f>IF(ISERROR(VLOOKUP(A317,Erfassung_Berechnung!$K$4:$K$19,1,FALSE)),"",VLOOKUP(A317,Erfassung_Berechnung!$K$4:$K$19,1,FALSE))</f>
        <v/>
      </c>
    </row>
    <row r="318" spans="1:39" x14ac:dyDescent="0.2">
      <c r="A318" s="11">
        <f t="shared" si="103"/>
        <v>45905</v>
      </c>
      <c r="B318" s="12">
        <f t="shared" si="81"/>
        <v>9</v>
      </c>
      <c r="C318" s="47">
        <f t="shared" si="82"/>
        <v>6</v>
      </c>
      <c r="D318" s="12" t="str">
        <f t="shared" si="83"/>
        <v/>
      </c>
      <c r="E318" s="156" t="str">
        <f>IF(AND(A318&gt;=Schulferien!$A$9,A318&lt;=Schulferien!$B$9),Schulferien!$C$9,IF(AND(A318&gt;=Schulferien!$A$10,A318&lt;=Schulferien!$B$10),Schulferien!$C$10,IF(AND(A318&gt;=Schulferien!$A$11,A318&lt;=Schulferien!$B$11),Schulferien!$C$11,IF(AND(A318&gt;=Schulferien!$A$12,A318&lt;=Schulferien!$B$12),Schulferien!$C$12,IF(AND(A318&gt;=Schulferien!$A$13,A318&lt;=Schulferien!$B$13),Schulferien!$C$13,IF(AND(A318&gt;=Schulferien!$A$14,A318&lt;=Schulferien!$B$14),Schulferien!$C$14,IF(AND(A318&gt;=Schulferien!$A$15,A318&lt;=Schulferien!$B$15),Schulferien!$C$15,IF(AND(A318&gt;=Schulferien!$A$16,A318&lt;=Schulferien!$B$16),Schulferien!$C$16,""))))))))</f>
        <v/>
      </c>
      <c r="F318" s="157" t="str">
        <f t="shared" si="84"/>
        <v/>
      </c>
      <c r="G318" s="159" t="str">
        <f>IF(ISERROR(VLOOKUP(A318,Schulferien!$A$24:$C$31,3,FALSE)),"",VLOOKUP(A318,Schulferien!$A$24:$C$31,3,FALSE))</f>
        <v/>
      </c>
      <c r="H318" s="160" t="str">
        <f t="shared" si="85"/>
        <v/>
      </c>
      <c r="I318" s="164">
        <f t="shared" si="86"/>
        <v>1</v>
      </c>
      <c r="J318" s="164">
        <f t="shared" si="87"/>
        <v>1</v>
      </c>
      <c r="K318" s="65"/>
      <c r="L318" s="240" t="str">
        <f t="shared" si="88"/>
        <v/>
      </c>
      <c r="M318" s="150" t="str">
        <f t="shared" si="89"/>
        <v/>
      </c>
      <c r="N318" s="153" t="str">
        <f t="shared" si="90"/>
        <v/>
      </c>
      <c r="O318" s="153" t="str">
        <f t="shared" si="91"/>
        <v/>
      </c>
      <c r="P318" s="240" t="str">
        <f t="shared" si="92"/>
        <v/>
      </c>
      <c r="Q318" s="150" t="str">
        <f t="shared" si="93"/>
        <v/>
      </c>
      <c r="R318" s="153" t="str">
        <f t="shared" si="94"/>
        <v/>
      </c>
      <c r="S318" s="153" t="str">
        <f t="shared" si="95"/>
        <v/>
      </c>
      <c r="T318" s="240" t="str">
        <f t="shared" si="96"/>
        <v/>
      </c>
      <c r="U318" s="150" t="str">
        <f t="shared" si="97"/>
        <v/>
      </c>
      <c r="V318" s="153" t="str">
        <f t="shared" si="98"/>
        <v/>
      </c>
      <c r="W318" s="153" t="str">
        <f t="shared" si="99"/>
        <v/>
      </c>
      <c r="X318" s="170">
        <f t="shared" si="78"/>
        <v>0</v>
      </c>
      <c r="Y318" s="170" t="str">
        <f t="shared" si="79"/>
        <v/>
      </c>
      <c r="Z318" s="172">
        <f t="shared" si="80"/>
        <v>1</v>
      </c>
      <c r="AA318" s="172">
        <f t="shared" si="100"/>
        <v>0</v>
      </c>
      <c r="AB318" s="172" t="str">
        <f t="shared" si="101"/>
        <v/>
      </c>
      <c r="AL318" s="205" t="str">
        <f t="shared" si="102"/>
        <v/>
      </c>
      <c r="AM318" s="206" t="str">
        <f>IF(ISERROR(VLOOKUP(A318,Erfassung_Berechnung!$K$4:$K$19,1,FALSE)),"",VLOOKUP(A318,Erfassung_Berechnung!$K$4:$K$19,1,FALSE))</f>
        <v/>
      </c>
    </row>
    <row r="319" spans="1:39" x14ac:dyDescent="0.2">
      <c r="A319" s="11">
        <f t="shared" si="103"/>
        <v>45906</v>
      </c>
      <c r="B319" s="12">
        <f t="shared" si="81"/>
        <v>9</v>
      </c>
      <c r="C319" s="47">
        <f t="shared" si="82"/>
        <v>7</v>
      </c>
      <c r="D319" s="12">
        <f t="shared" si="83"/>
        <v>1</v>
      </c>
      <c r="E319" s="156" t="str">
        <f>IF(AND(A319&gt;=Schulferien!$A$9,A319&lt;=Schulferien!$B$9),Schulferien!$C$9,IF(AND(A319&gt;=Schulferien!$A$10,A319&lt;=Schulferien!$B$10),Schulferien!$C$10,IF(AND(A319&gt;=Schulferien!$A$11,A319&lt;=Schulferien!$B$11),Schulferien!$C$11,IF(AND(A319&gt;=Schulferien!$A$12,A319&lt;=Schulferien!$B$12),Schulferien!$C$12,IF(AND(A319&gt;=Schulferien!$A$13,A319&lt;=Schulferien!$B$13),Schulferien!$C$13,IF(AND(A319&gt;=Schulferien!$A$14,A319&lt;=Schulferien!$B$14),Schulferien!$C$14,IF(AND(A319&gt;=Schulferien!$A$15,A319&lt;=Schulferien!$B$15),Schulferien!$C$15,IF(AND(A319&gt;=Schulferien!$A$16,A319&lt;=Schulferien!$B$16),Schulferien!$C$16,""))))))))</f>
        <v/>
      </c>
      <c r="F319" s="157" t="str">
        <f t="shared" si="84"/>
        <v/>
      </c>
      <c r="G319" s="159" t="str">
        <f>IF(ISERROR(VLOOKUP(A319,Schulferien!$A$24:$C$31,3,FALSE)),"",VLOOKUP(A319,Schulferien!$A$24:$C$31,3,FALSE))</f>
        <v/>
      </c>
      <c r="H319" s="160" t="str">
        <f t="shared" si="85"/>
        <v/>
      </c>
      <c r="I319" s="164" t="str">
        <f t="shared" si="86"/>
        <v/>
      </c>
      <c r="J319" s="164" t="str">
        <f t="shared" si="87"/>
        <v/>
      </c>
      <c r="K319" s="65"/>
      <c r="L319" s="240" t="str">
        <f t="shared" si="88"/>
        <v/>
      </c>
      <c r="M319" s="150" t="str">
        <f t="shared" si="89"/>
        <v/>
      </c>
      <c r="N319" s="153" t="str">
        <f t="shared" si="90"/>
        <v/>
      </c>
      <c r="O319" s="153" t="str">
        <f t="shared" si="91"/>
        <v/>
      </c>
      <c r="P319" s="240" t="str">
        <f t="shared" si="92"/>
        <v/>
      </c>
      <c r="Q319" s="150" t="str">
        <f t="shared" si="93"/>
        <v/>
      </c>
      <c r="R319" s="153" t="str">
        <f t="shared" si="94"/>
        <v/>
      </c>
      <c r="S319" s="153" t="str">
        <f t="shared" si="95"/>
        <v/>
      </c>
      <c r="T319" s="240" t="str">
        <f t="shared" si="96"/>
        <v/>
      </c>
      <c r="U319" s="150" t="str">
        <f t="shared" si="97"/>
        <v/>
      </c>
      <c r="V319" s="153" t="str">
        <f t="shared" si="98"/>
        <v/>
      </c>
      <c r="W319" s="153" t="str">
        <f t="shared" si="99"/>
        <v/>
      </c>
      <c r="X319" s="170">
        <f t="shared" si="78"/>
        <v>0</v>
      </c>
      <c r="Y319" s="170" t="str">
        <f t="shared" si="79"/>
        <v/>
      </c>
      <c r="Z319" s="172" t="str">
        <f t="shared" si="80"/>
        <v/>
      </c>
      <c r="AA319" s="172" t="str">
        <f t="shared" si="100"/>
        <v/>
      </c>
      <c r="AB319" s="172" t="str">
        <f t="shared" si="101"/>
        <v/>
      </c>
      <c r="AL319" s="205" t="str">
        <f t="shared" si="102"/>
        <v/>
      </c>
      <c r="AM319" s="206" t="str">
        <f>IF(ISERROR(VLOOKUP(A319,Erfassung_Berechnung!$K$4:$K$19,1,FALSE)),"",VLOOKUP(A319,Erfassung_Berechnung!$K$4:$K$19,1,FALSE))</f>
        <v/>
      </c>
    </row>
    <row r="320" spans="1:39" x14ac:dyDescent="0.2">
      <c r="A320" s="11">
        <f t="shared" si="103"/>
        <v>45907</v>
      </c>
      <c r="B320" s="12">
        <f t="shared" si="81"/>
        <v>9</v>
      </c>
      <c r="C320" s="47">
        <f t="shared" si="82"/>
        <v>1</v>
      </c>
      <c r="D320" s="12">
        <f t="shared" si="83"/>
        <v>1</v>
      </c>
      <c r="E320" s="156" t="str">
        <f>IF(AND(A320&gt;=Schulferien!$A$9,A320&lt;=Schulferien!$B$9),Schulferien!$C$9,IF(AND(A320&gt;=Schulferien!$A$10,A320&lt;=Schulferien!$B$10),Schulferien!$C$10,IF(AND(A320&gt;=Schulferien!$A$11,A320&lt;=Schulferien!$B$11),Schulferien!$C$11,IF(AND(A320&gt;=Schulferien!$A$12,A320&lt;=Schulferien!$B$12),Schulferien!$C$12,IF(AND(A320&gt;=Schulferien!$A$13,A320&lt;=Schulferien!$B$13),Schulferien!$C$13,IF(AND(A320&gt;=Schulferien!$A$14,A320&lt;=Schulferien!$B$14),Schulferien!$C$14,IF(AND(A320&gt;=Schulferien!$A$15,A320&lt;=Schulferien!$B$15),Schulferien!$C$15,IF(AND(A320&gt;=Schulferien!$A$16,A320&lt;=Schulferien!$B$16),Schulferien!$C$16,""))))))))</f>
        <v/>
      </c>
      <c r="F320" s="157" t="str">
        <f t="shared" si="84"/>
        <v/>
      </c>
      <c r="G320" s="159" t="str">
        <f>IF(ISERROR(VLOOKUP(A320,Schulferien!$A$24:$C$31,3,FALSE)),"",VLOOKUP(A320,Schulferien!$A$24:$C$31,3,FALSE))</f>
        <v/>
      </c>
      <c r="H320" s="160" t="str">
        <f t="shared" si="85"/>
        <v/>
      </c>
      <c r="I320" s="164" t="str">
        <f t="shared" si="86"/>
        <v/>
      </c>
      <c r="J320" s="164" t="str">
        <f t="shared" si="87"/>
        <v/>
      </c>
      <c r="K320" s="65"/>
      <c r="L320" s="240" t="str">
        <f t="shared" si="88"/>
        <v/>
      </c>
      <c r="M320" s="150" t="str">
        <f t="shared" si="89"/>
        <v/>
      </c>
      <c r="N320" s="153" t="str">
        <f t="shared" si="90"/>
        <v/>
      </c>
      <c r="O320" s="153" t="str">
        <f t="shared" si="91"/>
        <v/>
      </c>
      <c r="P320" s="240" t="str">
        <f t="shared" si="92"/>
        <v/>
      </c>
      <c r="Q320" s="150" t="str">
        <f t="shared" si="93"/>
        <v/>
      </c>
      <c r="R320" s="153" t="str">
        <f t="shared" si="94"/>
        <v/>
      </c>
      <c r="S320" s="153" t="str">
        <f t="shared" si="95"/>
        <v/>
      </c>
      <c r="T320" s="240" t="str">
        <f t="shared" si="96"/>
        <v/>
      </c>
      <c r="U320" s="150" t="str">
        <f t="shared" si="97"/>
        <v/>
      </c>
      <c r="V320" s="153" t="str">
        <f t="shared" si="98"/>
        <v/>
      </c>
      <c r="W320" s="153" t="str">
        <f t="shared" si="99"/>
        <v/>
      </c>
      <c r="X320" s="170">
        <f t="shared" si="78"/>
        <v>0</v>
      </c>
      <c r="Y320" s="170" t="str">
        <f t="shared" si="79"/>
        <v/>
      </c>
      <c r="Z320" s="172" t="str">
        <f t="shared" si="80"/>
        <v/>
      </c>
      <c r="AA320" s="172" t="str">
        <f t="shared" si="100"/>
        <v/>
      </c>
      <c r="AB320" s="172" t="str">
        <f t="shared" si="101"/>
        <v/>
      </c>
      <c r="AL320" s="205" t="str">
        <f t="shared" si="102"/>
        <v/>
      </c>
      <c r="AM320" s="206" t="str">
        <f>IF(ISERROR(VLOOKUP(A320,Erfassung_Berechnung!$K$4:$K$19,1,FALSE)),"",VLOOKUP(A320,Erfassung_Berechnung!$K$4:$K$19,1,FALSE))</f>
        <v/>
      </c>
    </row>
    <row r="321" spans="1:39" x14ac:dyDescent="0.2">
      <c r="A321" s="11">
        <f t="shared" si="103"/>
        <v>45908</v>
      </c>
      <c r="B321" s="12">
        <f t="shared" si="81"/>
        <v>9</v>
      </c>
      <c r="C321" s="47">
        <f t="shared" si="82"/>
        <v>2</v>
      </c>
      <c r="D321" s="12" t="str">
        <f t="shared" si="83"/>
        <v/>
      </c>
      <c r="E321" s="156" t="str">
        <f>IF(AND(A321&gt;=Schulferien!$A$9,A321&lt;=Schulferien!$B$9),Schulferien!$C$9,IF(AND(A321&gt;=Schulferien!$A$10,A321&lt;=Schulferien!$B$10),Schulferien!$C$10,IF(AND(A321&gt;=Schulferien!$A$11,A321&lt;=Schulferien!$B$11),Schulferien!$C$11,IF(AND(A321&gt;=Schulferien!$A$12,A321&lt;=Schulferien!$B$12),Schulferien!$C$12,IF(AND(A321&gt;=Schulferien!$A$13,A321&lt;=Schulferien!$B$13),Schulferien!$C$13,IF(AND(A321&gt;=Schulferien!$A$14,A321&lt;=Schulferien!$B$14),Schulferien!$C$14,IF(AND(A321&gt;=Schulferien!$A$15,A321&lt;=Schulferien!$B$15),Schulferien!$C$15,IF(AND(A321&gt;=Schulferien!$A$16,A321&lt;=Schulferien!$B$16),Schulferien!$C$16,""))))))))</f>
        <v/>
      </c>
      <c r="F321" s="157" t="str">
        <f t="shared" si="84"/>
        <v/>
      </c>
      <c r="G321" s="159" t="str">
        <f>IF(ISERROR(VLOOKUP(A321,Schulferien!$A$24:$C$31,3,FALSE)),"",VLOOKUP(A321,Schulferien!$A$24:$C$31,3,FALSE))</f>
        <v/>
      </c>
      <c r="H321" s="160" t="str">
        <f t="shared" si="85"/>
        <v/>
      </c>
      <c r="I321" s="164">
        <f t="shared" si="86"/>
        <v>1</v>
      </c>
      <c r="J321" s="164">
        <f t="shared" si="87"/>
        <v>1</v>
      </c>
      <c r="K321" s="65"/>
      <c r="L321" s="240" t="str">
        <f t="shared" si="88"/>
        <v/>
      </c>
      <c r="M321" s="150" t="str">
        <f t="shared" si="89"/>
        <v/>
      </c>
      <c r="N321" s="153" t="str">
        <f t="shared" si="90"/>
        <v/>
      </c>
      <c r="O321" s="153" t="str">
        <f t="shared" si="91"/>
        <v/>
      </c>
      <c r="P321" s="240" t="str">
        <f t="shared" si="92"/>
        <v/>
      </c>
      <c r="Q321" s="150" t="str">
        <f t="shared" si="93"/>
        <v/>
      </c>
      <c r="R321" s="153" t="str">
        <f t="shared" si="94"/>
        <v/>
      </c>
      <c r="S321" s="153" t="str">
        <f t="shared" si="95"/>
        <v/>
      </c>
      <c r="T321" s="240" t="str">
        <f t="shared" si="96"/>
        <v/>
      </c>
      <c r="U321" s="150" t="str">
        <f t="shared" si="97"/>
        <v/>
      </c>
      <c r="V321" s="153" t="str">
        <f t="shared" si="98"/>
        <v/>
      </c>
      <c r="W321" s="153" t="str">
        <f t="shared" si="99"/>
        <v/>
      </c>
      <c r="X321" s="170">
        <f t="shared" si="78"/>
        <v>0</v>
      </c>
      <c r="Y321" s="170" t="str">
        <f t="shared" si="79"/>
        <v/>
      </c>
      <c r="Z321" s="172">
        <f t="shared" si="80"/>
        <v>1</v>
      </c>
      <c r="AA321" s="172">
        <f t="shared" si="100"/>
        <v>0</v>
      </c>
      <c r="AB321" s="172" t="str">
        <f t="shared" si="101"/>
        <v/>
      </c>
      <c r="AL321" s="205" t="str">
        <f t="shared" si="102"/>
        <v/>
      </c>
      <c r="AM321" s="206" t="str">
        <f>IF(ISERROR(VLOOKUP(A321,Erfassung_Berechnung!$K$4:$K$19,1,FALSE)),"",VLOOKUP(A321,Erfassung_Berechnung!$K$4:$K$19,1,FALSE))</f>
        <v/>
      </c>
    </row>
    <row r="322" spans="1:39" x14ac:dyDescent="0.2">
      <c r="A322" s="11">
        <f t="shared" si="103"/>
        <v>45909</v>
      </c>
      <c r="B322" s="12">
        <f t="shared" si="81"/>
        <v>9</v>
      </c>
      <c r="C322" s="47">
        <f t="shared" si="82"/>
        <v>3</v>
      </c>
      <c r="D322" s="12" t="str">
        <f t="shared" si="83"/>
        <v/>
      </c>
      <c r="E322" s="156" t="str">
        <f>IF(AND(A322&gt;=Schulferien!$A$9,A322&lt;=Schulferien!$B$9),Schulferien!$C$9,IF(AND(A322&gt;=Schulferien!$A$10,A322&lt;=Schulferien!$B$10),Schulferien!$C$10,IF(AND(A322&gt;=Schulferien!$A$11,A322&lt;=Schulferien!$B$11),Schulferien!$C$11,IF(AND(A322&gt;=Schulferien!$A$12,A322&lt;=Schulferien!$B$12),Schulferien!$C$12,IF(AND(A322&gt;=Schulferien!$A$13,A322&lt;=Schulferien!$B$13),Schulferien!$C$13,IF(AND(A322&gt;=Schulferien!$A$14,A322&lt;=Schulferien!$B$14),Schulferien!$C$14,IF(AND(A322&gt;=Schulferien!$A$15,A322&lt;=Schulferien!$B$15),Schulferien!$C$15,IF(AND(A322&gt;=Schulferien!$A$16,A322&lt;=Schulferien!$B$16),Schulferien!$C$16,""))))))))</f>
        <v/>
      </c>
      <c r="F322" s="157" t="str">
        <f t="shared" si="84"/>
        <v/>
      </c>
      <c r="G322" s="159" t="str">
        <f>IF(ISERROR(VLOOKUP(A322,Schulferien!$A$24:$C$31,3,FALSE)),"",VLOOKUP(A322,Schulferien!$A$24:$C$31,3,FALSE))</f>
        <v/>
      </c>
      <c r="H322" s="160" t="str">
        <f t="shared" si="85"/>
        <v/>
      </c>
      <c r="I322" s="164">
        <f t="shared" si="86"/>
        <v>1</v>
      </c>
      <c r="J322" s="164">
        <f t="shared" si="87"/>
        <v>1</v>
      </c>
      <c r="K322" s="65"/>
      <c r="L322" s="240" t="str">
        <f t="shared" si="88"/>
        <v/>
      </c>
      <c r="M322" s="150" t="str">
        <f t="shared" si="89"/>
        <v/>
      </c>
      <c r="N322" s="153" t="str">
        <f t="shared" si="90"/>
        <v/>
      </c>
      <c r="O322" s="153" t="str">
        <f t="shared" si="91"/>
        <v/>
      </c>
      <c r="P322" s="240" t="str">
        <f t="shared" si="92"/>
        <v/>
      </c>
      <c r="Q322" s="150" t="str">
        <f t="shared" si="93"/>
        <v/>
      </c>
      <c r="R322" s="153" t="str">
        <f t="shared" si="94"/>
        <v/>
      </c>
      <c r="S322" s="153" t="str">
        <f t="shared" si="95"/>
        <v/>
      </c>
      <c r="T322" s="240" t="str">
        <f t="shared" si="96"/>
        <v/>
      </c>
      <c r="U322" s="150" t="str">
        <f t="shared" si="97"/>
        <v/>
      </c>
      <c r="V322" s="153" t="str">
        <f t="shared" si="98"/>
        <v/>
      </c>
      <c r="W322" s="153" t="str">
        <f t="shared" si="99"/>
        <v/>
      </c>
      <c r="X322" s="170">
        <f t="shared" si="78"/>
        <v>0</v>
      </c>
      <c r="Y322" s="170" t="str">
        <f t="shared" si="79"/>
        <v/>
      </c>
      <c r="Z322" s="172">
        <f t="shared" si="80"/>
        <v>1</v>
      </c>
      <c r="AA322" s="172">
        <f t="shared" si="100"/>
        <v>0</v>
      </c>
      <c r="AB322" s="172" t="str">
        <f t="shared" si="101"/>
        <v/>
      </c>
      <c r="AL322" s="205" t="str">
        <f t="shared" si="102"/>
        <v/>
      </c>
      <c r="AM322" s="206" t="str">
        <f>IF(ISERROR(VLOOKUP(A322,Erfassung_Berechnung!$K$4:$K$19,1,FALSE)),"",VLOOKUP(A322,Erfassung_Berechnung!$K$4:$K$19,1,FALSE))</f>
        <v/>
      </c>
    </row>
    <row r="323" spans="1:39" x14ac:dyDescent="0.2">
      <c r="A323" s="11">
        <f t="shared" si="103"/>
        <v>45910</v>
      </c>
      <c r="B323" s="12">
        <f t="shared" si="81"/>
        <v>9</v>
      </c>
      <c r="C323" s="47">
        <f t="shared" si="82"/>
        <v>4</v>
      </c>
      <c r="D323" s="12" t="str">
        <f t="shared" si="83"/>
        <v/>
      </c>
      <c r="E323" s="156" t="str">
        <f>IF(AND(A323&gt;=Schulferien!$A$9,A323&lt;=Schulferien!$B$9),Schulferien!$C$9,IF(AND(A323&gt;=Schulferien!$A$10,A323&lt;=Schulferien!$B$10),Schulferien!$C$10,IF(AND(A323&gt;=Schulferien!$A$11,A323&lt;=Schulferien!$B$11),Schulferien!$C$11,IF(AND(A323&gt;=Schulferien!$A$12,A323&lt;=Schulferien!$B$12),Schulferien!$C$12,IF(AND(A323&gt;=Schulferien!$A$13,A323&lt;=Schulferien!$B$13),Schulferien!$C$13,IF(AND(A323&gt;=Schulferien!$A$14,A323&lt;=Schulferien!$B$14),Schulferien!$C$14,IF(AND(A323&gt;=Schulferien!$A$15,A323&lt;=Schulferien!$B$15),Schulferien!$C$15,IF(AND(A323&gt;=Schulferien!$A$16,A323&lt;=Schulferien!$B$16),Schulferien!$C$16,""))))))))</f>
        <v/>
      </c>
      <c r="F323" s="157" t="str">
        <f t="shared" si="84"/>
        <v/>
      </c>
      <c r="G323" s="159" t="str">
        <f>IF(ISERROR(VLOOKUP(A323,Schulferien!$A$24:$C$31,3,FALSE)),"",VLOOKUP(A323,Schulferien!$A$24:$C$31,3,FALSE))</f>
        <v/>
      </c>
      <c r="H323" s="160" t="str">
        <f t="shared" si="85"/>
        <v/>
      </c>
      <c r="I323" s="164">
        <f t="shared" si="86"/>
        <v>1</v>
      </c>
      <c r="J323" s="164">
        <f t="shared" si="87"/>
        <v>1</v>
      </c>
      <c r="K323" s="65"/>
      <c r="L323" s="240" t="str">
        <f t="shared" si="88"/>
        <v/>
      </c>
      <c r="M323" s="150" t="str">
        <f t="shared" si="89"/>
        <v/>
      </c>
      <c r="N323" s="153" t="str">
        <f t="shared" si="90"/>
        <v/>
      </c>
      <c r="O323" s="153" t="str">
        <f t="shared" si="91"/>
        <v/>
      </c>
      <c r="P323" s="240" t="str">
        <f t="shared" si="92"/>
        <v/>
      </c>
      <c r="Q323" s="150" t="str">
        <f t="shared" si="93"/>
        <v/>
      </c>
      <c r="R323" s="153" t="str">
        <f t="shared" si="94"/>
        <v/>
      </c>
      <c r="S323" s="153" t="str">
        <f t="shared" si="95"/>
        <v/>
      </c>
      <c r="T323" s="240" t="str">
        <f t="shared" si="96"/>
        <v/>
      </c>
      <c r="U323" s="150" t="str">
        <f t="shared" si="97"/>
        <v/>
      </c>
      <c r="V323" s="153" t="str">
        <f t="shared" si="98"/>
        <v/>
      </c>
      <c r="W323" s="153" t="str">
        <f t="shared" si="99"/>
        <v/>
      </c>
      <c r="X323" s="170">
        <f t="shared" si="78"/>
        <v>0</v>
      </c>
      <c r="Y323" s="170" t="str">
        <f t="shared" si="79"/>
        <v/>
      </c>
      <c r="Z323" s="172">
        <f t="shared" si="80"/>
        <v>1</v>
      </c>
      <c r="AA323" s="172">
        <f t="shared" si="100"/>
        <v>0</v>
      </c>
      <c r="AB323" s="172" t="str">
        <f t="shared" si="101"/>
        <v/>
      </c>
      <c r="AL323" s="205" t="str">
        <f t="shared" si="102"/>
        <v/>
      </c>
      <c r="AM323" s="206" t="str">
        <f>IF(ISERROR(VLOOKUP(A323,Erfassung_Berechnung!$K$4:$K$19,1,FALSE)),"",VLOOKUP(A323,Erfassung_Berechnung!$K$4:$K$19,1,FALSE))</f>
        <v/>
      </c>
    </row>
    <row r="324" spans="1:39" x14ac:dyDescent="0.2">
      <c r="A324" s="11">
        <f t="shared" si="103"/>
        <v>45911</v>
      </c>
      <c r="B324" s="12">
        <f t="shared" si="81"/>
        <v>9</v>
      </c>
      <c r="C324" s="47">
        <f t="shared" si="82"/>
        <v>5</v>
      </c>
      <c r="D324" s="12" t="str">
        <f t="shared" si="83"/>
        <v/>
      </c>
      <c r="E324" s="156" t="str">
        <f>IF(AND(A324&gt;=Schulferien!$A$9,A324&lt;=Schulferien!$B$9),Schulferien!$C$9,IF(AND(A324&gt;=Schulferien!$A$10,A324&lt;=Schulferien!$B$10),Schulferien!$C$10,IF(AND(A324&gt;=Schulferien!$A$11,A324&lt;=Schulferien!$B$11),Schulferien!$C$11,IF(AND(A324&gt;=Schulferien!$A$12,A324&lt;=Schulferien!$B$12),Schulferien!$C$12,IF(AND(A324&gt;=Schulferien!$A$13,A324&lt;=Schulferien!$B$13),Schulferien!$C$13,IF(AND(A324&gt;=Schulferien!$A$14,A324&lt;=Schulferien!$B$14),Schulferien!$C$14,IF(AND(A324&gt;=Schulferien!$A$15,A324&lt;=Schulferien!$B$15),Schulferien!$C$15,IF(AND(A324&gt;=Schulferien!$A$16,A324&lt;=Schulferien!$B$16),Schulferien!$C$16,""))))))))</f>
        <v/>
      </c>
      <c r="F324" s="157" t="str">
        <f t="shared" si="84"/>
        <v/>
      </c>
      <c r="G324" s="159" t="str">
        <f>IF(ISERROR(VLOOKUP(A324,Schulferien!$A$24:$C$31,3,FALSE)),"",VLOOKUP(A324,Schulferien!$A$24:$C$31,3,FALSE))</f>
        <v/>
      </c>
      <c r="H324" s="160" t="str">
        <f t="shared" si="85"/>
        <v/>
      </c>
      <c r="I324" s="164">
        <f t="shared" si="86"/>
        <v>1</v>
      </c>
      <c r="J324" s="164">
        <f t="shared" si="87"/>
        <v>1</v>
      </c>
      <c r="K324" s="65"/>
      <c r="L324" s="240" t="str">
        <f t="shared" si="88"/>
        <v/>
      </c>
      <c r="M324" s="150" t="str">
        <f t="shared" si="89"/>
        <v/>
      </c>
      <c r="N324" s="153" t="str">
        <f t="shared" si="90"/>
        <v/>
      </c>
      <c r="O324" s="153" t="str">
        <f t="shared" si="91"/>
        <v/>
      </c>
      <c r="P324" s="240" t="str">
        <f t="shared" si="92"/>
        <v/>
      </c>
      <c r="Q324" s="150" t="str">
        <f t="shared" si="93"/>
        <v/>
      </c>
      <c r="R324" s="153" t="str">
        <f t="shared" si="94"/>
        <v/>
      </c>
      <c r="S324" s="153" t="str">
        <f t="shared" si="95"/>
        <v/>
      </c>
      <c r="T324" s="240" t="str">
        <f t="shared" si="96"/>
        <v/>
      </c>
      <c r="U324" s="150" t="str">
        <f t="shared" si="97"/>
        <v/>
      </c>
      <c r="V324" s="153" t="str">
        <f t="shared" si="98"/>
        <v/>
      </c>
      <c r="W324" s="153" t="str">
        <f t="shared" si="99"/>
        <v/>
      </c>
      <c r="X324" s="170">
        <f t="shared" si="78"/>
        <v>0</v>
      </c>
      <c r="Y324" s="170" t="str">
        <f t="shared" si="79"/>
        <v/>
      </c>
      <c r="Z324" s="172">
        <f t="shared" si="80"/>
        <v>1</v>
      </c>
      <c r="AA324" s="172">
        <f t="shared" si="100"/>
        <v>0</v>
      </c>
      <c r="AB324" s="172" t="str">
        <f t="shared" si="101"/>
        <v/>
      </c>
      <c r="AL324" s="205" t="str">
        <f t="shared" si="102"/>
        <v/>
      </c>
      <c r="AM324" s="206" t="str">
        <f>IF(ISERROR(VLOOKUP(A324,Erfassung_Berechnung!$K$4:$K$19,1,FALSE)),"",VLOOKUP(A324,Erfassung_Berechnung!$K$4:$K$19,1,FALSE))</f>
        <v/>
      </c>
    </row>
    <row r="325" spans="1:39" x14ac:dyDescent="0.2">
      <c r="A325" s="11">
        <f t="shared" si="103"/>
        <v>45912</v>
      </c>
      <c r="B325" s="12">
        <f t="shared" si="81"/>
        <v>9</v>
      </c>
      <c r="C325" s="47">
        <f t="shared" si="82"/>
        <v>6</v>
      </c>
      <c r="D325" s="12" t="str">
        <f t="shared" si="83"/>
        <v/>
      </c>
      <c r="E325" s="156" t="str">
        <f>IF(AND(A325&gt;=Schulferien!$A$9,A325&lt;=Schulferien!$B$9),Schulferien!$C$9,IF(AND(A325&gt;=Schulferien!$A$10,A325&lt;=Schulferien!$B$10),Schulferien!$C$10,IF(AND(A325&gt;=Schulferien!$A$11,A325&lt;=Schulferien!$B$11),Schulferien!$C$11,IF(AND(A325&gt;=Schulferien!$A$12,A325&lt;=Schulferien!$B$12),Schulferien!$C$12,IF(AND(A325&gt;=Schulferien!$A$13,A325&lt;=Schulferien!$B$13),Schulferien!$C$13,IF(AND(A325&gt;=Schulferien!$A$14,A325&lt;=Schulferien!$B$14),Schulferien!$C$14,IF(AND(A325&gt;=Schulferien!$A$15,A325&lt;=Schulferien!$B$15),Schulferien!$C$15,IF(AND(A325&gt;=Schulferien!$A$16,A325&lt;=Schulferien!$B$16),Schulferien!$C$16,""))))))))</f>
        <v/>
      </c>
      <c r="F325" s="157" t="str">
        <f t="shared" si="84"/>
        <v/>
      </c>
      <c r="G325" s="159" t="str">
        <f>IF(ISERROR(VLOOKUP(A325,Schulferien!$A$24:$C$31,3,FALSE)),"",VLOOKUP(A325,Schulferien!$A$24:$C$31,3,FALSE))</f>
        <v/>
      </c>
      <c r="H325" s="160" t="str">
        <f t="shared" si="85"/>
        <v/>
      </c>
      <c r="I325" s="164">
        <f t="shared" si="86"/>
        <v>1</v>
      </c>
      <c r="J325" s="164">
        <f t="shared" si="87"/>
        <v>1</v>
      </c>
      <c r="K325" s="65"/>
      <c r="L325" s="240" t="str">
        <f t="shared" si="88"/>
        <v/>
      </c>
      <c r="M325" s="150" t="str">
        <f t="shared" si="89"/>
        <v/>
      </c>
      <c r="N325" s="153" t="str">
        <f t="shared" si="90"/>
        <v/>
      </c>
      <c r="O325" s="153" t="str">
        <f t="shared" si="91"/>
        <v/>
      </c>
      <c r="P325" s="240" t="str">
        <f t="shared" si="92"/>
        <v/>
      </c>
      <c r="Q325" s="150" t="str">
        <f t="shared" si="93"/>
        <v/>
      </c>
      <c r="R325" s="153" t="str">
        <f t="shared" si="94"/>
        <v/>
      </c>
      <c r="S325" s="153" t="str">
        <f t="shared" si="95"/>
        <v/>
      </c>
      <c r="T325" s="240" t="str">
        <f t="shared" si="96"/>
        <v/>
      </c>
      <c r="U325" s="150" t="str">
        <f t="shared" si="97"/>
        <v/>
      </c>
      <c r="V325" s="153" t="str">
        <f t="shared" si="98"/>
        <v/>
      </c>
      <c r="W325" s="153" t="str">
        <f t="shared" si="99"/>
        <v/>
      </c>
      <c r="X325" s="170">
        <f t="shared" si="78"/>
        <v>0</v>
      </c>
      <c r="Y325" s="170" t="str">
        <f t="shared" si="79"/>
        <v/>
      </c>
      <c r="Z325" s="172">
        <f t="shared" si="80"/>
        <v>1</v>
      </c>
      <c r="AA325" s="172">
        <f t="shared" si="100"/>
        <v>0</v>
      </c>
      <c r="AB325" s="172" t="str">
        <f t="shared" si="101"/>
        <v/>
      </c>
      <c r="AL325" s="205" t="str">
        <f t="shared" si="102"/>
        <v/>
      </c>
      <c r="AM325" s="206" t="str">
        <f>IF(ISERROR(VLOOKUP(A325,Erfassung_Berechnung!$K$4:$K$19,1,FALSE)),"",VLOOKUP(A325,Erfassung_Berechnung!$K$4:$K$19,1,FALSE))</f>
        <v/>
      </c>
    </row>
    <row r="326" spans="1:39" x14ac:dyDescent="0.2">
      <c r="A326" s="11">
        <f t="shared" si="103"/>
        <v>45913</v>
      </c>
      <c r="B326" s="12">
        <f t="shared" si="81"/>
        <v>9</v>
      </c>
      <c r="C326" s="47">
        <f t="shared" si="82"/>
        <v>7</v>
      </c>
      <c r="D326" s="12">
        <f t="shared" si="83"/>
        <v>1</v>
      </c>
      <c r="E326" s="156" t="str">
        <f>IF(AND(A326&gt;=Schulferien!$A$9,A326&lt;=Schulferien!$B$9),Schulferien!$C$9,IF(AND(A326&gt;=Schulferien!$A$10,A326&lt;=Schulferien!$B$10),Schulferien!$C$10,IF(AND(A326&gt;=Schulferien!$A$11,A326&lt;=Schulferien!$B$11),Schulferien!$C$11,IF(AND(A326&gt;=Schulferien!$A$12,A326&lt;=Schulferien!$B$12),Schulferien!$C$12,IF(AND(A326&gt;=Schulferien!$A$13,A326&lt;=Schulferien!$B$13),Schulferien!$C$13,IF(AND(A326&gt;=Schulferien!$A$14,A326&lt;=Schulferien!$B$14),Schulferien!$C$14,IF(AND(A326&gt;=Schulferien!$A$15,A326&lt;=Schulferien!$B$15),Schulferien!$C$15,IF(AND(A326&gt;=Schulferien!$A$16,A326&lt;=Schulferien!$B$16),Schulferien!$C$16,""))))))))</f>
        <v/>
      </c>
      <c r="F326" s="157" t="str">
        <f t="shared" si="84"/>
        <v/>
      </c>
      <c r="G326" s="159" t="str">
        <f>IF(ISERROR(VLOOKUP(A326,Schulferien!$A$24:$C$31,3,FALSE)),"",VLOOKUP(A326,Schulferien!$A$24:$C$31,3,FALSE))</f>
        <v/>
      </c>
      <c r="H326" s="160" t="str">
        <f t="shared" si="85"/>
        <v/>
      </c>
      <c r="I326" s="164" t="str">
        <f t="shared" si="86"/>
        <v/>
      </c>
      <c r="J326" s="164" t="str">
        <f t="shared" si="87"/>
        <v/>
      </c>
      <c r="K326" s="65"/>
      <c r="L326" s="240" t="str">
        <f t="shared" si="88"/>
        <v/>
      </c>
      <c r="M326" s="150" t="str">
        <f t="shared" si="89"/>
        <v/>
      </c>
      <c r="N326" s="153" t="str">
        <f t="shared" si="90"/>
        <v/>
      </c>
      <c r="O326" s="153" t="str">
        <f t="shared" si="91"/>
        <v/>
      </c>
      <c r="P326" s="240" t="str">
        <f t="shared" si="92"/>
        <v/>
      </c>
      <c r="Q326" s="150" t="str">
        <f t="shared" si="93"/>
        <v/>
      </c>
      <c r="R326" s="153" t="str">
        <f t="shared" si="94"/>
        <v/>
      </c>
      <c r="S326" s="153" t="str">
        <f t="shared" si="95"/>
        <v/>
      </c>
      <c r="T326" s="240" t="str">
        <f t="shared" si="96"/>
        <v/>
      </c>
      <c r="U326" s="150" t="str">
        <f t="shared" si="97"/>
        <v/>
      </c>
      <c r="V326" s="153" t="str">
        <f t="shared" si="98"/>
        <v/>
      </c>
      <c r="W326" s="153" t="str">
        <f t="shared" si="99"/>
        <v/>
      </c>
      <c r="X326" s="170">
        <f t="shared" si="78"/>
        <v>0</v>
      </c>
      <c r="Y326" s="170" t="str">
        <f t="shared" si="79"/>
        <v/>
      </c>
      <c r="Z326" s="172" t="str">
        <f t="shared" si="80"/>
        <v/>
      </c>
      <c r="AA326" s="172" t="str">
        <f t="shared" si="100"/>
        <v/>
      </c>
      <c r="AB326" s="172" t="str">
        <f t="shared" si="101"/>
        <v/>
      </c>
      <c r="AL326" s="205" t="str">
        <f t="shared" si="102"/>
        <v/>
      </c>
      <c r="AM326" s="206" t="str">
        <f>IF(ISERROR(VLOOKUP(A326,Erfassung_Berechnung!$K$4:$K$19,1,FALSE)),"",VLOOKUP(A326,Erfassung_Berechnung!$K$4:$K$19,1,FALSE))</f>
        <v/>
      </c>
    </row>
    <row r="327" spans="1:39" x14ac:dyDescent="0.2">
      <c r="A327" s="11">
        <f t="shared" si="103"/>
        <v>45914</v>
      </c>
      <c r="B327" s="12">
        <f t="shared" si="81"/>
        <v>9</v>
      </c>
      <c r="C327" s="47">
        <f t="shared" si="82"/>
        <v>1</v>
      </c>
      <c r="D327" s="12">
        <f t="shared" si="83"/>
        <v>1</v>
      </c>
      <c r="E327" s="156" t="str">
        <f>IF(AND(A327&gt;=Schulferien!$A$9,A327&lt;=Schulferien!$B$9),Schulferien!$C$9,IF(AND(A327&gt;=Schulferien!$A$10,A327&lt;=Schulferien!$B$10),Schulferien!$C$10,IF(AND(A327&gt;=Schulferien!$A$11,A327&lt;=Schulferien!$B$11),Schulferien!$C$11,IF(AND(A327&gt;=Schulferien!$A$12,A327&lt;=Schulferien!$B$12),Schulferien!$C$12,IF(AND(A327&gt;=Schulferien!$A$13,A327&lt;=Schulferien!$B$13),Schulferien!$C$13,IF(AND(A327&gt;=Schulferien!$A$14,A327&lt;=Schulferien!$B$14),Schulferien!$C$14,IF(AND(A327&gt;=Schulferien!$A$15,A327&lt;=Schulferien!$B$15),Schulferien!$C$15,IF(AND(A327&gt;=Schulferien!$A$16,A327&lt;=Schulferien!$B$16),Schulferien!$C$16,""))))))))</f>
        <v/>
      </c>
      <c r="F327" s="157" t="str">
        <f t="shared" si="84"/>
        <v/>
      </c>
      <c r="G327" s="159" t="str">
        <f>IF(ISERROR(VLOOKUP(A327,Schulferien!$A$24:$C$31,3,FALSE)),"",VLOOKUP(A327,Schulferien!$A$24:$C$31,3,FALSE))</f>
        <v/>
      </c>
      <c r="H327" s="160" t="str">
        <f t="shared" si="85"/>
        <v/>
      </c>
      <c r="I327" s="164" t="str">
        <f t="shared" si="86"/>
        <v/>
      </c>
      <c r="J327" s="164" t="str">
        <f t="shared" si="87"/>
        <v/>
      </c>
      <c r="K327" s="65"/>
      <c r="L327" s="240" t="str">
        <f t="shared" si="88"/>
        <v/>
      </c>
      <c r="M327" s="150" t="str">
        <f t="shared" si="89"/>
        <v/>
      </c>
      <c r="N327" s="153" t="str">
        <f t="shared" si="90"/>
        <v/>
      </c>
      <c r="O327" s="153" t="str">
        <f t="shared" si="91"/>
        <v/>
      </c>
      <c r="P327" s="240" t="str">
        <f t="shared" si="92"/>
        <v/>
      </c>
      <c r="Q327" s="150" t="str">
        <f t="shared" si="93"/>
        <v/>
      </c>
      <c r="R327" s="153" t="str">
        <f t="shared" si="94"/>
        <v/>
      </c>
      <c r="S327" s="153" t="str">
        <f t="shared" si="95"/>
        <v/>
      </c>
      <c r="T327" s="240" t="str">
        <f t="shared" si="96"/>
        <v/>
      </c>
      <c r="U327" s="150" t="str">
        <f t="shared" si="97"/>
        <v/>
      </c>
      <c r="V327" s="153" t="str">
        <f t="shared" si="98"/>
        <v/>
      </c>
      <c r="W327" s="153" t="str">
        <f t="shared" si="99"/>
        <v/>
      </c>
      <c r="X327" s="170">
        <f t="shared" ref="X327:X390" si="104">IF(AND(A327&gt;=$D$22,A327&lt;=$E$22),$H$22,IF(AND(A327&gt;=$D$23,A327&lt;=$E$23),$H$23,IF(AND(A327&gt;=$D$24,A327&lt;=$E$24),$H$24,IF(AND(A327&gt;=$D$25,A327&lt;=$E$25),$H$25,IF(AND(A327&gt;=$D$26,A327&lt;=$E$26),$H$26,IF(AND(A327&gt;=$D$27,A327&lt;=$E$27),$H$27,""))))))</f>
        <v>0</v>
      </c>
      <c r="Y327" s="170" t="str">
        <f t="shared" ref="Y327:Y390" si="105">IF(AND(A327&gt;=$D$22,A327&lt;=$E$22),$I$22,IF(AND(A327&gt;=$D$23,A327&lt;=$E$23),$I$23,IF(AND(A327&gt;=$D$24,A327&lt;=$E$24),$I$24,IF(AND(A327&gt;=$D$25,A327&lt;=$E$25),$I$25,IF(AND(A327&gt;=$D$26,A327&lt;=$E$26),$I$26,IF(AND(A327&gt;=$D$27,A327&lt;=$E$27),$I$27,""))))))</f>
        <v/>
      </c>
      <c r="Z327" s="172" t="str">
        <f t="shared" ref="Z327:Z390" si="106">IF(AND(A327&gt;=$A$30,A327&lt;=$B$30,I327=1),1,"")</f>
        <v/>
      </c>
      <c r="AA327" s="172" t="str">
        <f t="shared" si="100"/>
        <v/>
      </c>
      <c r="AB327" s="172" t="str">
        <f t="shared" si="101"/>
        <v/>
      </c>
      <c r="AL327" s="205" t="str">
        <f t="shared" si="102"/>
        <v/>
      </c>
      <c r="AM327" s="206" t="str">
        <f>IF(ISERROR(VLOOKUP(A327,Erfassung_Berechnung!$K$4:$K$19,1,FALSE)),"",VLOOKUP(A327,Erfassung_Berechnung!$K$4:$K$19,1,FALSE))</f>
        <v/>
      </c>
    </row>
    <row r="328" spans="1:39" x14ac:dyDescent="0.2">
      <c r="A328" s="11">
        <f t="shared" si="103"/>
        <v>45915</v>
      </c>
      <c r="B328" s="12">
        <f t="shared" ref="B328:B391" si="107">MONTH(A328)</f>
        <v>9</v>
      </c>
      <c r="C328" s="47">
        <f t="shared" ref="C328:C391" si="108">WEEKDAY(A328)</f>
        <v>2</v>
      </c>
      <c r="D328" s="12" t="str">
        <f t="shared" ref="D328:D391" si="109">IF(OR(C328=7,C328=1),1,"")</f>
        <v/>
      </c>
      <c r="E328" s="156" t="str">
        <f>IF(AND(A328&gt;=Schulferien!$A$9,A328&lt;=Schulferien!$B$9),Schulferien!$C$9,IF(AND(A328&gt;=Schulferien!$A$10,A328&lt;=Schulferien!$B$10),Schulferien!$C$10,IF(AND(A328&gt;=Schulferien!$A$11,A328&lt;=Schulferien!$B$11),Schulferien!$C$11,IF(AND(A328&gt;=Schulferien!$A$12,A328&lt;=Schulferien!$B$12),Schulferien!$C$12,IF(AND(A328&gt;=Schulferien!$A$13,A328&lt;=Schulferien!$B$13),Schulferien!$C$13,IF(AND(A328&gt;=Schulferien!$A$14,A328&lt;=Schulferien!$B$14),Schulferien!$C$14,IF(AND(A328&gt;=Schulferien!$A$15,A328&lt;=Schulferien!$B$15),Schulferien!$C$15,IF(AND(A328&gt;=Schulferien!$A$16,A328&lt;=Schulferien!$B$16),Schulferien!$C$16,""))))))))</f>
        <v/>
      </c>
      <c r="F328" s="157" t="str">
        <f t="shared" ref="F328:F391" si="110">IF(AND(E328&lt;&gt;"",D328=1),0,IF(E328&lt;&gt;"",1,""))</f>
        <v/>
      </c>
      <c r="G328" s="159" t="str">
        <f>IF(ISERROR(VLOOKUP(A328,Schulferien!$A$24:$C$31,3,FALSE)),"",VLOOKUP(A328,Schulferien!$A$24:$C$31,3,FALSE))</f>
        <v/>
      </c>
      <c r="H328" s="160" t="str">
        <f t="shared" ref="H328:H391" si="111">IF(AND(G328&lt;&gt;"",F328&lt;&gt;""),0,IF(G328&lt;&gt;"",1,""))</f>
        <v/>
      </c>
      <c r="I328" s="164">
        <f t="shared" ref="I328:I391" si="112">IF(OR(D328=1,F328=1),"",1)</f>
        <v>1</v>
      </c>
      <c r="J328" s="164">
        <f t="shared" ref="J328:J391" si="113">IF(OR(D328=1,F328=1,H328=1),"",1)</f>
        <v>1</v>
      </c>
      <c r="K328" s="65"/>
      <c r="L328" s="240" t="str">
        <f t="shared" ref="L328:L391" si="114">IF(AND(A328&gt;=$A$34,A328&lt;=$B$34),1,"")</f>
        <v/>
      </c>
      <c r="M328" s="150" t="str">
        <f t="shared" ref="M328:M391" si="115">IF(AND(L328=1,J328&lt;&gt;1),0,IF(L328=1,1,""))</f>
        <v/>
      </c>
      <c r="N328" s="153" t="str">
        <f t="shared" ref="N328:N391" si="116">IF(M328=1,X328,"")</f>
        <v/>
      </c>
      <c r="O328" s="153" t="str">
        <f t="shared" ref="O328:O391" si="117">IF(M328=1,Y328,"")</f>
        <v/>
      </c>
      <c r="P328" s="240" t="str">
        <f t="shared" ref="P328:P391" si="118">IF(AND(A328&gt;=$A$35,A328&lt;=$B$35),1,"")</f>
        <v/>
      </c>
      <c r="Q328" s="150" t="str">
        <f t="shared" ref="Q328:Q391" si="119">IF(AND(P328=1,J328&lt;&gt;1),0,IF(P328=1,1,""))</f>
        <v/>
      </c>
      <c r="R328" s="153" t="str">
        <f t="shared" ref="R328:R391" si="120">IF(Q328=1,X328,"")</f>
        <v/>
      </c>
      <c r="S328" s="153" t="str">
        <f t="shared" ref="S328:S391" si="121">IF(Q328=1,Y328,"")</f>
        <v/>
      </c>
      <c r="T328" s="240" t="str">
        <f t="shared" ref="T328:T391" si="122">IF(AND(A328&gt;=$A$36,A328&lt;=$B$36),1,"")</f>
        <v/>
      </c>
      <c r="U328" s="150" t="str">
        <f t="shared" ref="U328:U391" si="123">IF(AND(T328=1,J328&lt;&gt;1),0,IF(T328=1,1,""))</f>
        <v/>
      </c>
      <c r="V328" s="153" t="str">
        <f t="shared" ref="V328:V391" si="124">IF(U328=1,X328,"")</f>
        <v/>
      </c>
      <c r="W328" s="153" t="str">
        <f t="shared" ref="W328:W391" si="125">IF(U328=1,Y328,"")</f>
        <v/>
      </c>
      <c r="X328" s="170">
        <f t="shared" si="104"/>
        <v>0</v>
      </c>
      <c r="Y328" s="170" t="str">
        <f t="shared" si="105"/>
        <v/>
      </c>
      <c r="Z328" s="172">
        <f t="shared" si="106"/>
        <v>1</v>
      </c>
      <c r="AA328" s="172">
        <f t="shared" ref="AA328:AA391" si="126">IF(Z328=1,X328,"")</f>
        <v>0</v>
      </c>
      <c r="AB328" s="172" t="str">
        <f t="shared" ref="AB328:AB391" si="127">IF(Z328=1,Y328,"")</f>
        <v/>
      </c>
      <c r="AL328" s="205" t="str">
        <f t="shared" ref="AL328:AL391" si="128">IF(AM328="","",RANK(AM328,$AM$71:$AM$436,1))</f>
        <v/>
      </c>
      <c r="AM328" s="206" t="str">
        <f>IF(ISERROR(VLOOKUP(A328,Erfassung_Berechnung!$K$4:$K$19,1,FALSE)),"",VLOOKUP(A328,Erfassung_Berechnung!$K$4:$K$19,1,FALSE))</f>
        <v/>
      </c>
    </row>
    <row r="329" spans="1:39" x14ac:dyDescent="0.2">
      <c r="A329" s="11">
        <f t="shared" ref="A329:A392" si="129">A328+1</f>
        <v>45916</v>
      </c>
      <c r="B329" s="12">
        <f t="shared" si="107"/>
        <v>9</v>
      </c>
      <c r="C329" s="47">
        <f t="shared" si="108"/>
        <v>3</v>
      </c>
      <c r="D329" s="12" t="str">
        <f t="shared" si="109"/>
        <v/>
      </c>
      <c r="E329" s="156" t="str">
        <f>IF(AND(A329&gt;=Schulferien!$A$9,A329&lt;=Schulferien!$B$9),Schulferien!$C$9,IF(AND(A329&gt;=Schulferien!$A$10,A329&lt;=Schulferien!$B$10),Schulferien!$C$10,IF(AND(A329&gt;=Schulferien!$A$11,A329&lt;=Schulferien!$B$11),Schulferien!$C$11,IF(AND(A329&gt;=Schulferien!$A$12,A329&lt;=Schulferien!$B$12),Schulferien!$C$12,IF(AND(A329&gt;=Schulferien!$A$13,A329&lt;=Schulferien!$B$13),Schulferien!$C$13,IF(AND(A329&gt;=Schulferien!$A$14,A329&lt;=Schulferien!$B$14),Schulferien!$C$14,IF(AND(A329&gt;=Schulferien!$A$15,A329&lt;=Schulferien!$B$15),Schulferien!$C$15,IF(AND(A329&gt;=Schulferien!$A$16,A329&lt;=Schulferien!$B$16),Schulferien!$C$16,""))))))))</f>
        <v/>
      </c>
      <c r="F329" s="157" t="str">
        <f t="shared" si="110"/>
        <v/>
      </c>
      <c r="G329" s="159" t="str">
        <f>IF(ISERROR(VLOOKUP(A329,Schulferien!$A$24:$C$31,3,FALSE)),"",VLOOKUP(A329,Schulferien!$A$24:$C$31,3,FALSE))</f>
        <v/>
      </c>
      <c r="H329" s="160" t="str">
        <f t="shared" si="111"/>
        <v/>
      </c>
      <c r="I329" s="164">
        <f t="shared" si="112"/>
        <v>1</v>
      </c>
      <c r="J329" s="164">
        <f t="shared" si="113"/>
        <v>1</v>
      </c>
      <c r="K329" s="65"/>
      <c r="L329" s="240" t="str">
        <f t="shared" si="114"/>
        <v/>
      </c>
      <c r="M329" s="150" t="str">
        <f t="shared" si="115"/>
        <v/>
      </c>
      <c r="N329" s="153" t="str">
        <f t="shared" si="116"/>
        <v/>
      </c>
      <c r="O329" s="153" t="str">
        <f t="shared" si="117"/>
        <v/>
      </c>
      <c r="P329" s="240" t="str">
        <f t="shared" si="118"/>
        <v/>
      </c>
      <c r="Q329" s="150" t="str">
        <f t="shared" si="119"/>
        <v/>
      </c>
      <c r="R329" s="153" t="str">
        <f t="shared" si="120"/>
        <v/>
      </c>
      <c r="S329" s="153" t="str">
        <f t="shared" si="121"/>
        <v/>
      </c>
      <c r="T329" s="240" t="str">
        <f t="shared" si="122"/>
        <v/>
      </c>
      <c r="U329" s="150" t="str">
        <f t="shared" si="123"/>
        <v/>
      </c>
      <c r="V329" s="153" t="str">
        <f t="shared" si="124"/>
        <v/>
      </c>
      <c r="W329" s="153" t="str">
        <f t="shared" si="125"/>
        <v/>
      </c>
      <c r="X329" s="170">
        <f t="shared" si="104"/>
        <v>0</v>
      </c>
      <c r="Y329" s="170" t="str">
        <f t="shared" si="105"/>
        <v/>
      </c>
      <c r="Z329" s="172">
        <f t="shared" si="106"/>
        <v>1</v>
      </c>
      <c r="AA329" s="172">
        <f t="shared" si="126"/>
        <v>0</v>
      </c>
      <c r="AB329" s="172" t="str">
        <f t="shared" si="127"/>
        <v/>
      </c>
      <c r="AL329" s="205" t="str">
        <f t="shared" si="128"/>
        <v/>
      </c>
      <c r="AM329" s="206" t="str">
        <f>IF(ISERROR(VLOOKUP(A329,Erfassung_Berechnung!$K$4:$K$19,1,FALSE)),"",VLOOKUP(A329,Erfassung_Berechnung!$K$4:$K$19,1,FALSE))</f>
        <v/>
      </c>
    </row>
    <row r="330" spans="1:39" x14ac:dyDescent="0.2">
      <c r="A330" s="11">
        <f t="shared" si="129"/>
        <v>45917</v>
      </c>
      <c r="B330" s="12">
        <f t="shared" si="107"/>
        <v>9</v>
      </c>
      <c r="C330" s="47">
        <f t="shared" si="108"/>
        <v>4</v>
      </c>
      <c r="D330" s="12" t="str">
        <f t="shared" si="109"/>
        <v/>
      </c>
      <c r="E330" s="156" t="str">
        <f>IF(AND(A330&gt;=Schulferien!$A$9,A330&lt;=Schulferien!$B$9),Schulferien!$C$9,IF(AND(A330&gt;=Schulferien!$A$10,A330&lt;=Schulferien!$B$10),Schulferien!$C$10,IF(AND(A330&gt;=Schulferien!$A$11,A330&lt;=Schulferien!$B$11),Schulferien!$C$11,IF(AND(A330&gt;=Schulferien!$A$12,A330&lt;=Schulferien!$B$12),Schulferien!$C$12,IF(AND(A330&gt;=Schulferien!$A$13,A330&lt;=Schulferien!$B$13),Schulferien!$C$13,IF(AND(A330&gt;=Schulferien!$A$14,A330&lt;=Schulferien!$B$14),Schulferien!$C$14,IF(AND(A330&gt;=Schulferien!$A$15,A330&lt;=Schulferien!$B$15),Schulferien!$C$15,IF(AND(A330&gt;=Schulferien!$A$16,A330&lt;=Schulferien!$B$16),Schulferien!$C$16,""))))))))</f>
        <v/>
      </c>
      <c r="F330" s="157" t="str">
        <f t="shared" si="110"/>
        <v/>
      </c>
      <c r="G330" s="159" t="str">
        <f>IF(ISERROR(VLOOKUP(A330,Schulferien!$A$24:$C$31,3,FALSE)),"",VLOOKUP(A330,Schulferien!$A$24:$C$31,3,FALSE))</f>
        <v/>
      </c>
      <c r="H330" s="160" t="str">
        <f t="shared" si="111"/>
        <v/>
      </c>
      <c r="I330" s="164">
        <f t="shared" si="112"/>
        <v>1</v>
      </c>
      <c r="J330" s="164">
        <f t="shared" si="113"/>
        <v>1</v>
      </c>
      <c r="K330" s="65"/>
      <c r="L330" s="240" t="str">
        <f t="shared" si="114"/>
        <v/>
      </c>
      <c r="M330" s="150" t="str">
        <f t="shared" si="115"/>
        <v/>
      </c>
      <c r="N330" s="153" t="str">
        <f t="shared" si="116"/>
        <v/>
      </c>
      <c r="O330" s="153" t="str">
        <f t="shared" si="117"/>
        <v/>
      </c>
      <c r="P330" s="240" t="str">
        <f t="shared" si="118"/>
        <v/>
      </c>
      <c r="Q330" s="150" t="str">
        <f t="shared" si="119"/>
        <v/>
      </c>
      <c r="R330" s="153" t="str">
        <f t="shared" si="120"/>
        <v/>
      </c>
      <c r="S330" s="153" t="str">
        <f t="shared" si="121"/>
        <v/>
      </c>
      <c r="T330" s="240" t="str">
        <f t="shared" si="122"/>
        <v/>
      </c>
      <c r="U330" s="150" t="str">
        <f t="shared" si="123"/>
        <v/>
      </c>
      <c r="V330" s="153" t="str">
        <f t="shared" si="124"/>
        <v/>
      </c>
      <c r="W330" s="153" t="str">
        <f t="shared" si="125"/>
        <v/>
      </c>
      <c r="X330" s="170">
        <f t="shared" si="104"/>
        <v>0</v>
      </c>
      <c r="Y330" s="170" t="str">
        <f t="shared" si="105"/>
        <v/>
      </c>
      <c r="Z330" s="172">
        <f t="shared" si="106"/>
        <v>1</v>
      </c>
      <c r="AA330" s="172">
        <f t="shared" si="126"/>
        <v>0</v>
      </c>
      <c r="AB330" s="172" t="str">
        <f t="shared" si="127"/>
        <v/>
      </c>
      <c r="AL330" s="205" t="str">
        <f t="shared" si="128"/>
        <v/>
      </c>
      <c r="AM330" s="206" t="str">
        <f>IF(ISERROR(VLOOKUP(A330,Erfassung_Berechnung!$K$4:$K$19,1,FALSE)),"",VLOOKUP(A330,Erfassung_Berechnung!$K$4:$K$19,1,FALSE))</f>
        <v/>
      </c>
    </row>
    <row r="331" spans="1:39" x14ac:dyDescent="0.2">
      <c r="A331" s="11">
        <f t="shared" si="129"/>
        <v>45918</v>
      </c>
      <c r="B331" s="12">
        <f t="shared" si="107"/>
        <v>9</v>
      </c>
      <c r="C331" s="47">
        <f t="shared" si="108"/>
        <v>5</v>
      </c>
      <c r="D331" s="12" t="str">
        <f t="shared" si="109"/>
        <v/>
      </c>
      <c r="E331" s="156" t="str">
        <f>IF(AND(A331&gt;=Schulferien!$A$9,A331&lt;=Schulferien!$B$9),Schulferien!$C$9,IF(AND(A331&gt;=Schulferien!$A$10,A331&lt;=Schulferien!$B$10),Schulferien!$C$10,IF(AND(A331&gt;=Schulferien!$A$11,A331&lt;=Schulferien!$B$11),Schulferien!$C$11,IF(AND(A331&gt;=Schulferien!$A$12,A331&lt;=Schulferien!$B$12),Schulferien!$C$12,IF(AND(A331&gt;=Schulferien!$A$13,A331&lt;=Schulferien!$B$13),Schulferien!$C$13,IF(AND(A331&gt;=Schulferien!$A$14,A331&lt;=Schulferien!$B$14),Schulferien!$C$14,IF(AND(A331&gt;=Schulferien!$A$15,A331&lt;=Schulferien!$B$15),Schulferien!$C$15,IF(AND(A331&gt;=Schulferien!$A$16,A331&lt;=Schulferien!$B$16),Schulferien!$C$16,""))))))))</f>
        <v/>
      </c>
      <c r="F331" s="157" t="str">
        <f t="shared" si="110"/>
        <v/>
      </c>
      <c r="G331" s="159" t="str">
        <f>IF(ISERROR(VLOOKUP(A331,Schulferien!$A$24:$C$31,3,FALSE)),"",VLOOKUP(A331,Schulferien!$A$24:$C$31,3,FALSE))</f>
        <v/>
      </c>
      <c r="H331" s="160" t="str">
        <f t="shared" si="111"/>
        <v/>
      </c>
      <c r="I331" s="164">
        <f t="shared" si="112"/>
        <v>1</v>
      </c>
      <c r="J331" s="164">
        <f t="shared" si="113"/>
        <v>1</v>
      </c>
      <c r="K331" s="65"/>
      <c r="L331" s="240" t="str">
        <f t="shared" si="114"/>
        <v/>
      </c>
      <c r="M331" s="150" t="str">
        <f t="shared" si="115"/>
        <v/>
      </c>
      <c r="N331" s="153" t="str">
        <f t="shared" si="116"/>
        <v/>
      </c>
      <c r="O331" s="153" t="str">
        <f t="shared" si="117"/>
        <v/>
      </c>
      <c r="P331" s="240" t="str">
        <f t="shared" si="118"/>
        <v/>
      </c>
      <c r="Q331" s="150" t="str">
        <f t="shared" si="119"/>
        <v/>
      </c>
      <c r="R331" s="153" t="str">
        <f t="shared" si="120"/>
        <v/>
      </c>
      <c r="S331" s="153" t="str">
        <f t="shared" si="121"/>
        <v/>
      </c>
      <c r="T331" s="240" t="str">
        <f t="shared" si="122"/>
        <v/>
      </c>
      <c r="U331" s="150" t="str">
        <f t="shared" si="123"/>
        <v/>
      </c>
      <c r="V331" s="153" t="str">
        <f t="shared" si="124"/>
        <v/>
      </c>
      <c r="W331" s="153" t="str">
        <f t="shared" si="125"/>
        <v/>
      </c>
      <c r="X331" s="170">
        <f t="shared" si="104"/>
        <v>0</v>
      </c>
      <c r="Y331" s="170" t="str">
        <f t="shared" si="105"/>
        <v/>
      </c>
      <c r="Z331" s="172">
        <f t="shared" si="106"/>
        <v>1</v>
      </c>
      <c r="AA331" s="172">
        <f t="shared" si="126"/>
        <v>0</v>
      </c>
      <c r="AB331" s="172" t="str">
        <f t="shared" si="127"/>
        <v/>
      </c>
      <c r="AL331" s="205" t="str">
        <f t="shared" si="128"/>
        <v/>
      </c>
      <c r="AM331" s="206" t="str">
        <f>IF(ISERROR(VLOOKUP(A331,Erfassung_Berechnung!$K$4:$K$19,1,FALSE)),"",VLOOKUP(A331,Erfassung_Berechnung!$K$4:$K$19,1,FALSE))</f>
        <v/>
      </c>
    </row>
    <row r="332" spans="1:39" x14ac:dyDescent="0.2">
      <c r="A332" s="11">
        <f t="shared" si="129"/>
        <v>45919</v>
      </c>
      <c r="B332" s="12">
        <f t="shared" si="107"/>
        <v>9</v>
      </c>
      <c r="C332" s="47">
        <f t="shared" si="108"/>
        <v>6</v>
      </c>
      <c r="D332" s="12" t="str">
        <f t="shared" si="109"/>
        <v/>
      </c>
      <c r="E332" s="156" t="str">
        <f>IF(AND(A332&gt;=Schulferien!$A$9,A332&lt;=Schulferien!$B$9),Schulferien!$C$9,IF(AND(A332&gt;=Schulferien!$A$10,A332&lt;=Schulferien!$B$10),Schulferien!$C$10,IF(AND(A332&gt;=Schulferien!$A$11,A332&lt;=Schulferien!$B$11),Schulferien!$C$11,IF(AND(A332&gt;=Schulferien!$A$12,A332&lt;=Schulferien!$B$12),Schulferien!$C$12,IF(AND(A332&gt;=Schulferien!$A$13,A332&lt;=Schulferien!$B$13),Schulferien!$C$13,IF(AND(A332&gt;=Schulferien!$A$14,A332&lt;=Schulferien!$B$14),Schulferien!$C$14,IF(AND(A332&gt;=Schulferien!$A$15,A332&lt;=Schulferien!$B$15),Schulferien!$C$15,IF(AND(A332&gt;=Schulferien!$A$16,A332&lt;=Schulferien!$B$16),Schulferien!$C$16,""))))))))</f>
        <v/>
      </c>
      <c r="F332" s="157" t="str">
        <f t="shared" si="110"/>
        <v/>
      </c>
      <c r="G332" s="159" t="str">
        <f>IF(ISERROR(VLOOKUP(A332,Schulferien!$A$24:$C$31,3,FALSE)),"",VLOOKUP(A332,Schulferien!$A$24:$C$31,3,FALSE))</f>
        <v/>
      </c>
      <c r="H332" s="160" t="str">
        <f t="shared" si="111"/>
        <v/>
      </c>
      <c r="I332" s="164">
        <f t="shared" si="112"/>
        <v>1</v>
      </c>
      <c r="J332" s="164">
        <f t="shared" si="113"/>
        <v>1</v>
      </c>
      <c r="K332" s="65"/>
      <c r="L332" s="240" t="str">
        <f t="shared" si="114"/>
        <v/>
      </c>
      <c r="M332" s="150" t="str">
        <f t="shared" si="115"/>
        <v/>
      </c>
      <c r="N332" s="153" t="str">
        <f t="shared" si="116"/>
        <v/>
      </c>
      <c r="O332" s="153" t="str">
        <f t="shared" si="117"/>
        <v/>
      </c>
      <c r="P332" s="240" t="str">
        <f t="shared" si="118"/>
        <v/>
      </c>
      <c r="Q332" s="150" t="str">
        <f t="shared" si="119"/>
        <v/>
      </c>
      <c r="R332" s="153" t="str">
        <f t="shared" si="120"/>
        <v/>
      </c>
      <c r="S332" s="153" t="str">
        <f t="shared" si="121"/>
        <v/>
      </c>
      <c r="T332" s="240" t="str">
        <f t="shared" si="122"/>
        <v/>
      </c>
      <c r="U332" s="150" t="str">
        <f t="shared" si="123"/>
        <v/>
      </c>
      <c r="V332" s="153" t="str">
        <f t="shared" si="124"/>
        <v/>
      </c>
      <c r="W332" s="153" t="str">
        <f t="shared" si="125"/>
        <v/>
      </c>
      <c r="X332" s="170">
        <f t="shared" si="104"/>
        <v>0</v>
      </c>
      <c r="Y332" s="170" t="str">
        <f t="shared" si="105"/>
        <v/>
      </c>
      <c r="Z332" s="172">
        <f t="shared" si="106"/>
        <v>1</v>
      </c>
      <c r="AA332" s="172">
        <f t="shared" si="126"/>
        <v>0</v>
      </c>
      <c r="AB332" s="172" t="str">
        <f t="shared" si="127"/>
        <v/>
      </c>
      <c r="AL332" s="205" t="str">
        <f t="shared" si="128"/>
        <v/>
      </c>
      <c r="AM332" s="206" t="str">
        <f>IF(ISERROR(VLOOKUP(A332,Erfassung_Berechnung!$K$4:$K$19,1,FALSE)),"",VLOOKUP(A332,Erfassung_Berechnung!$K$4:$K$19,1,FALSE))</f>
        <v/>
      </c>
    </row>
    <row r="333" spans="1:39" x14ac:dyDescent="0.2">
      <c r="A333" s="11">
        <f t="shared" si="129"/>
        <v>45920</v>
      </c>
      <c r="B333" s="12">
        <f t="shared" si="107"/>
        <v>9</v>
      </c>
      <c r="C333" s="47">
        <f t="shared" si="108"/>
        <v>7</v>
      </c>
      <c r="D333" s="12">
        <f t="shared" si="109"/>
        <v>1</v>
      </c>
      <c r="E333" s="156" t="str">
        <f>IF(AND(A333&gt;=Schulferien!$A$9,A333&lt;=Schulferien!$B$9),Schulferien!$C$9,IF(AND(A333&gt;=Schulferien!$A$10,A333&lt;=Schulferien!$B$10),Schulferien!$C$10,IF(AND(A333&gt;=Schulferien!$A$11,A333&lt;=Schulferien!$B$11),Schulferien!$C$11,IF(AND(A333&gt;=Schulferien!$A$12,A333&lt;=Schulferien!$B$12),Schulferien!$C$12,IF(AND(A333&gt;=Schulferien!$A$13,A333&lt;=Schulferien!$B$13),Schulferien!$C$13,IF(AND(A333&gt;=Schulferien!$A$14,A333&lt;=Schulferien!$B$14),Schulferien!$C$14,IF(AND(A333&gt;=Schulferien!$A$15,A333&lt;=Schulferien!$B$15),Schulferien!$C$15,IF(AND(A333&gt;=Schulferien!$A$16,A333&lt;=Schulferien!$B$16),Schulferien!$C$16,""))))))))</f>
        <v/>
      </c>
      <c r="F333" s="157" t="str">
        <f t="shared" si="110"/>
        <v/>
      </c>
      <c r="G333" s="159" t="str">
        <f>IF(ISERROR(VLOOKUP(A333,Schulferien!$A$24:$C$31,3,FALSE)),"",VLOOKUP(A333,Schulferien!$A$24:$C$31,3,FALSE))</f>
        <v/>
      </c>
      <c r="H333" s="160" t="str">
        <f t="shared" si="111"/>
        <v/>
      </c>
      <c r="I333" s="164" t="str">
        <f t="shared" si="112"/>
        <v/>
      </c>
      <c r="J333" s="164" t="str">
        <f t="shared" si="113"/>
        <v/>
      </c>
      <c r="K333" s="65"/>
      <c r="L333" s="240" t="str">
        <f t="shared" si="114"/>
        <v/>
      </c>
      <c r="M333" s="150" t="str">
        <f t="shared" si="115"/>
        <v/>
      </c>
      <c r="N333" s="153" t="str">
        <f t="shared" si="116"/>
        <v/>
      </c>
      <c r="O333" s="153" t="str">
        <f t="shared" si="117"/>
        <v/>
      </c>
      <c r="P333" s="240" t="str">
        <f t="shared" si="118"/>
        <v/>
      </c>
      <c r="Q333" s="150" t="str">
        <f t="shared" si="119"/>
        <v/>
      </c>
      <c r="R333" s="153" t="str">
        <f t="shared" si="120"/>
        <v/>
      </c>
      <c r="S333" s="153" t="str">
        <f t="shared" si="121"/>
        <v/>
      </c>
      <c r="T333" s="240" t="str">
        <f t="shared" si="122"/>
        <v/>
      </c>
      <c r="U333" s="150" t="str">
        <f t="shared" si="123"/>
        <v/>
      </c>
      <c r="V333" s="153" t="str">
        <f t="shared" si="124"/>
        <v/>
      </c>
      <c r="W333" s="153" t="str">
        <f t="shared" si="125"/>
        <v/>
      </c>
      <c r="X333" s="170">
        <f t="shared" si="104"/>
        <v>0</v>
      </c>
      <c r="Y333" s="170" t="str">
        <f t="shared" si="105"/>
        <v/>
      </c>
      <c r="Z333" s="172" t="str">
        <f t="shared" si="106"/>
        <v/>
      </c>
      <c r="AA333" s="172" t="str">
        <f t="shared" si="126"/>
        <v/>
      </c>
      <c r="AB333" s="172" t="str">
        <f t="shared" si="127"/>
        <v/>
      </c>
      <c r="AL333" s="205" t="str">
        <f t="shared" si="128"/>
        <v/>
      </c>
      <c r="AM333" s="206" t="str">
        <f>IF(ISERROR(VLOOKUP(A333,Erfassung_Berechnung!$K$4:$K$19,1,FALSE)),"",VLOOKUP(A333,Erfassung_Berechnung!$K$4:$K$19,1,FALSE))</f>
        <v/>
      </c>
    </row>
    <row r="334" spans="1:39" x14ac:dyDescent="0.2">
      <c r="A334" s="11">
        <f t="shared" si="129"/>
        <v>45921</v>
      </c>
      <c r="B334" s="12">
        <f t="shared" si="107"/>
        <v>9</v>
      </c>
      <c r="C334" s="47">
        <f t="shared" si="108"/>
        <v>1</v>
      </c>
      <c r="D334" s="12">
        <f t="shared" si="109"/>
        <v>1</v>
      </c>
      <c r="E334" s="156" t="str">
        <f>IF(AND(A334&gt;=Schulferien!$A$9,A334&lt;=Schulferien!$B$9),Schulferien!$C$9,IF(AND(A334&gt;=Schulferien!$A$10,A334&lt;=Schulferien!$B$10),Schulferien!$C$10,IF(AND(A334&gt;=Schulferien!$A$11,A334&lt;=Schulferien!$B$11),Schulferien!$C$11,IF(AND(A334&gt;=Schulferien!$A$12,A334&lt;=Schulferien!$B$12),Schulferien!$C$12,IF(AND(A334&gt;=Schulferien!$A$13,A334&lt;=Schulferien!$B$13),Schulferien!$C$13,IF(AND(A334&gt;=Schulferien!$A$14,A334&lt;=Schulferien!$B$14),Schulferien!$C$14,IF(AND(A334&gt;=Schulferien!$A$15,A334&lt;=Schulferien!$B$15),Schulferien!$C$15,IF(AND(A334&gt;=Schulferien!$A$16,A334&lt;=Schulferien!$B$16),Schulferien!$C$16,""))))))))</f>
        <v/>
      </c>
      <c r="F334" s="157" t="str">
        <f t="shared" si="110"/>
        <v/>
      </c>
      <c r="G334" s="159" t="str">
        <f>IF(ISERROR(VLOOKUP(A334,Schulferien!$A$24:$C$31,3,FALSE)),"",VLOOKUP(A334,Schulferien!$A$24:$C$31,3,FALSE))</f>
        <v/>
      </c>
      <c r="H334" s="160" t="str">
        <f t="shared" si="111"/>
        <v/>
      </c>
      <c r="I334" s="164" t="str">
        <f t="shared" si="112"/>
        <v/>
      </c>
      <c r="J334" s="164" t="str">
        <f t="shared" si="113"/>
        <v/>
      </c>
      <c r="K334" s="65"/>
      <c r="L334" s="240" t="str">
        <f t="shared" si="114"/>
        <v/>
      </c>
      <c r="M334" s="150" t="str">
        <f t="shared" si="115"/>
        <v/>
      </c>
      <c r="N334" s="153" t="str">
        <f t="shared" si="116"/>
        <v/>
      </c>
      <c r="O334" s="153" t="str">
        <f t="shared" si="117"/>
        <v/>
      </c>
      <c r="P334" s="240" t="str">
        <f t="shared" si="118"/>
        <v/>
      </c>
      <c r="Q334" s="150" t="str">
        <f t="shared" si="119"/>
        <v/>
      </c>
      <c r="R334" s="153" t="str">
        <f t="shared" si="120"/>
        <v/>
      </c>
      <c r="S334" s="153" t="str">
        <f t="shared" si="121"/>
        <v/>
      </c>
      <c r="T334" s="240" t="str">
        <f t="shared" si="122"/>
        <v/>
      </c>
      <c r="U334" s="150" t="str">
        <f t="shared" si="123"/>
        <v/>
      </c>
      <c r="V334" s="153" t="str">
        <f t="shared" si="124"/>
        <v/>
      </c>
      <c r="W334" s="153" t="str">
        <f t="shared" si="125"/>
        <v/>
      </c>
      <c r="X334" s="170">
        <f t="shared" si="104"/>
        <v>0</v>
      </c>
      <c r="Y334" s="170" t="str">
        <f t="shared" si="105"/>
        <v/>
      </c>
      <c r="Z334" s="172" t="str">
        <f t="shared" si="106"/>
        <v/>
      </c>
      <c r="AA334" s="172" t="str">
        <f t="shared" si="126"/>
        <v/>
      </c>
      <c r="AB334" s="172" t="str">
        <f t="shared" si="127"/>
        <v/>
      </c>
      <c r="AL334" s="205" t="str">
        <f t="shared" si="128"/>
        <v/>
      </c>
      <c r="AM334" s="206" t="str">
        <f>IF(ISERROR(VLOOKUP(A334,Erfassung_Berechnung!$K$4:$K$19,1,FALSE)),"",VLOOKUP(A334,Erfassung_Berechnung!$K$4:$K$19,1,FALSE))</f>
        <v/>
      </c>
    </row>
    <row r="335" spans="1:39" x14ac:dyDescent="0.2">
      <c r="A335" s="11">
        <f t="shared" si="129"/>
        <v>45922</v>
      </c>
      <c r="B335" s="12">
        <f t="shared" si="107"/>
        <v>9</v>
      </c>
      <c r="C335" s="47">
        <f t="shared" si="108"/>
        <v>2</v>
      </c>
      <c r="D335" s="12" t="str">
        <f t="shared" si="109"/>
        <v/>
      </c>
      <c r="E335" s="156" t="str">
        <f>IF(AND(A335&gt;=Schulferien!$A$9,A335&lt;=Schulferien!$B$9),Schulferien!$C$9,IF(AND(A335&gt;=Schulferien!$A$10,A335&lt;=Schulferien!$B$10),Schulferien!$C$10,IF(AND(A335&gt;=Schulferien!$A$11,A335&lt;=Schulferien!$B$11),Schulferien!$C$11,IF(AND(A335&gt;=Schulferien!$A$12,A335&lt;=Schulferien!$B$12),Schulferien!$C$12,IF(AND(A335&gt;=Schulferien!$A$13,A335&lt;=Schulferien!$B$13),Schulferien!$C$13,IF(AND(A335&gt;=Schulferien!$A$14,A335&lt;=Schulferien!$B$14),Schulferien!$C$14,IF(AND(A335&gt;=Schulferien!$A$15,A335&lt;=Schulferien!$B$15),Schulferien!$C$15,IF(AND(A335&gt;=Schulferien!$A$16,A335&lt;=Schulferien!$B$16),Schulferien!$C$16,""))))))))</f>
        <v/>
      </c>
      <c r="F335" s="157" t="str">
        <f t="shared" si="110"/>
        <v/>
      </c>
      <c r="G335" s="159" t="str">
        <f>IF(ISERROR(VLOOKUP(A335,Schulferien!$A$24:$C$31,3,FALSE)),"",VLOOKUP(A335,Schulferien!$A$24:$C$31,3,FALSE))</f>
        <v/>
      </c>
      <c r="H335" s="160" t="str">
        <f t="shared" si="111"/>
        <v/>
      </c>
      <c r="I335" s="164">
        <f t="shared" si="112"/>
        <v>1</v>
      </c>
      <c r="J335" s="164">
        <f t="shared" si="113"/>
        <v>1</v>
      </c>
      <c r="K335" s="65"/>
      <c r="L335" s="240" t="str">
        <f t="shared" si="114"/>
        <v/>
      </c>
      <c r="M335" s="150" t="str">
        <f t="shared" si="115"/>
        <v/>
      </c>
      <c r="N335" s="153" t="str">
        <f t="shared" si="116"/>
        <v/>
      </c>
      <c r="O335" s="153" t="str">
        <f t="shared" si="117"/>
        <v/>
      </c>
      <c r="P335" s="240" t="str">
        <f t="shared" si="118"/>
        <v/>
      </c>
      <c r="Q335" s="150" t="str">
        <f t="shared" si="119"/>
        <v/>
      </c>
      <c r="R335" s="153" t="str">
        <f t="shared" si="120"/>
        <v/>
      </c>
      <c r="S335" s="153" t="str">
        <f t="shared" si="121"/>
        <v/>
      </c>
      <c r="T335" s="240" t="str">
        <f t="shared" si="122"/>
        <v/>
      </c>
      <c r="U335" s="150" t="str">
        <f t="shared" si="123"/>
        <v/>
      </c>
      <c r="V335" s="153" t="str">
        <f t="shared" si="124"/>
        <v/>
      </c>
      <c r="W335" s="153" t="str">
        <f t="shared" si="125"/>
        <v/>
      </c>
      <c r="X335" s="170">
        <f t="shared" si="104"/>
        <v>0</v>
      </c>
      <c r="Y335" s="170" t="str">
        <f t="shared" si="105"/>
        <v/>
      </c>
      <c r="Z335" s="172">
        <f t="shared" si="106"/>
        <v>1</v>
      </c>
      <c r="AA335" s="172">
        <f t="shared" si="126"/>
        <v>0</v>
      </c>
      <c r="AB335" s="172" t="str">
        <f t="shared" si="127"/>
        <v/>
      </c>
      <c r="AL335" s="205" t="str">
        <f t="shared" si="128"/>
        <v/>
      </c>
      <c r="AM335" s="206" t="str">
        <f>IF(ISERROR(VLOOKUP(A335,Erfassung_Berechnung!$K$4:$K$19,1,FALSE)),"",VLOOKUP(A335,Erfassung_Berechnung!$K$4:$K$19,1,FALSE))</f>
        <v/>
      </c>
    </row>
    <row r="336" spans="1:39" x14ac:dyDescent="0.2">
      <c r="A336" s="11">
        <f t="shared" si="129"/>
        <v>45923</v>
      </c>
      <c r="B336" s="12">
        <f t="shared" si="107"/>
        <v>9</v>
      </c>
      <c r="C336" s="47">
        <f t="shared" si="108"/>
        <v>3</v>
      </c>
      <c r="D336" s="12" t="str">
        <f t="shared" si="109"/>
        <v/>
      </c>
      <c r="E336" s="156" t="str">
        <f>IF(AND(A336&gt;=Schulferien!$A$9,A336&lt;=Schulferien!$B$9),Schulferien!$C$9,IF(AND(A336&gt;=Schulferien!$A$10,A336&lt;=Schulferien!$B$10),Schulferien!$C$10,IF(AND(A336&gt;=Schulferien!$A$11,A336&lt;=Schulferien!$B$11),Schulferien!$C$11,IF(AND(A336&gt;=Schulferien!$A$12,A336&lt;=Schulferien!$B$12),Schulferien!$C$12,IF(AND(A336&gt;=Schulferien!$A$13,A336&lt;=Schulferien!$B$13),Schulferien!$C$13,IF(AND(A336&gt;=Schulferien!$A$14,A336&lt;=Schulferien!$B$14),Schulferien!$C$14,IF(AND(A336&gt;=Schulferien!$A$15,A336&lt;=Schulferien!$B$15),Schulferien!$C$15,IF(AND(A336&gt;=Schulferien!$A$16,A336&lt;=Schulferien!$B$16),Schulferien!$C$16,""))))))))</f>
        <v/>
      </c>
      <c r="F336" s="157" t="str">
        <f t="shared" si="110"/>
        <v/>
      </c>
      <c r="G336" s="159" t="str">
        <f>IF(ISERROR(VLOOKUP(A336,Schulferien!$A$24:$C$31,3,FALSE)),"",VLOOKUP(A336,Schulferien!$A$24:$C$31,3,FALSE))</f>
        <v/>
      </c>
      <c r="H336" s="160" t="str">
        <f t="shared" si="111"/>
        <v/>
      </c>
      <c r="I336" s="164">
        <f t="shared" si="112"/>
        <v>1</v>
      </c>
      <c r="J336" s="164">
        <f t="shared" si="113"/>
        <v>1</v>
      </c>
      <c r="K336" s="65"/>
      <c r="L336" s="240" t="str">
        <f t="shared" si="114"/>
        <v/>
      </c>
      <c r="M336" s="150" t="str">
        <f t="shared" si="115"/>
        <v/>
      </c>
      <c r="N336" s="153" t="str">
        <f t="shared" si="116"/>
        <v/>
      </c>
      <c r="O336" s="153" t="str">
        <f t="shared" si="117"/>
        <v/>
      </c>
      <c r="P336" s="240" t="str">
        <f t="shared" si="118"/>
        <v/>
      </c>
      <c r="Q336" s="150" t="str">
        <f t="shared" si="119"/>
        <v/>
      </c>
      <c r="R336" s="153" t="str">
        <f t="shared" si="120"/>
        <v/>
      </c>
      <c r="S336" s="153" t="str">
        <f t="shared" si="121"/>
        <v/>
      </c>
      <c r="T336" s="240" t="str">
        <f t="shared" si="122"/>
        <v/>
      </c>
      <c r="U336" s="150" t="str">
        <f t="shared" si="123"/>
        <v/>
      </c>
      <c r="V336" s="153" t="str">
        <f t="shared" si="124"/>
        <v/>
      </c>
      <c r="W336" s="153" t="str">
        <f t="shared" si="125"/>
        <v/>
      </c>
      <c r="X336" s="170">
        <f t="shared" si="104"/>
        <v>0</v>
      </c>
      <c r="Y336" s="170" t="str">
        <f t="shared" si="105"/>
        <v/>
      </c>
      <c r="Z336" s="172">
        <f t="shared" si="106"/>
        <v>1</v>
      </c>
      <c r="AA336" s="172">
        <f t="shared" si="126"/>
        <v>0</v>
      </c>
      <c r="AB336" s="172" t="str">
        <f t="shared" si="127"/>
        <v/>
      </c>
      <c r="AL336" s="205" t="str">
        <f t="shared" si="128"/>
        <v/>
      </c>
      <c r="AM336" s="206" t="str">
        <f>IF(ISERROR(VLOOKUP(A336,Erfassung_Berechnung!$K$4:$K$19,1,FALSE)),"",VLOOKUP(A336,Erfassung_Berechnung!$K$4:$K$19,1,FALSE))</f>
        <v/>
      </c>
    </row>
    <row r="337" spans="1:39" x14ac:dyDescent="0.2">
      <c r="A337" s="11">
        <f t="shared" si="129"/>
        <v>45924</v>
      </c>
      <c r="B337" s="12">
        <f t="shared" si="107"/>
        <v>9</v>
      </c>
      <c r="C337" s="47">
        <f t="shared" si="108"/>
        <v>4</v>
      </c>
      <c r="D337" s="12" t="str">
        <f t="shared" si="109"/>
        <v/>
      </c>
      <c r="E337" s="156" t="str">
        <f>IF(AND(A337&gt;=Schulferien!$A$9,A337&lt;=Schulferien!$B$9),Schulferien!$C$9,IF(AND(A337&gt;=Schulferien!$A$10,A337&lt;=Schulferien!$B$10),Schulferien!$C$10,IF(AND(A337&gt;=Schulferien!$A$11,A337&lt;=Schulferien!$B$11),Schulferien!$C$11,IF(AND(A337&gt;=Schulferien!$A$12,A337&lt;=Schulferien!$B$12),Schulferien!$C$12,IF(AND(A337&gt;=Schulferien!$A$13,A337&lt;=Schulferien!$B$13),Schulferien!$C$13,IF(AND(A337&gt;=Schulferien!$A$14,A337&lt;=Schulferien!$B$14),Schulferien!$C$14,IF(AND(A337&gt;=Schulferien!$A$15,A337&lt;=Schulferien!$B$15),Schulferien!$C$15,IF(AND(A337&gt;=Schulferien!$A$16,A337&lt;=Schulferien!$B$16),Schulferien!$C$16,""))))))))</f>
        <v/>
      </c>
      <c r="F337" s="157" t="str">
        <f t="shared" si="110"/>
        <v/>
      </c>
      <c r="G337" s="159" t="str">
        <f>IF(ISERROR(VLOOKUP(A337,Schulferien!$A$24:$C$31,3,FALSE)),"",VLOOKUP(A337,Schulferien!$A$24:$C$31,3,FALSE))</f>
        <v/>
      </c>
      <c r="H337" s="160" t="str">
        <f t="shared" si="111"/>
        <v/>
      </c>
      <c r="I337" s="164">
        <f t="shared" si="112"/>
        <v>1</v>
      </c>
      <c r="J337" s="164">
        <f t="shared" si="113"/>
        <v>1</v>
      </c>
      <c r="K337" s="65"/>
      <c r="L337" s="240" t="str">
        <f t="shared" si="114"/>
        <v/>
      </c>
      <c r="M337" s="150" t="str">
        <f t="shared" si="115"/>
        <v/>
      </c>
      <c r="N337" s="153" t="str">
        <f t="shared" si="116"/>
        <v/>
      </c>
      <c r="O337" s="153" t="str">
        <f t="shared" si="117"/>
        <v/>
      </c>
      <c r="P337" s="240" t="str">
        <f t="shared" si="118"/>
        <v/>
      </c>
      <c r="Q337" s="150" t="str">
        <f t="shared" si="119"/>
        <v/>
      </c>
      <c r="R337" s="153" t="str">
        <f t="shared" si="120"/>
        <v/>
      </c>
      <c r="S337" s="153" t="str">
        <f t="shared" si="121"/>
        <v/>
      </c>
      <c r="T337" s="240" t="str">
        <f t="shared" si="122"/>
        <v/>
      </c>
      <c r="U337" s="150" t="str">
        <f t="shared" si="123"/>
        <v/>
      </c>
      <c r="V337" s="153" t="str">
        <f t="shared" si="124"/>
        <v/>
      </c>
      <c r="W337" s="153" t="str">
        <f t="shared" si="125"/>
        <v/>
      </c>
      <c r="X337" s="170">
        <f t="shared" si="104"/>
        <v>0</v>
      </c>
      <c r="Y337" s="170" t="str">
        <f t="shared" si="105"/>
        <v/>
      </c>
      <c r="Z337" s="172">
        <f t="shared" si="106"/>
        <v>1</v>
      </c>
      <c r="AA337" s="172">
        <f t="shared" si="126"/>
        <v>0</v>
      </c>
      <c r="AB337" s="172" t="str">
        <f t="shared" si="127"/>
        <v/>
      </c>
      <c r="AL337" s="205" t="str">
        <f t="shared" si="128"/>
        <v/>
      </c>
      <c r="AM337" s="206" t="str">
        <f>IF(ISERROR(VLOOKUP(A337,Erfassung_Berechnung!$K$4:$K$19,1,FALSE)),"",VLOOKUP(A337,Erfassung_Berechnung!$K$4:$K$19,1,FALSE))</f>
        <v/>
      </c>
    </row>
    <row r="338" spans="1:39" x14ac:dyDescent="0.2">
      <c r="A338" s="11">
        <f t="shared" si="129"/>
        <v>45925</v>
      </c>
      <c r="B338" s="12">
        <f t="shared" si="107"/>
        <v>9</v>
      </c>
      <c r="C338" s="47">
        <f t="shared" si="108"/>
        <v>5</v>
      </c>
      <c r="D338" s="12" t="str">
        <f t="shared" si="109"/>
        <v/>
      </c>
      <c r="E338" s="156" t="str">
        <f>IF(AND(A338&gt;=Schulferien!$A$9,A338&lt;=Schulferien!$B$9),Schulferien!$C$9,IF(AND(A338&gt;=Schulferien!$A$10,A338&lt;=Schulferien!$B$10),Schulferien!$C$10,IF(AND(A338&gt;=Schulferien!$A$11,A338&lt;=Schulferien!$B$11),Schulferien!$C$11,IF(AND(A338&gt;=Schulferien!$A$12,A338&lt;=Schulferien!$B$12),Schulferien!$C$12,IF(AND(A338&gt;=Schulferien!$A$13,A338&lt;=Schulferien!$B$13),Schulferien!$C$13,IF(AND(A338&gt;=Schulferien!$A$14,A338&lt;=Schulferien!$B$14),Schulferien!$C$14,IF(AND(A338&gt;=Schulferien!$A$15,A338&lt;=Schulferien!$B$15),Schulferien!$C$15,IF(AND(A338&gt;=Schulferien!$A$16,A338&lt;=Schulferien!$B$16),Schulferien!$C$16,""))))))))</f>
        <v/>
      </c>
      <c r="F338" s="157" t="str">
        <f t="shared" si="110"/>
        <v/>
      </c>
      <c r="G338" s="159" t="str">
        <f>IF(ISERROR(VLOOKUP(A338,Schulferien!$A$24:$C$31,3,FALSE)),"",VLOOKUP(A338,Schulferien!$A$24:$C$31,3,FALSE))</f>
        <v/>
      </c>
      <c r="H338" s="160" t="str">
        <f t="shared" si="111"/>
        <v/>
      </c>
      <c r="I338" s="164">
        <f t="shared" si="112"/>
        <v>1</v>
      </c>
      <c r="J338" s="164">
        <f t="shared" si="113"/>
        <v>1</v>
      </c>
      <c r="K338" s="65"/>
      <c r="L338" s="240" t="str">
        <f t="shared" si="114"/>
        <v/>
      </c>
      <c r="M338" s="150" t="str">
        <f t="shared" si="115"/>
        <v/>
      </c>
      <c r="N338" s="153" t="str">
        <f t="shared" si="116"/>
        <v/>
      </c>
      <c r="O338" s="153" t="str">
        <f t="shared" si="117"/>
        <v/>
      </c>
      <c r="P338" s="240" t="str">
        <f t="shared" si="118"/>
        <v/>
      </c>
      <c r="Q338" s="150" t="str">
        <f t="shared" si="119"/>
        <v/>
      </c>
      <c r="R338" s="153" t="str">
        <f t="shared" si="120"/>
        <v/>
      </c>
      <c r="S338" s="153" t="str">
        <f t="shared" si="121"/>
        <v/>
      </c>
      <c r="T338" s="240" t="str">
        <f t="shared" si="122"/>
        <v/>
      </c>
      <c r="U338" s="150" t="str">
        <f t="shared" si="123"/>
        <v/>
      </c>
      <c r="V338" s="153" t="str">
        <f t="shared" si="124"/>
        <v/>
      </c>
      <c r="W338" s="153" t="str">
        <f t="shared" si="125"/>
        <v/>
      </c>
      <c r="X338" s="170">
        <f t="shared" si="104"/>
        <v>0</v>
      </c>
      <c r="Y338" s="170" t="str">
        <f t="shared" si="105"/>
        <v/>
      </c>
      <c r="Z338" s="172">
        <f t="shared" si="106"/>
        <v>1</v>
      </c>
      <c r="AA338" s="172">
        <f t="shared" si="126"/>
        <v>0</v>
      </c>
      <c r="AB338" s="172" t="str">
        <f t="shared" si="127"/>
        <v/>
      </c>
      <c r="AL338" s="205" t="str">
        <f t="shared" si="128"/>
        <v/>
      </c>
      <c r="AM338" s="206" t="str">
        <f>IF(ISERROR(VLOOKUP(A338,Erfassung_Berechnung!$K$4:$K$19,1,FALSE)),"",VLOOKUP(A338,Erfassung_Berechnung!$K$4:$K$19,1,FALSE))</f>
        <v/>
      </c>
    </row>
    <row r="339" spans="1:39" x14ac:dyDescent="0.2">
      <c r="A339" s="11">
        <f t="shared" si="129"/>
        <v>45926</v>
      </c>
      <c r="B339" s="12">
        <f t="shared" si="107"/>
        <v>9</v>
      </c>
      <c r="C339" s="47">
        <f t="shared" si="108"/>
        <v>6</v>
      </c>
      <c r="D339" s="12" t="str">
        <f t="shared" si="109"/>
        <v/>
      </c>
      <c r="E339" s="156" t="str">
        <f>IF(AND(A339&gt;=Schulferien!$A$9,A339&lt;=Schulferien!$B$9),Schulferien!$C$9,IF(AND(A339&gt;=Schulferien!$A$10,A339&lt;=Schulferien!$B$10),Schulferien!$C$10,IF(AND(A339&gt;=Schulferien!$A$11,A339&lt;=Schulferien!$B$11),Schulferien!$C$11,IF(AND(A339&gt;=Schulferien!$A$12,A339&lt;=Schulferien!$B$12),Schulferien!$C$12,IF(AND(A339&gt;=Schulferien!$A$13,A339&lt;=Schulferien!$B$13),Schulferien!$C$13,IF(AND(A339&gt;=Schulferien!$A$14,A339&lt;=Schulferien!$B$14),Schulferien!$C$14,IF(AND(A339&gt;=Schulferien!$A$15,A339&lt;=Schulferien!$B$15),Schulferien!$C$15,IF(AND(A339&gt;=Schulferien!$A$16,A339&lt;=Schulferien!$B$16),Schulferien!$C$16,""))))))))</f>
        <v/>
      </c>
      <c r="F339" s="157" t="str">
        <f t="shared" si="110"/>
        <v/>
      </c>
      <c r="G339" s="159" t="str">
        <f>IF(ISERROR(VLOOKUP(A339,Schulferien!$A$24:$C$31,3,FALSE)),"",VLOOKUP(A339,Schulferien!$A$24:$C$31,3,FALSE))</f>
        <v/>
      </c>
      <c r="H339" s="160" t="str">
        <f t="shared" si="111"/>
        <v/>
      </c>
      <c r="I339" s="164">
        <f t="shared" si="112"/>
        <v>1</v>
      </c>
      <c r="J339" s="164">
        <f t="shared" si="113"/>
        <v>1</v>
      </c>
      <c r="K339" s="65"/>
      <c r="L339" s="240" t="str">
        <f t="shared" si="114"/>
        <v/>
      </c>
      <c r="M339" s="150" t="str">
        <f t="shared" si="115"/>
        <v/>
      </c>
      <c r="N339" s="153" t="str">
        <f t="shared" si="116"/>
        <v/>
      </c>
      <c r="O339" s="153" t="str">
        <f t="shared" si="117"/>
        <v/>
      </c>
      <c r="P339" s="240" t="str">
        <f t="shared" si="118"/>
        <v/>
      </c>
      <c r="Q339" s="150" t="str">
        <f t="shared" si="119"/>
        <v/>
      </c>
      <c r="R339" s="153" t="str">
        <f t="shared" si="120"/>
        <v/>
      </c>
      <c r="S339" s="153" t="str">
        <f t="shared" si="121"/>
        <v/>
      </c>
      <c r="T339" s="240" t="str">
        <f t="shared" si="122"/>
        <v/>
      </c>
      <c r="U339" s="150" t="str">
        <f t="shared" si="123"/>
        <v/>
      </c>
      <c r="V339" s="153" t="str">
        <f t="shared" si="124"/>
        <v/>
      </c>
      <c r="W339" s="153" t="str">
        <f t="shared" si="125"/>
        <v/>
      </c>
      <c r="X339" s="170">
        <f t="shared" si="104"/>
        <v>0</v>
      </c>
      <c r="Y339" s="170" t="str">
        <f t="shared" si="105"/>
        <v/>
      </c>
      <c r="Z339" s="172">
        <f t="shared" si="106"/>
        <v>1</v>
      </c>
      <c r="AA339" s="172">
        <f t="shared" si="126"/>
        <v>0</v>
      </c>
      <c r="AB339" s="172" t="str">
        <f t="shared" si="127"/>
        <v/>
      </c>
      <c r="AL339" s="205" t="str">
        <f t="shared" si="128"/>
        <v/>
      </c>
      <c r="AM339" s="206" t="str">
        <f>IF(ISERROR(VLOOKUP(A339,Erfassung_Berechnung!$K$4:$K$19,1,FALSE)),"",VLOOKUP(A339,Erfassung_Berechnung!$K$4:$K$19,1,FALSE))</f>
        <v/>
      </c>
    </row>
    <row r="340" spans="1:39" x14ac:dyDescent="0.2">
      <c r="A340" s="11">
        <f t="shared" si="129"/>
        <v>45927</v>
      </c>
      <c r="B340" s="12">
        <f t="shared" si="107"/>
        <v>9</v>
      </c>
      <c r="C340" s="47">
        <f t="shared" si="108"/>
        <v>7</v>
      </c>
      <c r="D340" s="12">
        <f t="shared" si="109"/>
        <v>1</v>
      </c>
      <c r="E340" s="156" t="str">
        <f>IF(AND(A340&gt;=Schulferien!$A$9,A340&lt;=Schulferien!$B$9),Schulferien!$C$9,IF(AND(A340&gt;=Schulferien!$A$10,A340&lt;=Schulferien!$B$10),Schulferien!$C$10,IF(AND(A340&gt;=Schulferien!$A$11,A340&lt;=Schulferien!$B$11),Schulferien!$C$11,IF(AND(A340&gt;=Schulferien!$A$12,A340&lt;=Schulferien!$B$12),Schulferien!$C$12,IF(AND(A340&gt;=Schulferien!$A$13,A340&lt;=Schulferien!$B$13),Schulferien!$C$13,IF(AND(A340&gt;=Schulferien!$A$14,A340&lt;=Schulferien!$B$14),Schulferien!$C$14,IF(AND(A340&gt;=Schulferien!$A$15,A340&lt;=Schulferien!$B$15),Schulferien!$C$15,IF(AND(A340&gt;=Schulferien!$A$16,A340&lt;=Schulferien!$B$16),Schulferien!$C$16,""))))))))</f>
        <v/>
      </c>
      <c r="F340" s="157" t="str">
        <f t="shared" si="110"/>
        <v/>
      </c>
      <c r="G340" s="159" t="str">
        <f>IF(ISERROR(VLOOKUP(A340,Schulferien!$A$24:$C$31,3,FALSE)),"",VLOOKUP(A340,Schulferien!$A$24:$C$31,3,FALSE))</f>
        <v/>
      </c>
      <c r="H340" s="160" t="str">
        <f t="shared" si="111"/>
        <v/>
      </c>
      <c r="I340" s="164" t="str">
        <f t="shared" si="112"/>
        <v/>
      </c>
      <c r="J340" s="164" t="str">
        <f t="shared" si="113"/>
        <v/>
      </c>
      <c r="K340" s="65"/>
      <c r="L340" s="240" t="str">
        <f t="shared" si="114"/>
        <v/>
      </c>
      <c r="M340" s="150" t="str">
        <f t="shared" si="115"/>
        <v/>
      </c>
      <c r="N340" s="153" t="str">
        <f t="shared" si="116"/>
        <v/>
      </c>
      <c r="O340" s="153" t="str">
        <f t="shared" si="117"/>
        <v/>
      </c>
      <c r="P340" s="240" t="str">
        <f t="shared" si="118"/>
        <v/>
      </c>
      <c r="Q340" s="150" t="str">
        <f t="shared" si="119"/>
        <v/>
      </c>
      <c r="R340" s="153" t="str">
        <f t="shared" si="120"/>
        <v/>
      </c>
      <c r="S340" s="153" t="str">
        <f t="shared" si="121"/>
        <v/>
      </c>
      <c r="T340" s="240" t="str">
        <f t="shared" si="122"/>
        <v/>
      </c>
      <c r="U340" s="150" t="str">
        <f t="shared" si="123"/>
        <v/>
      </c>
      <c r="V340" s="153" t="str">
        <f t="shared" si="124"/>
        <v/>
      </c>
      <c r="W340" s="153" t="str">
        <f t="shared" si="125"/>
        <v/>
      </c>
      <c r="X340" s="170">
        <f t="shared" si="104"/>
        <v>0</v>
      </c>
      <c r="Y340" s="170" t="str">
        <f t="shared" si="105"/>
        <v/>
      </c>
      <c r="Z340" s="172" t="str">
        <f t="shared" si="106"/>
        <v/>
      </c>
      <c r="AA340" s="172" t="str">
        <f t="shared" si="126"/>
        <v/>
      </c>
      <c r="AB340" s="172" t="str">
        <f t="shared" si="127"/>
        <v/>
      </c>
      <c r="AL340" s="205" t="str">
        <f t="shared" si="128"/>
        <v/>
      </c>
      <c r="AM340" s="206" t="str">
        <f>IF(ISERROR(VLOOKUP(A340,Erfassung_Berechnung!$K$4:$K$19,1,FALSE)),"",VLOOKUP(A340,Erfassung_Berechnung!$K$4:$K$19,1,FALSE))</f>
        <v/>
      </c>
    </row>
    <row r="341" spans="1:39" x14ac:dyDescent="0.2">
      <c r="A341" s="11">
        <f t="shared" si="129"/>
        <v>45928</v>
      </c>
      <c r="B341" s="12">
        <f t="shared" si="107"/>
        <v>9</v>
      </c>
      <c r="C341" s="47">
        <f t="shared" si="108"/>
        <v>1</v>
      </c>
      <c r="D341" s="12">
        <f t="shared" si="109"/>
        <v>1</v>
      </c>
      <c r="E341" s="156" t="str">
        <f>IF(AND(A341&gt;=Schulferien!$A$9,A341&lt;=Schulferien!$B$9),Schulferien!$C$9,IF(AND(A341&gt;=Schulferien!$A$10,A341&lt;=Schulferien!$B$10),Schulferien!$C$10,IF(AND(A341&gt;=Schulferien!$A$11,A341&lt;=Schulferien!$B$11),Schulferien!$C$11,IF(AND(A341&gt;=Schulferien!$A$12,A341&lt;=Schulferien!$B$12),Schulferien!$C$12,IF(AND(A341&gt;=Schulferien!$A$13,A341&lt;=Schulferien!$B$13),Schulferien!$C$13,IF(AND(A341&gt;=Schulferien!$A$14,A341&lt;=Schulferien!$B$14),Schulferien!$C$14,IF(AND(A341&gt;=Schulferien!$A$15,A341&lt;=Schulferien!$B$15),Schulferien!$C$15,IF(AND(A341&gt;=Schulferien!$A$16,A341&lt;=Schulferien!$B$16),Schulferien!$C$16,""))))))))</f>
        <v/>
      </c>
      <c r="F341" s="157" t="str">
        <f t="shared" si="110"/>
        <v/>
      </c>
      <c r="G341" s="159" t="str">
        <f>IF(ISERROR(VLOOKUP(A341,Schulferien!$A$24:$C$31,3,FALSE)),"",VLOOKUP(A341,Schulferien!$A$24:$C$31,3,FALSE))</f>
        <v/>
      </c>
      <c r="H341" s="160" t="str">
        <f t="shared" si="111"/>
        <v/>
      </c>
      <c r="I341" s="164" t="str">
        <f t="shared" si="112"/>
        <v/>
      </c>
      <c r="J341" s="164" t="str">
        <f t="shared" si="113"/>
        <v/>
      </c>
      <c r="K341" s="65"/>
      <c r="L341" s="240" t="str">
        <f t="shared" si="114"/>
        <v/>
      </c>
      <c r="M341" s="150" t="str">
        <f t="shared" si="115"/>
        <v/>
      </c>
      <c r="N341" s="153" t="str">
        <f t="shared" si="116"/>
        <v/>
      </c>
      <c r="O341" s="153" t="str">
        <f t="shared" si="117"/>
        <v/>
      </c>
      <c r="P341" s="240" t="str">
        <f t="shared" si="118"/>
        <v/>
      </c>
      <c r="Q341" s="150" t="str">
        <f t="shared" si="119"/>
        <v/>
      </c>
      <c r="R341" s="153" t="str">
        <f t="shared" si="120"/>
        <v/>
      </c>
      <c r="S341" s="153" t="str">
        <f t="shared" si="121"/>
        <v/>
      </c>
      <c r="T341" s="240" t="str">
        <f t="shared" si="122"/>
        <v/>
      </c>
      <c r="U341" s="150" t="str">
        <f t="shared" si="123"/>
        <v/>
      </c>
      <c r="V341" s="153" t="str">
        <f t="shared" si="124"/>
        <v/>
      </c>
      <c r="W341" s="153" t="str">
        <f t="shared" si="125"/>
        <v/>
      </c>
      <c r="X341" s="170">
        <f t="shared" si="104"/>
        <v>0</v>
      </c>
      <c r="Y341" s="170" t="str">
        <f t="shared" si="105"/>
        <v/>
      </c>
      <c r="Z341" s="172" t="str">
        <f t="shared" si="106"/>
        <v/>
      </c>
      <c r="AA341" s="172" t="str">
        <f t="shared" si="126"/>
        <v/>
      </c>
      <c r="AB341" s="172" t="str">
        <f t="shared" si="127"/>
        <v/>
      </c>
      <c r="AL341" s="205" t="str">
        <f t="shared" si="128"/>
        <v/>
      </c>
      <c r="AM341" s="206" t="str">
        <f>IF(ISERROR(VLOOKUP(A341,Erfassung_Berechnung!$K$4:$K$19,1,FALSE)),"",VLOOKUP(A341,Erfassung_Berechnung!$K$4:$K$19,1,FALSE))</f>
        <v/>
      </c>
    </row>
    <row r="342" spans="1:39" x14ac:dyDescent="0.2">
      <c r="A342" s="11">
        <f t="shared" si="129"/>
        <v>45929</v>
      </c>
      <c r="B342" s="12">
        <f t="shared" si="107"/>
        <v>9</v>
      </c>
      <c r="C342" s="47">
        <f t="shared" si="108"/>
        <v>2</v>
      </c>
      <c r="D342" s="12" t="str">
        <f t="shared" si="109"/>
        <v/>
      </c>
      <c r="E342" s="156" t="str">
        <f>IF(AND(A342&gt;=Schulferien!$A$9,A342&lt;=Schulferien!$B$9),Schulferien!$C$9,IF(AND(A342&gt;=Schulferien!$A$10,A342&lt;=Schulferien!$B$10),Schulferien!$C$10,IF(AND(A342&gt;=Schulferien!$A$11,A342&lt;=Schulferien!$B$11),Schulferien!$C$11,IF(AND(A342&gt;=Schulferien!$A$12,A342&lt;=Schulferien!$B$12),Schulferien!$C$12,IF(AND(A342&gt;=Schulferien!$A$13,A342&lt;=Schulferien!$B$13),Schulferien!$C$13,IF(AND(A342&gt;=Schulferien!$A$14,A342&lt;=Schulferien!$B$14),Schulferien!$C$14,IF(AND(A342&gt;=Schulferien!$A$15,A342&lt;=Schulferien!$B$15),Schulferien!$C$15,IF(AND(A342&gt;=Schulferien!$A$16,A342&lt;=Schulferien!$B$16),Schulferien!$C$16,""))))))))</f>
        <v/>
      </c>
      <c r="F342" s="157" t="str">
        <f t="shared" si="110"/>
        <v/>
      </c>
      <c r="G342" s="159" t="str">
        <f>IF(ISERROR(VLOOKUP(A342,Schulferien!$A$24:$C$31,3,FALSE)),"",VLOOKUP(A342,Schulferien!$A$24:$C$31,3,FALSE))</f>
        <v/>
      </c>
      <c r="H342" s="160" t="str">
        <f t="shared" si="111"/>
        <v/>
      </c>
      <c r="I342" s="164">
        <f t="shared" si="112"/>
        <v>1</v>
      </c>
      <c r="J342" s="164">
        <f t="shared" si="113"/>
        <v>1</v>
      </c>
      <c r="K342" s="65"/>
      <c r="L342" s="240" t="str">
        <f t="shared" si="114"/>
        <v/>
      </c>
      <c r="M342" s="150" t="str">
        <f t="shared" si="115"/>
        <v/>
      </c>
      <c r="N342" s="153" t="str">
        <f t="shared" si="116"/>
        <v/>
      </c>
      <c r="O342" s="153" t="str">
        <f t="shared" si="117"/>
        <v/>
      </c>
      <c r="P342" s="240" t="str">
        <f t="shared" si="118"/>
        <v/>
      </c>
      <c r="Q342" s="150" t="str">
        <f t="shared" si="119"/>
        <v/>
      </c>
      <c r="R342" s="153" t="str">
        <f t="shared" si="120"/>
        <v/>
      </c>
      <c r="S342" s="153" t="str">
        <f t="shared" si="121"/>
        <v/>
      </c>
      <c r="T342" s="240" t="str">
        <f t="shared" si="122"/>
        <v/>
      </c>
      <c r="U342" s="150" t="str">
        <f t="shared" si="123"/>
        <v/>
      </c>
      <c r="V342" s="153" t="str">
        <f t="shared" si="124"/>
        <v/>
      </c>
      <c r="W342" s="153" t="str">
        <f t="shared" si="125"/>
        <v/>
      </c>
      <c r="X342" s="170">
        <f t="shared" si="104"/>
        <v>0</v>
      </c>
      <c r="Y342" s="170" t="str">
        <f t="shared" si="105"/>
        <v/>
      </c>
      <c r="Z342" s="172">
        <f t="shared" si="106"/>
        <v>1</v>
      </c>
      <c r="AA342" s="172">
        <f t="shared" si="126"/>
        <v>0</v>
      </c>
      <c r="AB342" s="172" t="str">
        <f t="shared" si="127"/>
        <v/>
      </c>
      <c r="AL342" s="205" t="str">
        <f t="shared" si="128"/>
        <v/>
      </c>
      <c r="AM342" s="206" t="str">
        <f>IF(ISERROR(VLOOKUP(A342,Erfassung_Berechnung!$K$4:$K$19,1,FALSE)),"",VLOOKUP(A342,Erfassung_Berechnung!$K$4:$K$19,1,FALSE))</f>
        <v/>
      </c>
    </row>
    <row r="343" spans="1:39" x14ac:dyDescent="0.2">
      <c r="A343" s="11">
        <f t="shared" si="129"/>
        <v>45930</v>
      </c>
      <c r="B343" s="12">
        <f t="shared" si="107"/>
        <v>9</v>
      </c>
      <c r="C343" s="47">
        <f t="shared" si="108"/>
        <v>3</v>
      </c>
      <c r="D343" s="12" t="str">
        <f t="shared" si="109"/>
        <v/>
      </c>
      <c r="E343" s="156" t="str">
        <f>IF(AND(A343&gt;=Schulferien!$A$9,A343&lt;=Schulferien!$B$9),Schulferien!$C$9,IF(AND(A343&gt;=Schulferien!$A$10,A343&lt;=Schulferien!$B$10),Schulferien!$C$10,IF(AND(A343&gt;=Schulferien!$A$11,A343&lt;=Schulferien!$B$11),Schulferien!$C$11,IF(AND(A343&gt;=Schulferien!$A$12,A343&lt;=Schulferien!$B$12),Schulferien!$C$12,IF(AND(A343&gt;=Schulferien!$A$13,A343&lt;=Schulferien!$B$13),Schulferien!$C$13,IF(AND(A343&gt;=Schulferien!$A$14,A343&lt;=Schulferien!$B$14),Schulferien!$C$14,IF(AND(A343&gt;=Schulferien!$A$15,A343&lt;=Schulferien!$B$15),Schulferien!$C$15,IF(AND(A343&gt;=Schulferien!$A$16,A343&lt;=Schulferien!$B$16),Schulferien!$C$16,""))))))))</f>
        <v/>
      </c>
      <c r="F343" s="157" t="str">
        <f t="shared" si="110"/>
        <v/>
      </c>
      <c r="G343" s="159" t="str">
        <f>IF(ISERROR(VLOOKUP(A343,Schulferien!$A$24:$C$31,3,FALSE)),"",VLOOKUP(A343,Schulferien!$A$24:$C$31,3,FALSE))</f>
        <v/>
      </c>
      <c r="H343" s="160" t="str">
        <f t="shared" si="111"/>
        <v/>
      </c>
      <c r="I343" s="164">
        <f t="shared" si="112"/>
        <v>1</v>
      </c>
      <c r="J343" s="164">
        <f t="shared" si="113"/>
        <v>1</v>
      </c>
      <c r="K343" s="65"/>
      <c r="L343" s="240" t="str">
        <f t="shared" si="114"/>
        <v/>
      </c>
      <c r="M343" s="150" t="str">
        <f t="shared" si="115"/>
        <v/>
      </c>
      <c r="N343" s="153" t="str">
        <f t="shared" si="116"/>
        <v/>
      </c>
      <c r="O343" s="153" t="str">
        <f t="shared" si="117"/>
        <v/>
      </c>
      <c r="P343" s="240" t="str">
        <f t="shared" si="118"/>
        <v/>
      </c>
      <c r="Q343" s="150" t="str">
        <f t="shared" si="119"/>
        <v/>
      </c>
      <c r="R343" s="153" t="str">
        <f t="shared" si="120"/>
        <v/>
      </c>
      <c r="S343" s="153" t="str">
        <f t="shared" si="121"/>
        <v/>
      </c>
      <c r="T343" s="240" t="str">
        <f t="shared" si="122"/>
        <v/>
      </c>
      <c r="U343" s="150" t="str">
        <f t="shared" si="123"/>
        <v/>
      </c>
      <c r="V343" s="153" t="str">
        <f t="shared" si="124"/>
        <v/>
      </c>
      <c r="W343" s="153" t="str">
        <f t="shared" si="125"/>
        <v/>
      </c>
      <c r="X343" s="170">
        <f t="shared" si="104"/>
        <v>0</v>
      </c>
      <c r="Y343" s="170" t="str">
        <f t="shared" si="105"/>
        <v/>
      </c>
      <c r="Z343" s="172">
        <f t="shared" si="106"/>
        <v>1</v>
      </c>
      <c r="AA343" s="172">
        <f t="shared" si="126"/>
        <v>0</v>
      </c>
      <c r="AB343" s="172" t="str">
        <f t="shared" si="127"/>
        <v/>
      </c>
      <c r="AL343" s="205" t="str">
        <f t="shared" si="128"/>
        <v/>
      </c>
      <c r="AM343" s="206" t="str">
        <f>IF(ISERROR(VLOOKUP(A343,Erfassung_Berechnung!$K$4:$K$19,1,FALSE)),"",VLOOKUP(A343,Erfassung_Berechnung!$K$4:$K$19,1,FALSE))</f>
        <v/>
      </c>
    </row>
    <row r="344" spans="1:39" x14ac:dyDescent="0.2">
      <c r="A344" s="11">
        <f t="shared" si="129"/>
        <v>45931</v>
      </c>
      <c r="B344" s="12">
        <f t="shared" si="107"/>
        <v>10</v>
      </c>
      <c r="C344" s="47">
        <f t="shared" si="108"/>
        <v>4</v>
      </c>
      <c r="D344" s="12" t="str">
        <f t="shared" si="109"/>
        <v/>
      </c>
      <c r="E344" s="156" t="str">
        <f>IF(AND(A344&gt;=Schulferien!$A$9,A344&lt;=Schulferien!$B$9),Schulferien!$C$9,IF(AND(A344&gt;=Schulferien!$A$10,A344&lt;=Schulferien!$B$10),Schulferien!$C$10,IF(AND(A344&gt;=Schulferien!$A$11,A344&lt;=Schulferien!$B$11),Schulferien!$C$11,IF(AND(A344&gt;=Schulferien!$A$12,A344&lt;=Schulferien!$B$12),Schulferien!$C$12,IF(AND(A344&gt;=Schulferien!$A$13,A344&lt;=Schulferien!$B$13),Schulferien!$C$13,IF(AND(A344&gt;=Schulferien!$A$14,A344&lt;=Schulferien!$B$14),Schulferien!$C$14,IF(AND(A344&gt;=Schulferien!$A$15,A344&lt;=Schulferien!$B$15),Schulferien!$C$15,IF(AND(A344&gt;=Schulferien!$A$16,A344&lt;=Schulferien!$B$16),Schulferien!$C$16,""))))))))</f>
        <v/>
      </c>
      <c r="F344" s="157" t="str">
        <f t="shared" si="110"/>
        <v/>
      </c>
      <c r="G344" s="159" t="str">
        <f>IF(ISERROR(VLOOKUP(A344,Schulferien!$A$24:$C$31,3,FALSE)),"",VLOOKUP(A344,Schulferien!$A$24:$C$31,3,FALSE))</f>
        <v/>
      </c>
      <c r="H344" s="160" t="str">
        <f t="shared" si="111"/>
        <v/>
      </c>
      <c r="I344" s="164">
        <f t="shared" si="112"/>
        <v>1</v>
      </c>
      <c r="J344" s="164">
        <f t="shared" si="113"/>
        <v>1</v>
      </c>
      <c r="K344" s="65"/>
      <c r="L344" s="240" t="str">
        <f t="shared" si="114"/>
        <v/>
      </c>
      <c r="M344" s="150" t="str">
        <f t="shared" si="115"/>
        <v/>
      </c>
      <c r="N344" s="153" t="str">
        <f t="shared" si="116"/>
        <v/>
      </c>
      <c r="O344" s="153" t="str">
        <f t="shared" si="117"/>
        <v/>
      </c>
      <c r="P344" s="240" t="str">
        <f t="shared" si="118"/>
        <v/>
      </c>
      <c r="Q344" s="150" t="str">
        <f t="shared" si="119"/>
        <v/>
      </c>
      <c r="R344" s="153" t="str">
        <f t="shared" si="120"/>
        <v/>
      </c>
      <c r="S344" s="153" t="str">
        <f t="shared" si="121"/>
        <v/>
      </c>
      <c r="T344" s="240" t="str">
        <f t="shared" si="122"/>
        <v/>
      </c>
      <c r="U344" s="150" t="str">
        <f t="shared" si="123"/>
        <v/>
      </c>
      <c r="V344" s="153" t="str">
        <f t="shared" si="124"/>
        <v/>
      </c>
      <c r="W344" s="153" t="str">
        <f t="shared" si="125"/>
        <v/>
      </c>
      <c r="X344" s="170">
        <f t="shared" si="104"/>
        <v>0</v>
      </c>
      <c r="Y344" s="170" t="str">
        <f t="shared" si="105"/>
        <v/>
      </c>
      <c r="Z344" s="172">
        <f t="shared" si="106"/>
        <v>1</v>
      </c>
      <c r="AA344" s="172">
        <f t="shared" si="126"/>
        <v>0</v>
      </c>
      <c r="AB344" s="172" t="str">
        <f t="shared" si="127"/>
        <v/>
      </c>
      <c r="AL344" s="205" t="str">
        <f t="shared" si="128"/>
        <v/>
      </c>
      <c r="AM344" s="206" t="str">
        <f>IF(ISERROR(VLOOKUP(A344,Erfassung_Berechnung!$K$4:$K$19,1,FALSE)),"",VLOOKUP(A344,Erfassung_Berechnung!$K$4:$K$19,1,FALSE))</f>
        <v/>
      </c>
    </row>
    <row r="345" spans="1:39" x14ac:dyDescent="0.2">
      <c r="A345" s="11">
        <f t="shared" si="129"/>
        <v>45932</v>
      </c>
      <c r="B345" s="12">
        <f t="shared" si="107"/>
        <v>10</v>
      </c>
      <c r="C345" s="47">
        <f t="shared" si="108"/>
        <v>5</v>
      </c>
      <c r="D345" s="12" t="str">
        <f t="shared" si="109"/>
        <v/>
      </c>
      <c r="E345" s="156" t="str">
        <f>IF(AND(A345&gt;=Schulferien!$A$9,A345&lt;=Schulferien!$B$9),Schulferien!$C$9,IF(AND(A345&gt;=Schulferien!$A$10,A345&lt;=Schulferien!$B$10),Schulferien!$C$10,IF(AND(A345&gt;=Schulferien!$A$11,A345&lt;=Schulferien!$B$11),Schulferien!$C$11,IF(AND(A345&gt;=Schulferien!$A$12,A345&lt;=Schulferien!$B$12),Schulferien!$C$12,IF(AND(A345&gt;=Schulferien!$A$13,A345&lt;=Schulferien!$B$13),Schulferien!$C$13,IF(AND(A345&gt;=Schulferien!$A$14,A345&lt;=Schulferien!$B$14),Schulferien!$C$14,IF(AND(A345&gt;=Schulferien!$A$15,A345&lt;=Schulferien!$B$15),Schulferien!$C$15,IF(AND(A345&gt;=Schulferien!$A$16,A345&lt;=Schulferien!$B$16),Schulferien!$C$16,""))))))))</f>
        <v/>
      </c>
      <c r="F345" s="157" t="str">
        <f t="shared" si="110"/>
        <v/>
      </c>
      <c r="G345" s="159" t="str">
        <f>IF(ISERROR(VLOOKUP(A345,Schulferien!$A$24:$C$31,3,FALSE)),"",VLOOKUP(A345,Schulferien!$A$24:$C$31,3,FALSE))</f>
        <v/>
      </c>
      <c r="H345" s="160" t="str">
        <f t="shared" si="111"/>
        <v/>
      </c>
      <c r="I345" s="164">
        <f t="shared" si="112"/>
        <v>1</v>
      </c>
      <c r="J345" s="164">
        <f t="shared" si="113"/>
        <v>1</v>
      </c>
      <c r="K345" s="65"/>
      <c r="L345" s="240" t="str">
        <f t="shared" si="114"/>
        <v/>
      </c>
      <c r="M345" s="150" t="str">
        <f t="shared" si="115"/>
        <v/>
      </c>
      <c r="N345" s="153" t="str">
        <f t="shared" si="116"/>
        <v/>
      </c>
      <c r="O345" s="153" t="str">
        <f t="shared" si="117"/>
        <v/>
      </c>
      <c r="P345" s="240" t="str">
        <f t="shared" si="118"/>
        <v/>
      </c>
      <c r="Q345" s="150" t="str">
        <f t="shared" si="119"/>
        <v/>
      </c>
      <c r="R345" s="153" t="str">
        <f t="shared" si="120"/>
        <v/>
      </c>
      <c r="S345" s="153" t="str">
        <f t="shared" si="121"/>
        <v/>
      </c>
      <c r="T345" s="240" t="str">
        <f t="shared" si="122"/>
        <v/>
      </c>
      <c r="U345" s="150" t="str">
        <f t="shared" si="123"/>
        <v/>
      </c>
      <c r="V345" s="153" t="str">
        <f t="shared" si="124"/>
        <v/>
      </c>
      <c r="W345" s="153" t="str">
        <f t="shared" si="125"/>
        <v/>
      </c>
      <c r="X345" s="170">
        <f t="shared" si="104"/>
        <v>0</v>
      </c>
      <c r="Y345" s="170" t="str">
        <f t="shared" si="105"/>
        <v/>
      </c>
      <c r="Z345" s="172">
        <f t="shared" si="106"/>
        <v>1</v>
      </c>
      <c r="AA345" s="172">
        <f t="shared" si="126"/>
        <v>0</v>
      </c>
      <c r="AB345" s="172" t="str">
        <f t="shared" si="127"/>
        <v/>
      </c>
      <c r="AL345" s="205" t="str">
        <f t="shared" si="128"/>
        <v/>
      </c>
      <c r="AM345" s="206" t="str">
        <f>IF(ISERROR(VLOOKUP(A345,Erfassung_Berechnung!$K$4:$K$19,1,FALSE)),"",VLOOKUP(A345,Erfassung_Berechnung!$K$4:$K$19,1,FALSE))</f>
        <v/>
      </c>
    </row>
    <row r="346" spans="1:39" x14ac:dyDescent="0.2">
      <c r="A346" s="11">
        <f t="shared" si="129"/>
        <v>45933</v>
      </c>
      <c r="B346" s="12">
        <f t="shared" si="107"/>
        <v>10</v>
      </c>
      <c r="C346" s="47">
        <f t="shared" si="108"/>
        <v>6</v>
      </c>
      <c r="D346" s="12" t="str">
        <f t="shared" si="109"/>
        <v/>
      </c>
      <c r="E346" s="156" t="str">
        <f>IF(AND(A346&gt;=Schulferien!$A$9,A346&lt;=Schulferien!$B$9),Schulferien!$C$9,IF(AND(A346&gt;=Schulferien!$A$10,A346&lt;=Schulferien!$B$10),Schulferien!$C$10,IF(AND(A346&gt;=Schulferien!$A$11,A346&lt;=Schulferien!$B$11),Schulferien!$C$11,IF(AND(A346&gt;=Schulferien!$A$12,A346&lt;=Schulferien!$B$12),Schulferien!$C$12,IF(AND(A346&gt;=Schulferien!$A$13,A346&lt;=Schulferien!$B$13),Schulferien!$C$13,IF(AND(A346&gt;=Schulferien!$A$14,A346&lt;=Schulferien!$B$14),Schulferien!$C$14,IF(AND(A346&gt;=Schulferien!$A$15,A346&lt;=Schulferien!$B$15),Schulferien!$C$15,IF(AND(A346&gt;=Schulferien!$A$16,A346&lt;=Schulferien!$B$16),Schulferien!$C$16,""))))))))</f>
        <v/>
      </c>
      <c r="F346" s="157" t="str">
        <f t="shared" si="110"/>
        <v/>
      </c>
      <c r="G346" s="159" t="str">
        <f>IF(ISERROR(VLOOKUP(A346,Schulferien!$A$24:$C$31,3,FALSE)),"",VLOOKUP(A346,Schulferien!$A$24:$C$31,3,FALSE))</f>
        <v/>
      </c>
      <c r="H346" s="160" t="str">
        <f t="shared" si="111"/>
        <v/>
      </c>
      <c r="I346" s="164">
        <f t="shared" si="112"/>
        <v>1</v>
      </c>
      <c r="J346" s="164">
        <f t="shared" si="113"/>
        <v>1</v>
      </c>
      <c r="K346" s="65"/>
      <c r="L346" s="240" t="str">
        <f t="shared" si="114"/>
        <v/>
      </c>
      <c r="M346" s="150" t="str">
        <f t="shared" si="115"/>
        <v/>
      </c>
      <c r="N346" s="153" t="str">
        <f t="shared" si="116"/>
        <v/>
      </c>
      <c r="O346" s="153" t="str">
        <f t="shared" si="117"/>
        <v/>
      </c>
      <c r="P346" s="240" t="str">
        <f t="shared" si="118"/>
        <v/>
      </c>
      <c r="Q346" s="150" t="str">
        <f t="shared" si="119"/>
        <v/>
      </c>
      <c r="R346" s="153" t="str">
        <f t="shared" si="120"/>
        <v/>
      </c>
      <c r="S346" s="153" t="str">
        <f t="shared" si="121"/>
        <v/>
      </c>
      <c r="T346" s="240" t="str">
        <f t="shared" si="122"/>
        <v/>
      </c>
      <c r="U346" s="150" t="str">
        <f t="shared" si="123"/>
        <v/>
      </c>
      <c r="V346" s="153" t="str">
        <f t="shared" si="124"/>
        <v/>
      </c>
      <c r="W346" s="153" t="str">
        <f t="shared" si="125"/>
        <v/>
      </c>
      <c r="X346" s="170">
        <f t="shared" si="104"/>
        <v>0</v>
      </c>
      <c r="Y346" s="170" t="str">
        <f t="shared" si="105"/>
        <v/>
      </c>
      <c r="Z346" s="172">
        <f t="shared" si="106"/>
        <v>1</v>
      </c>
      <c r="AA346" s="172">
        <f t="shared" si="126"/>
        <v>0</v>
      </c>
      <c r="AB346" s="172" t="str">
        <f t="shared" si="127"/>
        <v/>
      </c>
      <c r="AL346" s="205" t="str">
        <f t="shared" si="128"/>
        <v/>
      </c>
      <c r="AM346" s="206" t="str">
        <f>IF(ISERROR(VLOOKUP(A346,Erfassung_Berechnung!$K$4:$K$19,1,FALSE)),"",VLOOKUP(A346,Erfassung_Berechnung!$K$4:$K$19,1,FALSE))</f>
        <v/>
      </c>
    </row>
    <row r="347" spans="1:39" x14ac:dyDescent="0.2">
      <c r="A347" s="11">
        <f t="shared" si="129"/>
        <v>45934</v>
      </c>
      <c r="B347" s="12">
        <f t="shared" si="107"/>
        <v>10</v>
      </c>
      <c r="C347" s="47">
        <f t="shared" si="108"/>
        <v>7</v>
      </c>
      <c r="D347" s="12">
        <f t="shared" si="109"/>
        <v>1</v>
      </c>
      <c r="E347" s="156" t="str">
        <f>IF(AND(A347&gt;=Schulferien!$A$9,A347&lt;=Schulferien!$B$9),Schulferien!$C$9,IF(AND(A347&gt;=Schulferien!$A$10,A347&lt;=Schulferien!$B$10),Schulferien!$C$10,IF(AND(A347&gt;=Schulferien!$A$11,A347&lt;=Schulferien!$B$11),Schulferien!$C$11,IF(AND(A347&gt;=Schulferien!$A$12,A347&lt;=Schulferien!$B$12),Schulferien!$C$12,IF(AND(A347&gt;=Schulferien!$A$13,A347&lt;=Schulferien!$B$13),Schulferien!$C$13,IF(AND(A347&gt;=Schulferien!$A$14,A347&lt;=Schulferien!$B$14),Schulferien!$C$14,IF(AND(A347&gt;=Schulferien!$A$15,A347&lt;=Schulferien!$B$15),Schulferien!$C$15,IF(AND(A347&gt;=Schulferien!$A$16,A347&lt;=Schulferien!$B$16),Schulferien!$C$16,""))))))))</f>
        <v/>
      </c>
      <c r="F347" s="157" t="str">
        <f t="shared" si="110"/>
        <v/>
      </c>
      <c r="G347" s="159" t="str">
        <f>IF(ISERROR(VLOOKUP(A347,Schulferien!$A$24:$C$31,3,FALSE)),"",VLOOKUP(A347,Schulferien!$A$24:$C$31,3,FALSE))</f>
        <v/>
      </c>
      <c r="H347" s="160" t="str">
        <f t="shared" si="111"/>
        <v/>
      </c>
      <c r="I347" s="164" t="str">
        <f t="shared" si="112"/>
        <v/>
      </c>
      <c r="J347" s="164" t="str">
        <f t="shared" si="113"/>
        <v/>
      </c>
      <c r="K347" s="65"/>
      <c r="L347" s="240" t="str">
        <f t="shared" si="114"/>
        <v/>
      </c>
      <c r="M347" s="150" t="str">
        <f t="shared" si="115"/>
        <v/>
      </c>
      <c r="N347" s="153" t="str">
        <f t="shared" si="116"/>
        <v/>
      </c>
      <c r="O347" s="153" t="str">
        <f t="shared" si="117"/>
        <v/>
      </c>
      <c r="P347" s="240" t="str">
        <f t="shared" si="118"/>
        <v/>
      </c>
      <c r="Q347" s="150" t="str">
        <f t="shared" si="119"/>
        <v/>
      </c>
      <c r="R347" s="153" t="str">
        <f t="shared" si="120"/>
        <v/>
      </c>
      <c r="S347" s="153" t="str">
        <f t="shared" si="121"/>
        <v/>
      </c>
      <c r="T347" s="240" t="str">
        <f t="shared" si="122"/>
        <v/>
      </c>
      <c r="U347" s="150" t="str">
        <f t="shared" si="123"/>
        <v/>
      </c>
      <c r="V347" s="153" t="str">
        <f t="shared" si="124"/>
        <v/>
      </c>
      <c r="W347" s="153" t="str">
        <f t="shared" si="125"/>
        <v/>
      </c>
      <c r="X347" s="170">
        <f t="shared" si="104"/>
        <v>0</v>
      </c>
      <c r="Y347" s="170" t="str">
        <f t="shared" si="105"/>
        <v/>
      </c>
      <c r="Z347" s="172" t="str">
        <f t="shared" si="106"/>
        <v/>
      </c>
      <c r="AA347" s="172" t="str">
        <f t="shared" si="126"/>
        <v/>
      </c>
      <c r="AB347" s="172" t="str">
        <f t="shared" si="127"/>
        <v/>
      </c>
      <c r="AL347" s="205" t="str">
        <f t="shared" si="128"/>
        <v/>
      </c>
      <c r="AM347" s="206" t="str">
        <f>IF(ISERROR(VLOOKUP(A347,Erfassung_Berechnung!$K$4:$K$19,1,FALSE)),"",VLOOKUP(A347,Erfassung_Berechnung!$K$4:$K$19,1,FALSE))</f>
        <v/>
      </c>
    </row>
    <row r="348" spans="1:39" x14ac:dyDescent="0.2">
      <c r="A348" s="11">
        <f t="shared" si="129"/>
        <v>45935</v>
      </c>
      <c r="B348" s="12">
        <f t="shared" si="107"/>
        <v>10</v>
      </c>
      <c r="C348" s="47">
        <f t="shared" si="108"/>
        <v>1</v>
      </c>
      <c r="D348" s="12">
        <f t="shared" si="109"/>
        <v>1</v>
      </c>
      <c r="E348" s="156" t="str">
        <f>IF(AND(A348&gt;=Schulferien!$A$9,A348&lt;=Schulferien!$B$9),Schulferien!$C$9,IF(AND(A348&gt;=Schulferien!$A$10,A348&lt;=Schulferien!$B$10),Schulferien!$C$10,IF(AND(A348&gt;=Schulferien!$A$11,A348&lt;=Schulferien!$B$11),Schulferien!$C$11,IF(AND(A348&gt;=Schulferien!$A$12,A348&lt;=Schulferien!$B$12),Schulferien!$C$12,IF(AND(A348&gt;=Schulferien!$A$13,A348&lt;=Schulferien!$B$13),Schulferien!$C$13,IF(AND(A348&gt;=Schulferien!$A$14,A348&lt;=Schulferien!$B$14),Schulferien!$C$14,IF(AND(A348&gt;=Schulferien!$A$15,A348&lt;=Schulferien!$B$15),Schulferien!$C$15,IF(AND(A348&gt;=Schulferien!$A$16,A348&lt;=Schulferien!$B$16),Schulferien!$C$16,""))))))))</f>
        <v/>
      </c>
      <c r="F348" s="157" t="str">
        <f t="shared" si="110"/>
        <v/>
      </c>
      <c r="G348" s="159" t="str">
        <f>IF(ISERROR(VLOOKUP(A348,Schulferien!$A$24:$C$31,3,FALSE)),"",VLOOKUP(A348,Schulferien!$A$24:$C$31,3,FALSE))</f>
        <v/>
      </c>
      <c r="H348" s="160" t="str">
        <f t="shared" si="111"/>
        <v/>
      </c>
      <c r="I348" s="164" t="str">
        <f t="shared" si="112"/>
        <v/>
      </c>
      <c r="J348" s="164" t="str">
        <f t="shared" si="113"/>
        <v/>
      </c>
      <c r="K348" s="65"/>
      <c r="L348" s="240" t="str">
        <f t="shared" si="114"/>
        <v/>
      </c>
      <c r="M348" s="150" t="str">
        <f t="shared" si="115"/>
        <v/>
      </c>
      <c r="N348" s="153" t="str">
        <f t="shared" si="116"/>
        <v/>
      </c>
      <c r="O348" s="153" t="str">
        <f t="shared" si="117"/>
        <v/>
      </c>
      <c r="P348" s="240" t="str">
        <f t="shared" si="118"/>
        <v/>
      </c>
      <c r="Q348" s="150" t="str">
        <f t="shared" si="119"/>
        <v/>
      </c>
      <c r="R348" s="153" t="str">
        <f t="shared" si="120"/>
        <v/>
      </c>
      <c r="S348" s="153" t="str">
        <f t="shared" si="121"/>
        <v/>
      </c>
      <c r="T348" s="240" t="str">
        <f t="shared" si="122"/>
        <v/>
      </c>
      <c r="U348" s="150" t="str">
        <f t="shared" si="123"/>
        <v/>
      </c>
      <c r="V348" s="153" t="str">
        <f t="shared" si="124"/>
        <v/>
      </c>
      <c r="W348" s="153" t="str">
        <f t="shared" si="125"/>
        <v/>
      </c>
      <c r="X348" s="170">
        <f t="shared" si="104"/>
        <v>0</v>
      </c>
      <c r="Y348" s="170" t="str">
        <f t="shared" si="105"/>
        <v/>
      </c>
      <c r="Z348" s="172" t="str">
        <f t="shared" si="106"/>
        <v/>
      </c>
      <c r="AA348" s="172" t="str">
        <f t="shared" si="126"/>
        <v/>
      </c>
      <c r="AB348" s="172" t="str">
        <f t="shared" si="127"/>
        <v/>
      </c>
      <c r="AL348" s="205" t="str">
        <f t="shared" si="128"/>
        <v/>
      </c>
      <c r="AM348" s="206" t="str">
        <f>IF(ISERROR(VLOOKUP(A348,Erfassung_Berechnung!$K$4:$K$19,1,FALSE)),"",VLOOKUP(A348,Erfassung_Berechnung!$K$4:$K$19,1,FALSE))</f>
        <v/>
      </c>
    </row>
    <row r="349" spans="1:39" x14ac:dyDescent="0.2">
      <c r="A349" s="11">
        <f t="shared" si="129"/>
        <v>45936</v>
      </c>
      <c r="B349" s="12">
        <f t="shared" si="107"/>
        <v>10</v>
      </c>
      <c r="C349" s="47">
        <f t="shared" si="108"/>
        <v>2</v>
      </c>
      <c r="D349" s="12" t="str">
        <f t="shared" si="109"/>
        <v/>
      </c>
      <c r="E349" s="156" t="str">
        <f>IF(AND(A349&gt;=Schulferien!$A$9,A349&lt;=Schulferien!$B$9),Schulferien!$C$9,IF(AND(A349&gt;=Schulferien!$A$10,A349&lt;=Schulferien!$B$10),Schulferien!$C$10,IF(AND(A349&gt;=Schulferien!$A$11,A349&lt;=Schulferien!$B$11),Schulferien!$C$11,IF(AND(A349&gt;=Schulferien!$A$12,A349&lt;=Schulferien!$B$12),Schulferien!$C$12,IF(AND(A349&gt;=Schulferien!$A$13,A349&lt;=Schulferien!$B$13),Schulferien!$C$13,IF(AND(A349&gt;=Schulferien!$A$14,A349&lt;=Schulferien!$B$14),Schulferien!$C$14,IF(AND(A349&gt;=Schulferien!$A$15,A349&lt;=Schulferien!$B$15),Schulferien!$C$15,IF(AND(A349&gt;=Schulferien!$A$16,A349&lt;=Schulferien!$B$16),Schulferien!$C$16,""))))))))</f>
        <v>Herbstferien</v>
      </c>
      <c r="F349" s="157">
        <f t="shared" si="110"/>
        <v>1</v>
      </c>
      <c r="G349" s="159" t="str">
        <f>IF(ISERROR(VLOOKUP(A349,Schulferien!$A$24:$C$31,3,FALSE)),"",VLOOKUP(A349,Schulferien!$A$24:$C$31,3,FALSE))</f>
        <v/>
      </c>
      <c r="H349" s="160" t="str">
        <f t="shared" si="111"/>
        <v/>
      </c>
      <c r="I349" s="164" t="str">
        <f t="shared" si="112"/>
        <v/>
      </c>
      <c r="J349" s="164" t="str">
        <f t="shared" si="113"/>
        <v/>
      </c>
      <c r="K349" s="65"/>
      <c r="L349" s="240" t="str">
        <f t="shared" si="114"/>
        <v/>
      </c>
      <c r="M349" s="150" t="str">
        <f t="shared" si="115"/>
        <v/>
      </c>
      <c r="N349" s="153" t="str">
        <f t="shared" si="116"/>
        <v/>
      </c>
      <c r="O349" s="153" t="str">
        <f t="shared" si="117"/>
        <v/>
      </c>
      <c r="P349" s="240" t="str">
        <f t="shared" si="118"/>
        <v/>
      </c>
      <c r="Q349" s="150" t="str">
        <f t="shared" si="119"/>
        <v/>
      </c>
      <c r="R349" s="153" t="str">
        <f t="shared" si="120"/>
        <v/>
      </c>
      <c r="S349" s="153" t="str">
        <f t="shared" si="121"/>
        <v/>
      </c>
      <c r="T349" s="240" t="str">
        <f t="shared" si="122"/>
        <v/>
      </c>
      <c r="U349" s="150" t="str">
        <f t="shared" si="123"/>
        <v/>
      </c>
      <c r="V349" s="153" t="str">
        <f t="shared" si="124"/>
        <v/>
      </c>
      <c r="W349" s="153" t="str">
        <f t="shared" si="125"/>
        <v/>
      </c>
      <c r="X349" s="170">
        <f t="shared" si="104"/>
        <v>0</v>
      </c>
      <c r="Y349" s="170" t="str">
        <f t="shared" si="105"/>
        <v/>
      </c>
      <c r="Z349" s="172" t="str">
        <f t="shared" si="106"/>
        <v/>
      </c>
      <c r="AA349" s="172" t="str">
        <f t="shared" si="126"/>
        <v/>
      </c>
      <c r="AB349" s="172" t="str">
        <f t="shared" si="127"/>
        <v/>
      </c>
      <c r="AL349" s="205" t="str">
        <f t="shared" si="128"/>
        <v/>
      </c>
      <c r="AM349" s="206" t="str">
        <f>IF(ISERROR(VLOOKUP(A349,Erfassung_Berechnung!$K$4:$K$19,1,FALSE)),"",VLOOKUP(A349,Erfassung_Berechnung!$K$4:$K$19,1,FALSE))</f>
        <v/>
      </c>
    </row>
    <row r="350" spans="1:39" x14ac:dyDescent="0.2">
      <c r="A350" s="11">
        <f t="shared" si="129"/>
        <v>45937</v>
      </c>
      <c r="B350" s="12">
        <f t="shared" si="107"/>
        <v>10</v>
      </c>
      <c r="C350" s="47">
        <f t="shared" si="108"/>
        <v>3</v>
      </c>
      <c r="D350" s="12" t="str">
        <f t="shared" si="109"/>
        <v/>
      </c>
      <c r="E350" s="156" t="str">
        <f>IF(AND(A350&gt;=Schulferien!$A$9,A350&lt;=Schulferien!$B$9),Schulferien!$C$9,IF(AND(A350&gt;=Schulferien!$A$10,A350&lt;=Schulferien!$B$10),Schulferien!$C$10,IF(AND(A350&gt;=Schulferien!$A$11,A350&lt;=Schulferien!$B$11),Schulferien!$C$11,IF(AND(A350&gt;=Schulferien!$A$12,A350&lt;=Schulferien!$B$12),Schulferien!$C$12,IF(AND(A350&gt;=Schulferien!$A$13,A350&lt;=Schulferien!$B$13),Schulferien!$C$13,IF(AND(A350&gt;=Schulferien!$A$14,A350&lt;=Schulferien!$B$14),Schulferien!$C$14,IF(AND(A350&gt;=Schulferien!$A$15,A350&lt;=Schulferien!$B$15),Schulferien!$C$15,IF(AND(A350&gt;=Schulferien!$A$16,A350&lt;=Schulferien!$B$16),Schulferien!$C$16,""))))))))</f>
        <v>Herbstferien</v>
      </c>
      <c r="F350" s="157">
        <f t="shared" si="110"/>
        <v>1</v>
      </c>
      <c r="G350" s="159" t="str">
        <f>IF(ISERROR(VLOOKUP(A350,Schulferien!$A$24:$C$31,3,FALSE)),"",VLOOKUP(A350,Schulferien!$A$24:$C$31,3,FALSE))</f>
        <v/>
      </c>
      <c r="H350" s="160" t="str">
        <f t="shared" si="111"/>
        <v/>
      </c>
      <c r="I350" s="164" t="str">
        <f t="shared" si="112"/>
        <v/>
      </c>
      <c r="J350" s="164" t="str">
        <f t="shared" si="113"/>
        <v/>
      </c>
      <c r="K350" s="65"/>
      <c r="L350" s="240" t="str">
        <f t="shared" si="114"/>
        <v/>
      </c>
      <c r="M350" s="150" t="str">
        <f t="shared" si="115"/>
        <v/>
      </c>
      <c r="N350" s="153" t="str">
        <f t="shared" si="116"/>
        <v/>
      </c>
      <c r="O350" s="153" t="str">
        <f t="shared" si="117"/>
        <v/>
      </c>
      <c r="P350" s="240" t="str">
        <f t="shared" si="118"/>
        <v/>
      </c>
      <c r="Q350" s="150" t="str">
        <f t="shared" si="119"/>
        <v/>
      </c>
      <c r="R350" s="153" t="str">
        <f t="shared" si="120"/>
        <v/>
      </c>
      <c r="S350" s="153" t="str">
        <f t="shared" si="121"/>
        <v/>
      </c>
      <c r="T350" s="240" t="str">
        <f t="shared" si="122"/>
        <v/>
      </c>
      <c r="U350" s="150" t="str">
        <f t="shared" si="123"/>
        <v/>
      </c>
      <c r="V350" s="153" t="str">
        <f t="shared" si="124"/>
        <v/>
      </c>
      <c r="W350" s="153" t="str">
        <f t="shared" si="125"/>
        <v/>
      </c>
      <c r="X350" s="170">
        <f t="shared" si="104"/>
        <v>0</v>
      </c>
      <c r="Y350" s="170" t="str">
        <f t="shared" si="105"/>
        <v/>
      </c>
      <c r="Z350" s="172" t="str">
        <f t="shared" si="106"/>
        <v/>
      </c>
      <c r="AA350" s="172" t="str">
        <f t="shared" si="126"/>
        <v/>
      </c>
      <c r="AB350" s="172" t="str">
        <f t="shared" si="127"/>
        <v/>
      </c>
      <c r="AL350" s="205" t="str">
        <f t="shared" si="128"/>
        <v/>
      </c>
      <c r="AM350" s="206" t="str">
        <f>IF(ISERROR(VLOOKUP(A350,Erfassung_Berechnung!$K$4:$K$19,1,FALSE)),"",VLOOKUP(A350,Erfassung_Berechnung!$K$4:$K$19,1,FALSE))</f>
        <v/>
      </c>
    </row>
    <row r="351" spans="1:39" x14ac:dyDescent="0.2">
      <c r="A351" s="11">
        <f t="shared" si="129"/>
        <v>45938</v>
      </c>
      <c r="B351" s="12">
        <f t="shared" si="107"/>
        <v>10</v>
      </c>
      <c r="C351" s="47">
        <f t="shared" si="108"/>
        <v>4</v>
      </c>
      <c r="D351" s="12" t="str">
        <f t="shared" si="109"/>
        <v/>
      </c>
      <c r="E351" s="156" t="str">
        <f>IF(AND(A351&gt;=Schulferien!$A$9,A351&lt;=Schulferien!$B$9),Schulferien!$C$9,IF(AND(A351&gt;=Schulferien!$A$10,A351&lt;=Schulferien!$B$10),Schulferien!$C$10,IF(AND(A351&gt;=Schulferien!$A$11,A351&lt;=Schulferien!$B$11),Schulferien!$C$11,IF(AND(A351&gt;=Schulferien!$A$12,A351&lt;=Schulferien!$B$12),Schulferien!$C$12,IF(AND(A351&gt;=Schulferien!$A$13,A351&lt;=Schulferien!$B$13),Schulferien!$C$13,IF(AND(A351&gt;=Schulferien!$A$14,A351&lt;=Schulferien!$B$14),Schulferien!$C$14,IF(AND(A351&gt;=Schulferien!$A$15,A351&lt;=Schulferien!$B$15),Schulferien!$C$15,IF(AND(A351&gt;=Schulferien!$A$16,A351&lt;=Schulferien!$B$16),Schulferien!$C$16,""))))))))</f>
        <v>Herbstferien</v>
      </c>
      <c r="F351" s="157">
        <f t="shared" si="110"/>
        <v>1</v>
      </c>
      <c r="G351" s="159" t="str">
        <f>IF(ISERROR(VLOOKUP(A351,Schulferien!$A$24:$C$31,3,FALSE)),"",VLOOKUP(A351,Schulferien!$A$24:$C$31,3,FALSE))</f>
        <v/>
      </c>
      <c r="H351" s="160" t="str">
        <f t="shared" si="111"/>
        <v/>
      </c>
      <c r="I351" s="164" t="str">
        <f t="shared" si="112"/>
        <v/>
      </c>
      <c r="J351" s="164" t="str">
        <f t="shared" si="113"/>
        <v/>
      </c>
      <c r="K351" s="65"/>
      <c r="L351" s="240" t="str">
        <f t="shared" si="114"/>
        <v/>
      </c>
      <c r="M351" s="150" t="str">
        <f t="shared" si="115"/>
        <v/>
      </c>
      <c r="N351" s="153" t="str">
        <f t="shared" si="116"/>
        <v/>
      </c>
      <c r="O351" s="153" t="str">
        <f t="shared" si="117"/>
        <v/>
      </c>
      <c r="P351" s="240" t="str">
        <f t="shared" si="118"/>
        <v/>
      </c>
      <c r="Q351" s="150" t="str">
        <f t="shared" si="119"/>
        <v/>
      </c>
      <c r="R351" s="153" t="str">
        <f t="shared" si="120"/>
        <v/>
      </c>
      <c r="S351" s="153" t="str">
        <f t="shared" si="121"/>
        <v/>
      </c>
      <c r="T351" s="240" t="str">
        <f t="shared" si="122"/>
        <v/>
      </c>
      <c r="U351" s="150" t="str">
        <f t="shared" si="123"/>
        <v/>
      </c>
      <c r="V351" s="153" t="str">
        <f t="shared" si="124"/>
        <v/>
      </c>
      <c r="W351" s="153" t="str">
        <f t="shared" si="125"/>
        <v/>
      </c>
      <c r="X351" s="170">
        <f t="shared" si="104"/>
        <v>0</v>
      </c>
      <c r="Y351" s="170" t="str">
        <f t="shared" si="105"/>
        <v/>
      </c>
      <c r="Z351" s="172" t="str">
        <f t="shared" si="106"/>
        <v/>
      </c>
      <c r="AA351" s="172" t="str">
        <f t="shared" si="126"/>
        <v/>
      </c>
      <c r="AB351" s="172" t="str">
        <f t="shared" si="127"/>
        <v/>
      </c>
      <c r="AL351" s="205" t="str">
        <f t="shared" si="128"/>
        <v/>
      </c>
      <c r="AM351" s="206" t="str">
        <f>IF(ISERROR(VLOOKUP(A351,Erfassung_Berechnung!$K$4:$K$19,1,FALSE)),"",VLOOKUP(A351,Erfassung_Berechnung!$K$4:$K$19,1,FALSE))</f>
        <v/>
      </c>
    </row>
    <row r="352" spans="1:39" x14ac:dyDescent="0.2">
      <c r="A352" s="11">
        <f t="shared" si="129"/>
        <v>45939</v>
      </c>
      <c r="B352" s="12">
        <f t="shared" si="107"/>
        <v>10</v>
      </c>
      <c r="C352" s="47">
        <f t="shared" si="108"/>
        <v>5</v>
      </c>
      <c r="D352" s="12" t="str">
        <f t="shared" si="109"/>
        <v/>
      </c>
      <c r="E352" s="156" t="str">
        <f>IF(AND(A352&gt;=Schulferien!$A$9,A352&lt;=Schulferien!$B$9),Schulferien!$C$9,IF(AND(A352&gt;=Schulferien!$A$10,A352&lt;=Schulferien!$B$10),Schulferien!$C$10,IF(AND(A352&gt;=Schulferien!$A$11,A352&lt;=Schulferien!$B$11),Schulferien!$C$11,IF(AND(A352&gt;=Schulferien!$A$12,A352&lt;=Schulferien!$B$12),Schulferien!$C$12,IF(AND(A352&gt;=Schulferien!$A$13,A352&lt;=Schulferien!$B$13),Schulferien!$C$13,IF(AND(A352&gt;=Schulferien!$A$14,A352&lt;=Schulferien!$B$14),Schulferien!$C$14,IF(AND(A352&gt;=Schulferien!$A$15,A352&lt;=Schulferien!$B$15),Schulferien!$C$15,IF(AND(A352&gt;=Schulferien!$A$16,A352&lt;=Schulferien!$B$16),Schulferien!$C$16,""))))))))</f>
        <v>Herbstferien</v>
      </c>
      <c r="F352" s="157">
        <f t="shared" si="110"/>
        <v>1</v>
      </c>
      <c r="G352" s="159" t="str">
        <f>IF(ISERROR(VLOOKUP(A352,Schulferien!$A$24:$C$31,3,FALSE)),"",VLOOKUP(A352,Schulferien!$A$24:$C$31,3,FALSE))</f>
        <v/>
      </c>
      <c r="H352" s="160" t="str">
        <f t="shared" si="111"/>
        <v/>
      </c>
      <c r="I352" s="164" t="str">
        <f t="shared" si="112"/>
        <v/>
      </c>
      <c r="J352" s="164" t="str">
        <f t="shared" si="113"/>
        <v/>
      </c>
      <c r="K352" s="65"/>
      <c r="L352" s="240" t="str">
        <f t="shared" si="114"/>
        <v/>
      </c>
      <c r="M352" s="150" t="str">
        <f t="shared" si="115"/>
        <v/>
      </c>
      <c r="N352" s="153" t="str">
        <f t="shared" si="116"/>
        <v/>
      </c>
      <c r="O352" s="153" t="str">
        <f t="shared" si="117"/>
        <v/>
      </c>
      <c r="P352" s="240" t="str">
        <f t="shared" si="118"/>
        <v/>
      </c>
      <c r="Q352" s="150" t="str">
        <f t="shared" si="119"/>
        <v/>
      </c>
      <c r="R352" s="153" t="str">
        <f t="shared" si="120"/>
        <v/>
      </c>
      <c r="S352" s="153" t="str">
        <f t="shared" si="121"/>
        <v/>
      </c>
      <c r="T352" s="240" t="str">
        <f t="shared" si="122"/>
        <v/>
      </c>
      <c r="U352" s="150" t="str">
        <f t="shared" si="123"/>
        <v/>
      </c>
      <c r="V352" s="153" t="str">
        <f t="shared" si="124"/>
        <v/>
      </c>
      <c r="W352" s="153" t="str">
        <f t="shared" si="125"/>
        <v/>
      </c>
      <c r="X352" s="170">
        <f t="shared" si="104"/>
        <v>0</v>
      </c>
      <c r="Y352" s="170" t="str">
        <f t="shared" si="105"/>
        <v/>
      </c>
      <c r="Z352" s="172" t="str">
        <f t="shared" si="106"/>
        <v/>
      </c>
      <c r="AA352" s="172" t="str">
        <f t="shared" si="126"/>
        <v/>
      </c>
      <c r="AB352" s="172" t="str">
        <f t="shared" si="127"/>
        <v/>
      </c>
      <c r="AL352" s="205" t="str">
        <f t="shared" si="128"/>
        <v/>
      </c>
      <c r="AM352" s="206" t="str">
        <f>IF(ISERROR(VLOOKUP(A352,Erfassung_Berechnung!$K$4:$K$19,1,FALSE)),"",VLOOKUP(A352,Erfassung_Berechnung!$K$4:$K$19,1,FALSE))</f>
        <v/>
      </c>
    </row>
    <row r="353" spans="1:39" x14ac:dyDescent="0.2">
      <c r="A353" s="11">
        <f t="shared" si="129"/>
        <v>45940</v>
      </c>
      <c r="B353" s="12">
        <f t="shared" si="107"/>
        <v>10</v>
      </c>
      <c r="C353" s="47">
        <f t="shared" si="108"/>
        <v>6</v>
      </c>
      <c r="D353" s="12" t="str">
        <f t="shared" si="109"/>
        <v/>
      </c>
      <c r="E353" s="156" t="str">
        <f>IF(AND(A353&gt;=Schulferien!$A$9,A353&lt;=Schulferien!$B$9),Schulferien!$C$9,IF(AND(A353&gt;=Schulferien!$A$10,A353&lt;=Schulferien!$B$10),Schulferien!$C$10,IF(AND(A353&gt;=Schulferien!$A$11,A353&lt;=Schulferien!$B$11),Schulferien!$C$11,IF(AND(A353&gt;=Schulferien!$A$12,A353&lt;=Schulferien!$B$12),Schulferien!$C$12,IF(AND(A353&gt;=Schulferien!$A$13,A353&lt;=Schulferien!$B$13),Schulferien!$C$13,IF(AND(A353&gt;=Schulferien!$A$14,A353&lt;=Schulferien!$B$14),Schulferien!$C$14,IF(AND(A353&gt;=Schulferien!$A$15,A353&lt;=Schulferien!$B$15),Schulferien!$C$15,IF(AND(A353&gt;=Schulferien!$A$16,A353&lt;=Schulferien!$B$16),Schulferien!$C$16,""))))))))</f>
        <v>Herbstferien</v>
      </c>
      <c r="F353" s="157">
        <f t="shared" si="110"/>
        <v>1</v>
      </c>
      <c r="G353" s="159" t="str">
        <f>IF(ISERROR(VLOOKUP(A353,Schulferien!$A$24:$C$31,3,FALSE)),"",VLOOKUP(A353,Schulferien!$A$24:$C$31,3,FALSE))</f>
        <v/>
      </c>
      <c r="H353" s="160" t="str">
        <f t="shared" si="111"/>
        <v/>
      </c>
      <c r="I353" s="164" t="str">
        <f t="shared" si="112"/>
        <v/>
      </c>
      <c r="J353" s="164" t="str">
        <f t="shared" si="113"/>
        <v/>
      </c>
      <c r="K353" s="65"/>
      <c r="L353" s="240" t="str">
        <f t="shared" si="114"/>
        <v/>
      </c>
      <c r="M353" s="150" t="str">
        <f t="shared" si="115"/>
        <v/>
      </c>
      <c r="N353" s="153" t="str">
        <f t="shared" si="116"/>
        <v/>
      </c>
      <c r="O353" s="153" t="str">
        <f t="shared" si="117"/>
        <v/>
      </c>
      <c r="P353" s="240" t="str">
        <f t="shared" si="118"/>
        <v/>
      </c>
      <c r="Q353" s="150" t="str">
        <f t="shared" si="119"/>
        <v/>
      </c>
      <c r="R353" s="153" t="str">
        <f t="shared" si="120"/>
        <v/>
      </c>
      <c r="S353" s="153" t="str">
        <f t="shared" si="121"/>
        <v/>
      </c>
      <c r="T353" s="240" t="str">
        <f t="shared" si="122"/>
        <v/>
      </c>
      <c r="U353" s="150" t="str">
        <f t="shared" si="123"/>
        <v/>
      </c>
      <c r="V353" s="153" t="str">
        <f t="shared" si="124"/>
        <v/>
      </c>
      <c r="W353" s="153" t="str">
        <f t="shared" si="125"/>
        <v/>
      </c>
      <c r="X353" s="170">
        <f t="shared" si="104"/>
        <v>0</v>
      </c>
      <c r="Y353" s="170" t="str">
        <f t="shared" si="105"/>
        <v/>
      </c>
      <c r="Z353" s="172" t="str">
        <f t="shared" si="106"/>
        <v/>
      </c>
      <c r="AA353" s="172" t="str">
        <f t="shared" si="126"/>
        <v/>
      </c>
      <c r="AB353" s="172" t="str">
        <f t="shared" si="127"/>
        <v/>
      </c>
      <c r="AL353" s="205" t="str">
        <f t="shared" si="128"/>
        <v/>
      </c>
      <c r="AM353" s="206" t="str">
        <f>IF(ISERROR(VLOOKUP(A353,Erfassung_Berechnung!$K$4:$K$19,1,FALSE)),"",VLOOKUP(A353,Erfassung_Berechnung!$K$4:$K$19,1,FALSE))</f>
        <v/>
      </c>
    </row>
    <row r="354" spans="1:39" x14ac:dyDescent="0.2">
      <c r="A354" s="11">
        <f t="shared" si="129"/>
        <v>45941</v>
      </c>
      <c r="B354" s="12">
        <f t="shared" si="107"/>
        <v>10</v>
      </c>
      <c r="C354" s="47">
        <f t="shared" si="108"/>
        <v>7</v>
      </c>
      <c r="D354" s="12">
        <f t="shared" si="109"/>
        <v>1</v>
      </c>
      <c r="E354" s="156" t="str">
        <f>IF(AND(A354&gt;=Schulferien!$A$9,A354&lt;=Schulferien!$B$9),Schulferien!$C$9,IF(AND(A354&gt;=Schulferien!$A$10,A354&lt;=Schulferien!$B$10),Schulferien!$C$10,IF(AND(A354&gt;=Schulferien!$A$11,A354&lt;=Schulferien!$B$11),Schulferien!$C$11,IF(AND(A354&gt;=Schulferien!$A$12,A354&lt;=Schulferien!$B$12),Schulferien!$C$12,IF(AND(A354&gt;=Schulferien!$A$13,A354&lt;=Schulferien!$B$13),Schulferien!$C$13,IF(AND(A354&gt;=Schulferien!$A$14,A354&lt;=Schulferien!$B$14),Schulferien!$C$14,IF(AND(A354&gt;=Schulferien!$A$15,A354&lt;=Schulferien!$B$15),Schulferien!$C$15,IF(AND(A354&gt;=Schulferien!$A$16,A354&lt;=Schulferien!$B$16),Schulferien!$C$16,""))))))))</f>
        <v>Herbstferien</v>
      </c>
      <c r="F354" s="157">
        <f t="shared" si="110"/>
        <v>0</v>
      </c>
      <c r="G354" s="159" t="str">
        <f>IF(ISERROR(VLOOKUP(A354,Schulferien!$A$24:$C$31,3,FALSE)),"",VLOOKUP(A354,Schulferien!$A$24:$C$31,3,FALSE))</f>
        <v/>
      </c>
      <c r="H354" s="160" t="str">
        <f t="shared" si="111"/>
        <v/>
      </c>
      <c r="I354" s="164" t="str">
        <f t="shared" si="112"/>
        <v/>
      </c>
      <c r="J354" s="164" t="str">
        <f t="shared" si="113"/>
        <v/>
      </c>
      <c r="K354" s="65"/>
      <c r="L354" s="240" t="str">
        <f t="shared" si="114"/>
        <v/>
      </c>
      <c r="M354" s="150" t="str">
        <f t="shared" si="115"/>
        <v/>
      </c>
      <c r="N354" s="153" t="str">
        <f t="shared" si="116"/>
        <v/>
      </c>
      <c r="O354" s="153" t="str">
        <f t="shared" si="117"/>
        <v/>
      </c>
      <c r="P354" s="240" t="str">
        <f t="shared" si="118"/>
        <v/>
      </c>
      <c r="Q354" s="150" t="str">
        <f t="shared" si="119"/>
        <v/>
      </c>
      <c r="R354" s="153" t="str">
        <f t="shared" si="120"/>
        <v/>
      </c>
      <c r="S354" s="153" t="str">
        <f t="shared" si="121"/>
        <v/>
      </c>
      <c r="T354" s="240" t="str">
        <f t="shared" si="122"/>
        <v/>
      </c>
      <c r="U354" s="150" t="str">
        <f t="shared" si="123"/>
        <v/>
      </c>
      <c r="V354" s="153" t="str">
        <f t="shared" si="124"/>
        <v/>
      </c>
      <c r="W354" s="153" t="str">
        <f t="shared" si="125"/>
        <v/>
      </c>
      <c r="X354" s="170">
        <f t="shared" si="104"/>
        <v>0</v>
      </c>
      <c r="Y354" s="170" t="str">
        <f t="shared" si="105"/>
        <v/>
      </c>
      <c r="Z354" s="172" t="str">
        <f t="shared" si="106"/>
        <v/>
      </c>
      <c r="AA354" s="172" t="str">
        <f t="shared" si="126"/>
        <v/>
      </c>
      <c r="AB354" s="172" t="str">
        <f t="shared" si="127"/>
        <v/>
      </c>
      <c r="AL354" s="205" t="str">
        <f t="shared" si="128"/>
        <v/>
      </c>
      <c r="AM354" s="206" t="str">
        <f>IF(ISERROR(VLOOKUP(A354,Erfassung_Berechnung!$K$4:$K$19,1,FALSE)),"",VLOOKUP(A354,Erfassung_Berechnung!$K$4:$K$19,1,FALSE))</f>
        <v/>
      </c>
    </row>
    <row r="355" spans="1:39" x14ac:dyDescent="0.2">
      <c r="A355" s="11">
        <f t="shared" si="129"/>
        <v>45942</v>
      </c>
      <c r="B355" s="12">
        <f t="shared" si="107"/>
        <v>10</v>
      </c>
      <c r="C355" s="47">
        <f t="shared" si="108"/>
        <v>1</v>
      </c>
      <c r="D355" s="12">
        <f t="shared" si="109"/>
        <v>1</v>
      </c>
      <c r="E355" s="156" t="str">
        <f>IF(AND(A355&gt;=Schulferien!$A$9,A355&lt;=Schulferien!$B$9),Schulferien!$C$9,IF(AND(A355&gt;=Schulferien!$A$10,A355&lt;=Schulferien!$B$10),Schulferien!$C$10,IF(AND(A355&gt;=Schulferien!$A$11,A355&lt;=Schulferien!$B$11),Schulferien!$C$11,IF(AND(A355&gt;=Schulferien!$A$12,A355&lt;=Schulferien!$B$12),Schulferien!$C$12,IF(AND(A355&gt;=Schulferien!$A$13,A355&lt;=Schulferien!$B$13),Schulferien!$C$13,IF(AND(A355&gt;=Schulferien!$A$14,A355&lt;=Schulferien!$B$14),Schulferien!$C$14,IF(AND(A355&gt;=Schulferien!$A$15,A355&lt;=Schulferien!$B$15),Schulferien!$C$15,IF(AND(A355&gt;=Schulferien!$A$16,A355&lt;=Schulferien!$B$16),Schulferien!$C$16,""))))))))</f>
        <v>Herbstferien</v>
      </c>
      <c r="F355" s="157">
        <f t="shared" si="110"/>
        <v>0</v>
      </c>
      <c r="G355" s="159" t="str">
        <f>IF(ISERROR(VLOOKUP(A355,Schulferien!$A$24:$C$31,3,FALSE)),"",VLOOKUP(A355,Schulferien!$A$24:$C$31,3,FALSE))</f>
        <v/>
      </c>
      <c r="H355" s="160" t="str">
        <f t="shared" si="111"/>
        <v/>
      </c>
      <c r="I355" s="164" t="str">
        <f t="shared" si="112"/>
        <v/>
      </c>
      <c r="J355" s="164" t="str">
        <f t="shared" si="113"/>
        <v/>
      </c>
      <c r="K355" s="65"/>
      <c r="L355" s="240" t="str">
        <f t="shared" si="114"/>
        <v/>
      </c>
      <c r="M355" s="150" t="str">
        <f t="shared" si="115"/>
        <v/>
      </c>
      <c r="N355" s="153" t="str">
        <f t="shared" si="116"/>
        <v/>
      </c>
      <c r="O355" s="153" t="str">
        <f t="shared" si="117"/>
        <v/>
      </c>
      <c r="P355" s="240" t="str">
        <f t="shared" si="118"/>
        <v/>
      </c>
      <c r="Q355" s="150" t="str">
        <f t="shared" si="119"/>
        <v/>
      </c>
      <c r="R355" s="153" t="str">
        <f t="shared" si="120"/>
        <v/>
      </c>
      <c r="S355" s="153" t="str">
        <f t="shared" si="121"/>
        <v/>
      </c>
      <c r="T355" s="240" t="str">
        <f t="shared" si="122"/>
        <v/>
      </c>
      <c r="U355" s="150" t="str">
        <f t="shared" si="123"/>
        <v/>
      </c>
      <c r="V355" s="153" t="str">
        <f t="shared" si="124"/>
        <v/>
      </c>
      <c r="W355" s="153" t="str">
        <f t="shared" si="125"/>
        <v/>
      </c>
      <c r="X355" s="170">
        <f t="shared" si="104"/>
        <v>0</v>
      </c>
      <c r="Y355" s="170" t="str">
        <f t="shared" si="105"/>
        <v/>
      </c>
      <c r="Z355" s="172" t="str">
        <f t="shared" si="106"/>
        <v/>
      </c>
      <c r="AA355" s="172" t="str">
        <f t="shared" si="126"/>
        <v/>
      </c>
      <c r="AB355" s="172" t="str">
        <f t="shared" si="127"/>
        <v/>
      </c>
      <c r="AL355" s="205" t="str">
        <f t="shared" si="128"/>
        <v/>
      </c>
      <c r="AM355" s="206" t="str">
        <f>IF(ISERROR(VLOOKUP(A355,Erfassung_Berechnung!$K$4:$K$19,1,FALSE)),"",VLOOKUP(A355,Erfassung_Berechnung!$K$4:$K$19,1,FALSE))</f>
        <v/>
      </c>
    </row>
    <row r="356" spans="1:39" x14ac:dyDescent="0.2">
      <c r="A356" s="11">
        <f t="shared" si="129"/>
        <v>45943</v>
      </c>
      <c r="B356" s="12">
        <f t="shared" si="107"/>
        <v>10</v>
      </c>
      <c r="C356" s="47">
        <f t="shared" si="108"/>
        <v>2</v>
      </c>
      <c r="D356" s="12" t="str">
        <f t="shared" si="109"/>
        <v/>
      </c>
      <c r="E356" s="156" t="str">
        <f>IF(AND(A356&gt;=Schulferien!$A$9,A356&lt;=Schulferien!$B$9),Schulferien!$C$9,IF(AND(A356&gt;=Schulferien!$A$10,A356&lt;=Schulferien!$B$10),Schulferien!$C$10,IF(AND(A356&gt;=Schulferien!$A$11,A356&lt;=Schulferien!$B$11),Schulferien!$C$11,IF(AND(A356&gt;=Schulferien!$A$12,A356&lt;=Schulferien!$B$12),Schulferien!$C$12,IF(AND(A356&gt;=Schulferien!$A$13,A356&lt;=Schulferien!$B$13),Schulferien!$C$13,IF(AND(A356&gt;=Schulferien!$A$14,A356&lt;=Schulferien!$B$14),Schulferien!$C$14,IF(AND(A356&gt;=Schulferien!$A$15,A356&lt;=Schulferien!$B$15),Schulferien!$C$15,IF(AND(A356&gt;=Schulferien!$A$16,A356&lt;=Schulferien!$B$16),Schulferien!$C$16,""))))))))</f>
        <v>Herbstferien</v>
      </c>
      <c r="F356" s="157">
        <f t="shared" si="110"/>
        <v>1</v>
      </c>
      <c r="G356" s="159" t="str">
        <f>IF(ISERROR(VLOOKUP(A356,Schulferien!$A$24:$C$31,3,FALSE)),"",VLOOKUP(A356,Schulferien!$A$24:$C$31,3,FALSE))</f>
        <v/>
      </c>
      <c r="H356" s="160" t="str">
        <f t="shared" si="111"/>
        <v/>
      </c>
      <c r="I356" s="164" t="str">
        <f t="shared" si="112"/>
        <v/>
      </c>
      <c r="J356" s="164" t="str">
        <f t="shared" si="113"/>
        <v/>
      </c>
      <c r="K356" s="65"/>
      <c r="L356" s="240" t="str">
        <f t="shared" si="114"/>
        <v/>
      </c>
      <c r="M356" s="150" t="str">
        <f t="shared" si="115"/>
        <v/>
      </c>
      <c r="N356" s="153" t="str">
        <f t="shared" si="116"/>
        <v/>
      </c>
      <c r="O356" s="153" t="str">
        <f t="shared" si="117"/>
        <v/>
      </c>
      <c r="P356" s="240" t="str">
        <f t="shared" si="118"/>
        <v/>
      </c>
      <c r="Q356" s="150" t="str">
        <f t="shared" si="119"/>
        <v/>
      </c>
      <c r="R356" s="153" t="str">
        <f t="shared" si="120"/>
        <v/>
      </c>
      <c r="S356" s="153" t="str">
        <f t="shared" si="121"/>
        <v/>
      </c>
      <c r="T356" s="240" t="str">
        <f t="shared" si="122"/>
        <v/>
      </c>
      <c r="U356" s="150" t="str">
        <f t="shared" si="123"/>
        <v/>
      </c>
      <c r="V356" s="153" t="str">
        <f t="shared" si="124"/>
        <v/>
      </c>
      <c r="W356" s="153" t="str">
        <f t="shared" si="125"/>
        <v/>
      </c>
      <c r="X356" s="170">
        <f t="shared" si="104"/>
        <v>0</v>
      </c>
      <c r="Y356" s="170" t="str">
        <f t="shared" si="105"/>
        <v/>
      </c>
      <c r="Z356" s="172" t="str">
        <f t="shared" si="106"/>
        <v/>
      </c>
      <c r="AA356" s="172" t="str">
        <f t="shared" si="126"/>
        <v/>
      </c>
      <c r="AB356" s="172" t="str">
        <f t="shared" si="127"/>
        <v/>
      </c>
      <c r="AL356" s="205" t="str">
        <f t="shared" si="128"/>
        <v/>
      </c>
      <c r="AM356" s="206" t="str">
        <f>IF(ISERROR(VLOOKUP(A356,Erfassung_Berechnung!$K$4:$K$19,1,FALSE)),"",VLOOKUP(A356,Erfassung_Berechnung!$K$4:$K$19,1,FALSE))</f>
        <v/>
      </c>
    </row>
    <row r="357" spans="1:39" x14ac:dyDescent="0.2">
      <c r="A357" s="11">
        <f t="shared" si="129"/>
        <v>45944</v>
      </c>
      <c r="B357" s="12">
        <f t="shared" si="107"/>
        <v>10</v>
      </c>
      <c r="C357" s="47">
        <f t="shared" si="108"/>
        <v>3</v>
      </c>
      <c r="D357" s="12" t="str">
        <f t="shared" si="109"/>
        <v/>
      </c>
      <c r="E357" s="156" t="str">
        <f>IF(AND(A357&gt;=Schulferien!$A$9,A357&lt;=Schulferien!$B$9),Schulferien!$C$9,IF(AND(A357&gt;=Schulferien!$A$10,A357&lt;=Schulferien!$B$10),Schulferien!$C$10,IF(AND(A357&gt;=Schulferien!$A$11,A357&lt;=Schulferien!$B$11),Schulferien!$C$11,IF(AND(A357&gt;=Schulferien!$A$12,A357&lt;=Schulferien!$B$12),Schulferien!$C$12,IF(AND(A357&gt;=Schulferien!$A$13,A357&lt;=Schulferien!$B$13),Schulferien!$C$13,IF(AND(A357&gt;=Schulferien!$A$14,A357&lt;=Schulferien!$B$14),Schulferien!$C$14,IF(AND(A357&gt;=Schulferien!$A$15,A357&lt;=Schulferien!$B$15),Schulferien!$C$15,IF(AND(A357&gt;=Schulferien!$A$16,A357&lt;=Schulferien!$B$16),Schulferien!$C$16,""))))))))</f>
        <v>Herbstferien</v>
      </c>
      <c r="F357" s="157">
        <f t="shared" si="110"/>
        <v>1</v>
      </c>
      <c r="G357" s="159" t="str">
        <f>IF(ISERROR(VLOOKUP(A357,Schulferien!$A$24:$C$31,3,FALSE)),"",VLOOKUP(A357,Schulferien!$A$24:$C$31,3,FALSE))</f>
        <v/>
      </c>
      <c r="H357" s="160" t="str">
        <f t="shared" si="111"/>
        <v/>
      </c>
      <c r="I357" s="164" t="str">
        <f t="shared" si="112"/>
        <v/>
      </c>
      <c r="J357" s="164" t="str">
        <f t="shared" si="113"/>
        <v/>
      </c>
      <c r="K357" s="65"/>
      <c r="L357" s="240" t="str">
        <f t="shared" si="114"/>
        <v/>
      </c>
      <c r="M357" s="150" t="str">
        <f t="shared" si="115"/>
        <v/>
      </c>
      <c r="N357" s="153" t="str">
        <f t="shared" si="116"/>
        <v/>
      </c>
      <c r="O357" s="153" t="str">
        <f t="shared" si="117"/>
        <v/>
      </c>
      <c r="P357" s="240" t="str">
        <f t="shared" si="118"/>
        <v/>
      </c>
      <c r="Q357" s="150" t="str">
        <f t="shared" si="119"/>
        <v/>
      </c>
      <c r="R357" s="153" t="str">
        <f t="shared" si="120"/>
        <v/>
      </c>
      <c r="S357" s="153" t="str">
        <f t="shared" si="121"/>
        <v/>
      </c>
      <c r="T357" s="240" t="str">
        <f t="shared" si="122"/>
        <v/>
      </c>
      <c r="U357" s="150" t="str">
        <f t="shared" si="123"/>
        <v/>
      </c>
      <c r="V357" s="153" t="str">
        <f t="shared" si="124"/>
        <v/>
      </c>
      <c r="W357" s="153" t="str">
        <f t="shared" si="125"/>
        <v/>
      </c>
      <c r="X357" s="170">
        <f t="shared" si="104"/>
        <v>0</v>
      </c>
      <c r="Y357" s="170" t="str">
        <f t="shared" si="105"/>
        <v/>
      </c>
      <c r="Z357" s="172" t="str">
        <f t="shared" si="106"/>
        <v/>
      </c>
      <c r="AA357" s="172" t="str">
        <f t="shared" si="126"/>
        <v/>
      </c>
      <c r="AB357" s="172" t="str">
        <f t="shared" si="127"/>
        <v/>
      </c>
      <c r="AL357" s="205" t="str">
        <f t="shared" si="128"/>
        <v/>
      </c>
      <c r="AM357" s="206" t="str">
        <f>IF(ISERROR(VLOOKUP(A357,Erfassung_Berechnung!$K$4:$K$19,1,FALSE)),"",VLOOKUP(A357,Erfassung_Berechnung!$K$4:$K$19,1,FALSE))</f>
        <v/>
      </c>
    </row>
    <row r="358" spans="1:39" x14ac:dyDescent="0.2">
      <c r="A358" s="11">
        <f t="shared" si="129"/>
        <v>45945</v>
      </c>
      <c r="B358" s="12">
        <f t="shared" si="107"/>
        <v>10</v>
      </c>
      <c r="C358" s="47">
        <f t="shared" si="108"/>
        <v>4</v>
      </c>
      <c r="D358" s="12" t="str">
        <f t="shared" si="109"/>
        <v/>
      </c>
      <c r="E358" s="156" t="str">
        <f>IF(AND(A358&gt;=Schulferien!$A$9,A358&lt;=Schulferien!$B$9),Schulferien!$C$9,IF(AND(A358&gt;=Schulferien!$A$10,A358&lt;=Schulferien!$B$10),Schulferien!$C$10,IF(AND(A358&gt;=Schulferien!$A$11,A358&lt;=Schulferien!$B$11),Schulferien!$C$11,IF(AND(A358&gt;=Schulferien!$A$12,A358&lt;=Schulferien!$B$12),Schulferien!$C$12,IF(AND(A358&gt;=Schulferien!$A$13,A358&lt;=Schulferien!$B$13),Schulferien!$C$13,IF(AND(A358&gt;=Schulferien!$A$14,A358&lt;=Schulferien!$B$14),Schulferien!$C$14,IF(AND(A358&gt;=Schulferien!$A$15,A358&lt;=Schulferien!$B$15),Schulferien!$C$15,IF(AND(A358&gt;=Schulferien!$A$16,A358&lt;=Schulferien!$B$16),Schulferien!$C$16,""))))))))</f>
        <v>Herbstferien</v>
      </c>
      <c r="F358" s="157">
        <f t="shared" si="110"/>
        <v>1</v>
      </c>
      <c r="G358" s="159" t="str">
        <f>IF(ISERROR(VLOOKUP(A358,Schulferien!$A$24:$C$31,3,FALSE)),"",VLOOKUP(A358,Schulferien!$A$24:$C$31,3,FALSE))</f>
        <v/>
      </c>
      <c r="H358" s="160" t="str">
        <f t="shared" si="111"/>
        <v/>
      </c>
      <c r="I358" s="164" t="str">
        <f t="shared" si="112"/>
        <v/>
      </c>
      <c r="J358" s="164" t="str">
        <f t="shared" si="113"/>
        <v/>
      </c>
      <c r="K358" s="65"/>
      <c r="L358" s="240" t="str">
        <f t="shared" si="114"/>
        <v/>
      </c>
      <c r="M358" s="150" t="str">
        <f t="shared" si="115"/>
        <v/>
      </c>
      <c r="N358" s="153" t="str">
        <f t="shared" si="116"/>
        <v/>
      </c>
      <c r="O358" s="153" t="str">
        <f t="shared" si="117"/>
        <v/>
      </c>
      <c r="P358" s="240" t="str">
        <f t="shared" si="118"/>
        <v/>
      </c>
      <c r="Q358" s="150" t="str">
        <f t="shared" si="119"/>
        <v/>
      </c>
      <c r="R358" s="153" t="str">
        <f t="shared" si="120"/>
        <v/>
      </c>
      <c r="S358" s="153" t="str">
        <f t="shared" si="121"/>
        <v/>
      </c>
      <c r="T358" s="240" t="str">
        <f t="shared" si="122"/>
        <v/>
      </c>
      <c r="U358" s="150" t="str">
        <f t="shared" si="123"/>
        <v/>
      </c>
      <c r="V358" s="153" t="str">
        <f t="shared" si="124"/>
        <v/>
      </c>
      <c r="W358" s="153" t="str">
        <f t="shared" si="125"/>
        <v/>
      </c>
      <c r="X358" s="170">
        <f t="shared" si="104"/>
        <v>0</v>
      </c>
      <c r="Y358" s="170" t="str">
        <f t="shared" si="105"/>
        <v/>
      </c>
      <c r="Z358" s="172" t="str">
        <f t="shared" si="106"/>
        <v/>
      </c>
      <c r="AA358" s="172" t="str">
        <f t="shared" si="126"/>
        <v/>
      </c>
      <c r="AB358" s="172" t="str">
        <f t="shared" si="127"/>
        <v/>
      </c>
      <c r="AL358" s="205" t="str">
        <f t="shared" si="128"/>
        <v/>
      </c>
      <c r="AM358" s="206" t="str">
        <f>IF(ISERROR(VLOOKUP(A358,Erfassung_Berechnung!$K$4:$K$19,1,FALSE)),"",VLOOKUP(A358,Erfassung_Berechnung!$K$4:$K$19,1,FALSE))</f>
        <v/>
      </c>
    </row>
    <row r="359" spans="1:39" x14ac:dyDescent="0.2">
      <c r="A359" s="11">
        <f t="shared" si="129"/>
        <v>45946</v>
      </c>
      <c r="B359" s="12">
        <f t="shared" si="107"/>
        <v>10</v>
      </c>
      <c r="C359" s="47">
        <f t="shared" si="108"/>
        <v>5</v>
      </c>
      <c r="D359" s="12" t="str">
        <f t="shared" si="109"/>
        <v/>
      </c>
      <c r="E359" s="156" t="str">
        <f>IF(AND(A359&gt;=Schulferien!$A$9,A359&lt;=Schulferien!$B$9),Schulferien!$C$9,IF(AND(A359&gt;=Schulferien!$A$10,A359&lt;=Schulferien!$B$10),Schulferien!$C$10,IF(AND(A359&gt;=Schulferien!$A$11,A359&lt;=Schulferien!$B$11),Schulferien!$C$11,IF(AND(A359&gt;=Schulferien!$A$12,A359&lt;=Schulferien!$B$12),Schulferien!$C$12,IF(AND(A359&gt;=Schulferien!$A$13,A359&lt;=Schulferien!$B$13),Schulferien!$C$13,IF(AND(A359&gt;=Schulferien!$A$14,A359&lt;=Schulferien!$B$14),Schulferien!$C$14,IF(AND(A359&gt;=Schulferien!$A$15,A359&lt;=Schulferien!$B$15),Schulferien!$C$15,IF(AND(A359&gt;=Schulferien!$A$16,A359&lt;=Schulferien!$B$16),Schulferien!$C$16,""))))))))</f>
        <v>Herbstferien</v>
      </c>
      <c r="F359" s="157">
        <f t="shared" si="110"/>
        <v>1</v>
      </c>
      <c r="G359" s="159" t="str">
        <f>IF(ISERROR(VLOOKUP(A359,Schulferien!$A$24:$C$31,3,FALSE)),"",VLOOKUP(A359,Schulferien!$A$24:$C$31,3,FALSE))</f>
        <v/>
      </c>
      <c r="H359" s="160" t="str">
        <f t="shared" si="111"/>
        <v/>
      </c>
      <c r="I359" s="164" t="str">
        <f t="shared" si="112"/>
        <v/>
      </c>
      <c r="J359" s="164" t="str">
        <f t="shared" si="113"/>
        <v/>
      </c>
      <c r="K359" s="65"/>
      <c r="L359" s="240" t="str">
        <f t="shared" si="114"/>
        <v/>
      </c>
      <c r="M359" s="150" t="str">
        <f t="shared" si="115"/>
        <v/>
      </c>
      <c r="N359" s="153" t="str">
        <f t="shared" si="116"/>
        <v/>
      </c>
      <c r="O359" s="153" t="str">
        <f t="shared" si="117"/>
        <v/>
      </c>
      <c r="P359" s="240" t="str">
        <f t="shared" si="118"/>
        <v/>
      </c>
      <c r="Q359" s="150" t="str">
        <f t="shared" si="119"/>
        <v/>
      </c>
      <c r="R359" s="153" t="str">
        <f t="shared" si="120"/>
        <v/>
      </c>
      <c r="S359" s="153" t="str">
        <f t="shared" si="121"/>
        <v/>
      </c>
      <c r="T359" s="240" t="str">
        <f t="shared" si="122"/>
        <v/>
      </c>
      <c r="U359" s="150" t="str">
        <f t="shared" si="123"/>
        <v/>
      </c>
      <c r="V359" s="153" t="str">
        <f t="shared" si="124"/>
        <v/>
      </c>
      <c r="W359" s="153" t="str">
        <f t="shared" si="125"/>
        <v/>
      </c>
      <c r="X359" s="170">
        <f t="shared" si="104"/>
        <v>0</v>
      </c>
      <c r="Y359" s="170" t="str">
        <f t="shared" si="105"/>
        <v/>
      </c>
      <c r="Z359" s="172" t="str">
        <f t="shared" si="106"/>
        <v/>
      </c>
      <c r="AA359" s="172" t="str">
        <f t="shared" si="126"/>
        <v/>
      </c>
      <c r="AB359" s="172" t="str">
        <f t="shared" si="127"/>
        <v/>
      </c>
      <c r="AL359" s="205" t="str">
        <f t="shared" si="128"/>
        <v/>
      </c>
      <c r="AM359" s="206" t="str">
        <f>IF(ISERROR(VLOOKUP(A359,Erfassung_Berechnung!$K$4:$K$19,1,FALSE)),"",VLOOKUP(A359,Erfassung_Berechnung!$K$4:$K$19,1,FALSE))</f>
        <v/>
      </c>
    </row>
    <row r="360" spans="1:39" x14ac:dyDescent="0.2">
      <c r="A360" s="11">
        <f t="shared" si="129"/>
        <v>45947</v>
      </c>
      <c r="B360" s="12">
        <f t="shared" si="107"/>
        <v>10</v>
      </c>
      <c r="C360" s="47">
        <f t="shared" si="108"/>
        <v>6</v>
      </c>
      <c r="D360" s="12" t="str">
        <f t="shared" si="109"/>
        <v/>
      </c>
      <c r="E360" s="156" t="str">
        <f>IF(AND(A360&gt;=Schulferien!$A$9,A360&lt;=Schulferien!$B$9),Schulferien!$C$9,IF(AND(A360&gt;=Schulferien!$A$10,A360&lt;=Schulferien!$B$10),Schulferien!$C$10,IF(AND(A360&gt;=Schulferien!$A$11,A360&lt;=Schulferien!$B$11),Schulferien!$C$11,IF(AND(A360&gt;=Schulferien!$A$12,A360&lt;=Schulferien!$B$12),Schulferien!$C$12,IF(AND(A360&gt;=Schulferien!$A$13,A360&lt;=Schulferien!$B$13),Schulferien!$C$13,IF(AND(A360&gt;=Schulferien!$A$14,A360&lt;=Schulferien!$B$14),Schulferien!$C$14,IF(AND(A360&gt;=Schulferien!$A$15,A360&lt;=Schulferien!$B$15),Schulferien!$C$15,IF(AND(A360&gt;=Schulferien!$A$16,A360&lt;=Schulferien!$B$16),Schulferien!$C$16,""))))))))</f>
        <v>Herbstferien</v>
      </c>
      <c r="F360" s="157">
        <f t="shared" si="110"/>
        <v>1</v>
      </c>
      <c r="G360" s="159" t="str">
        <f>IF(ISERROR(VLOOKUP(A360,Schulferien!$A$24:$C$31,3,FALSE)),"",VLOOKUP(A360,Schulferien!$A$24:$C$31,3,FALSE))</f>
        <v/>
      </c>
      <c r="H360" s="160" t="str">
        <f t="shared" si="111"/>
        <v/>
      </c>
      <c r="I360" s="164" t="str">
        <f t="shared" si="112"/>
        <v/>
      </c>
      <c r="J360" s="164" t="str">
        <f t="shared" si="113"/>
        <v/>
      </c>
      <c r="K360" s="65"/>
      <c r="L360" s="240" t="str">
        <f t="shared" si="114"/>
        <v/>
      </c>
      <c r="M360" s="150" t="str">
        <f t="shared" si="115"/>
        <v/>
      </c>
      <c r="N360" s="153" t="str">
        <f t="shared" si="116"/>
        <v/>
      </c>
      <c r="O360" s="153" t="str">
        <f t="shared" si="117"/>
        <v/>
      </c>
      <c r="P360" s="240" t="str">
        <f t="shared" si="118"/>
        <v/>
      </c>
      <c r="Q360" s="150" t="str">
        <f t="shared" si="119"/>
        <v/>
      </c>
      <c r="R360" s="153" t="str">
        <f t="shared" si="120"/>
        <v/>
      </c>
      <c r="S360" s="153" t="str">
        <f t="shared" si="121"/>
        <v/>
      </c>
      <c r="T360" s="240" t="str">
        <f t="shared" si="122"/>
        <v/>
      </c>
      <c r="U360" s="150" t="str">
        <f t="shared" si="123"/>
        <v/>
      </c>
      <c r="V360" s="153" t="str">
        <f t="shared" si="124"/>
        <v/>
      </c>
      <c r="W360" s="153" t="str">
        <f t="shared" si="125"/>
        <v/>
      </c>
      <c r="X360" s="170">
        <f t="shared" si="104"/>
        <v>0</v>
      </c>
      <c r="Y360" s="170" t="str">
        <f t="shared" si="105"/>
        <v/>
      </c>
      <c r="Z360" s="172" t="str">
        <f t="shared" si="106"/>
        <v/>
      </c>
      <c r="AA360" s="172" t="str">
        <f t="shared" si="126"/>
        <v/>
      </c>
      <c r="AB360" s="172" t="str">
        <f t="shared" si="127"/>
        <v/>
      </c>
      <c r="AL360" s="205" t="str">
        <f t="shared" si="128"/>
        <v/>
      </c>
      <c r="AM360" s="206" t="str">
        <f>IF(ISERROR(VLOOKUP(A360,Erfassung_Berechnung!$K$4:$K$19,1,FALSE)),"",VLOOKUP(A360,Erfassung_Berechnung!$K$4:$K$19,1,FALSE))</f>
        <v/>
      </c>
    </row>
    <row r="361" spans="1:39" x14ac:dyDescent="0.2">
      <c r="A361" s="11">
        <f t="shared" si="129"/>
        <v>45948</v>
      </c>
      <c r="B361" s="12">
        <f t="shared" si="107"/>
        <v>10</v>
      </c>
      <c r="C361" s="47">
        <f t="shared" si="108"/>
        <v>7</v>
      </c>
      <c r="D361" s="12">
        <f t="shared" si="109"/>
        <v>1</v>
      </c>
      <c r="E361" s="156" t="str">
        <f>IF(AND(A361&gt;=Schulferien!$A$9,A361&lt;=Schulferien!$B$9),Schulferien!$C$9,IF(AND(A361&gt;=Schulferien!$A$10,A361&lt;=Schulferien!$B$10),Schulferien!$C$10,IF(AND(A361&gt;=Schulferien!$A$11,A361&lt;=Schulferien!$B$11),Schulferien!$C$11,IF(AND(A361&gt;=Schulferien!$A$12,A361&lt;=Schulferien!$B$12),Schulferien!$C$12,IF(AND(A361&gt;=Schulferien!$A$13,A361&lt;=Schulferien!$B$13),Schulferien!$C$13,IF(AND(A361&gt;=Schulferien!$A$14,A361&lt;=Schulferien!$B$14),Schulferien!$C$14,IF(AND(A361&gt;=Schulferien!$A$15,A361&lt;=Schulferien!$B$15),Schulferien!$C$15,IF(AND(A361&gt;=Schulferien!$A$16,A361&lt;=Schulferien!$B$16),Schulferien!$C$16,""))))))))</f>
        <v>Herbstferien</v>
      </c>
      <c r="F361" s="157">
        <f t="shared" si="110"/>
        <v>0</v>
      </c>
      <c r="G361" s="159" t="str">
        <f>IF(ISERROR(VLOOKUP(A361,Schulferien!$A$24:$C$31,3,FALSE)),"",VLOOKUP(A361,Schulferien!$A$24:$C$31,3,FALSE))</f>
        <v/>
      </c>
      <c r="H361" s="160" t="str">
        <f t="shared" si="111"/>
        <v/>
      </c>
      <c r="I361" s="164" t="str">
        <f t="shared" si="112"/>
        <v/>
      </c>
      <c r="J361" s="164" t="str">
        <f t="shared" si="113"/>
        <v/>
      </c>
      <c r="K361" s="65"/>
      <c r="L361" s="240" t="str">
        <f t="shared" si="114"/>
        <v/>
      </c>
      <c r="M361" s="150" t="str">
        <f t="shared" si="115"/>
        <v/>
      </c>
      <c r="N361" s="153" t="str">
        <f t="shared" si="116"/>
        <v/>
      </c>
      <c r="O361" s="153" t="str">
        <f t="shared" si="117"/>
        <v/>
      </c>
      <c r="P361" s="240" t="str">
        <f t="shared" si="118"/>
        <v/>
      </c>
      <c r="Q361" s="150" t="str">
        <f t="shared" si="119"/>
        <v/>
      </c>
      <c r="R361" s="153" t="str">
        <f t="shared" si="120"/>
        <v/>
      </c>
      <c r="S361" s="153" t="str">
        <f t="shared" si="121"/>
        <v/>
      </c>
      <c r="T361" s="240" t="str">
        <f t="shared" si="122"/>
        <v/>
      </c>
      <c r="U361" s="150" t="str">
        <f t="shared" si="123"/>
        <v/>
      </c>
      <c r="V361" s="153" t="str">
        <f t="shared" si="124"/>
        <v/>
      </c>
      <c r="W361" s="153" t="str">
        <f t="shared" si="125"/>
        <v/>
      </c>
      <c r="X361" s="170">
        <f t="shared" si="104"/>
        <v>0</v>
      </c>
      <c r="Y361" s="170" t="str">
        <f t="shared" si="105"/>
        <v/>
      </c>
      <c r="Z361" s="172" t="str">
        <f t="shared" si="106"/>
        <v/>
      </c>
      <c r="AA361" s="172" t="str">
        <f t="shared" si="126"/>
        <v/>
      </c>
      <c r="AB361" s="172" t="str">
        <f t="shared" si="127"/>
        <v/>
      </c>
      <c r="AL361" s="205" t="str">
        <f t="shared" si="128"/>
        <v/>
      </c>
      <c r="AM361" s="206" t="str">
        <f>IF(ISERROR(VLOOKUP(A361,Erfassung_Berechnung!$K$4:$K$19,1,FALSE)),"",VLOOKUP(A361,Erfassung_Berechnung!$K$4:$K$19,1,FALSE))</f>
        <v/>
      </c>
    </row>
    <row r="362" spans="1:39" x14ac:dyDescent="0.2">
      <c r="A362" s="11">
        <f t="shared" si="129"/>
        <v>45949</v>
      </c>
      <c r="B362" s="12">
        <f t="shared" si="107"/>
        <v>10</v>
      </c>
      <c r="C362" s="47">
        <f t="shared" si="108"/>
        <v>1</v>
      </c>
      <c r="D362" s="12">
        <f t="shared" si="109"/>
        <v>1</v>
      </c>
      <c r="E362" s="156" t="str">
        <f>IF(AND(A362&gt;=Schulferien!$A$9,A362&lt;=Schulferien!$B$9),Schulferien!$C$9,IF(AND(A362&gt;=Schulferien!$A$10,A362&lt;=Schulferien!$B$10),Schulferien!$C$10,IF(AND(A362&gt;=Schulferien!$A$11,A362&lt;=Schulferien!$B$11),Schulferien!$C$11,IF(AND(A362&gt;=Schulferien!$A$12,A362&lt;=Schulferien!$B$12),Schulferien!$C$12,IF(AND(A362&gt;=Schulferien!$A$13,A362&lt;=Schulferien!$B$13),Schulferien!$C$13,IF(AND(A362&gt;=Schulferien!$A$14,A362&lt;=Schulferien!$B$14),Schulferien!$C$14,IF(AND(A362&gt;=Schulferien!$A$15,A362&lt;=Schulferien!$B$15),Schulferien!$C$15,IF(AND(A362&gt;=Schulferien!$A$16,A362&lt;=Schulferien!$B$16),Schulferien!$C$16,""))))))))</f>
        <v>Herbstferien</v>
      </c>
      <c r="F362" s="157">
        <f t="shared" si="110"/>
        <v>0</v>
      </c>
      <c r="G362" s="159" t="str">
        <f>IF(ISERROR(VLOOKUP(A362,Schulferien!$A$24:$C$31,3,FALSE)),"",VLOOKUP(A362,Schulferien!$A$24:$C$31,3,FALSE))</f>
        <v/>
      </c>
      <c r="H362" s="160" t="str">
        <f t="shared" si="111"/>
        <v/>
      </c>
      <c r="I362" s="164" t="str">
        <f t="shared" si="112"/>
        <v/>
      </c>
      <c r="J362" s="164" t="str">
        <f t="shared" si="113"/>
        <v/>
      </c>
      <c r="K362" s="65"/>
      <c r="L362" s="240" t="str">
        <f t="shared" si="114"/>
        <v/>
      </c>
      <c r="M362" s="150" t="str">
        <f t="shared" si="115"/>
        <v/>
      </c>
      <c r="N362" s="153" t="str">
        <f t="shared" si="116"/>
        <v/>
      </c>
      <c r="O362" s="153" t="str">
        <f t="shared" si="117"/>
        <v/>
      </c>
      <c r="P362" s="240" t="str">
        <f t="shared" si="118"/>
        <v/>
      </c>
      <c r="Q362" s="150" t="str">
        <f t="shared" si="119"/>
        <v/>
      </c>
      <c r="R362" s="153" t="str">
        <f t="shared" si="120"/>
        <v/>
      </c>
      <c r="S362" s="153" t="str">
        <f t="shared" si="121"/>
        <v/>
      </c>
      <c r="T362" s="240" t="str">
        <f t="shared" si="122"/>
        <v/>
      </c>
      <c r="U362" s="150" t="str">
        <f t="shared" si="123"/>
        <v/>
      </c>
      <c r="V362" s="153" t="str">
        <f t="shared" si="124"/>
        <v/>
      </c>
      <c r="W362" s="153" t="str">
        <f t="shared" si="125"/>
        <v/>
      </c>
      <c r="X362" s="170">
        <f t="shared" si="104"/>
        <v>0</v>
      </c>
      <c r="Y362" s="170" t="str">
        <f t="shared" si="105"/>
        <v/>
      </c>
      <c r="Z362" s="172" t="str">
        <f t="shared" si="106"/>
        <v/>
      </c>
      <c r="AA362" s="172" t="str">
        <f t="shared" si="126"/>
        <v/>
      </c>
      <c r="AB362" s="172" t="str">
        <f t="shared" si="127"/>
        <v/>
      </c>
      <c r="AL362" s="205" t="str">
        <f t="shared" si="128"/>
        <v/>
      </c>
      <c r="AM362" s="206" t="str">
        <f>IF(ISERROR(VLOOKUP(A362,Erfassung_Berechnung!$K$4:$K$19,1,FALSE)),"",VLOOKUP(A362,Erfassung_Berechnung!$K$4:$K$19,1,FALSE))</f>
        <v/>
      </c>
    </row>
    <row r="363" spans="1:39" x14ac:dyDescent="0.2">
      <c r="A363" s="11">
        <f t="shared" si="129"/>
        <v>45950</v>
      </c>
      <c r="B363" s="12">
        <f t="shared" si="107"/>
        <v>10</v>
      </c>
      <c r="C363" s="47">
        <f t="shared" si="108"/>
        <v>2</v>
      </c>
      <c r="D363" s="12" t="str">
        <f t="shared" si="109"/>
        <v/>
      </c>
      <c r="E363" s="156" t="str">
        <f>IF(AND(A363&gt;=Schulferien!$A$9,A363&lt;=Schulferien!$B$9),Schulferien!$C$9,IF(AND(A363&gt;=Schulferien!$A$10,A363&lt;=Schulferien!$B$10),Schulferien!$C$10,IF(AND(A363&gt;=Schulferien!$A$11,A363&lt;=Schulferien!$B$11),Schulferien!$C$11,IF(AND(A363&gt;=Schulferien!$A$12,A363&lt;=Schulferien!$B$12),Schulferien!$C$12,IF(AND(A363&gt;=Schulferien!$A$13,A363&lt;=Schulferien!$B$13),Schulferien!$C$13,IF(AND(A363&gt;=Schulferien!$A$14,A363&lt;=Schulferien!$B$14),Schulferien!$C$14,IF(AND(A363&gt;=Schulferien!$A$15,A363&lt;=Schulferien!$B$15),Schulferien!$C$15,IF(AND(A363&gt;=Schulferien!$A$16,A363&lt;=Schulferien!$B$16),Schulferien!$C$16,""))))))))</f>
        <v/>
      </c>
      <c r="F363" s="157" t="str">
        <f t="shared" si="110"/>
        <v/>
      </c>
      <c r="G363" s="159" t="str">
        <f>IF(ISERROR(VLOOKUP(A363,Schulferien!$A$24:$C$31,3,FALSE)),"",VLOOKUP(A363,Schulferien!$A$24:$C$31,3,FALSE))</f>
        <v/>
      </c>
      <c r="H363" s="160" t="str">
        <f t="shared" si="111"/>
        <v/>
      </c>
      <c r="I363" s="164">
        <f t="shared" si="112"/>
        <v>1</v>
      </c>
      <c r="J363" s="164">
        <f t="shared" si="113"/>
        <v>1</v>
      </c>
      <c r="K363" s="65"/>
      <c r="L363" s="240" t="str">
        <f t="shared" si="114"/>
        <v/>
      </c>
      <c r="M363" s="150" t="str">
        <f t="shared" si="115"/>
        <v/>
      </c>
      <c r="N363" s="153" t="str">
        <f t="shared" si="116"/>
        <v/>
      </c>
      <c r="O363" s="153" t="str">
        <f t="shared" si="117"/>
        <v/>
      </c>
      <c r="P363" s="240" t="str">
        <f t="shared" si="118"/>
        <v/>
      </c>
      <c r="Q363" s="150" t="str">
        <f t="shared" si="119"/>
        <v/>
      </c>
      <c r="R363" s="153" t="str">
        <f t="shared" si="120"/>
        <v/>
      </c>
      <c r="S363" s="153" t="str">
        <f t="shared" si="121"/>
        <v/>
      </c>
      <c r="T363" s="240" t="str">
        <f t="shared" si="122"/>
        <v/>
      </c>
      <c r="U363" s="150" t="str">
        <f t="shared" si="123"/>
        <v/>
      </c>
      <c r="V363" s="153" t="str">
        <f t="shared" si="124"/>
        <v/>
      </c>
      <c r="W363" s="153" t="str">
        <f t="shared" si="125"/>
        <v/>
      </c>
      <c r="X363" s="170">
        <f t="shared" si="104"/>
        <v>0</v>
      </c>
      <c r="Y363" s="170" t="str">
        <f t="shared" si="105"/>
        <v/>
      </c>
      <c r="Z363" s="172">
        <f t="shared" si="106"/>
        <v>1</v>
      </c>
      <c r="AA363" s="172">
        <f t="shared" si="126"/>
        <v>0</v>
      </c>
      <c r="AB363" s="172" t="str">
        <f t="shared" si="127"/>
        <v/>
      </c>
      <c r="AL363" s="205" t="str">
        <f t="shared" si="128"/>
        <v/>
      </c>
      <c r="AM363" s="206" t="str">
        <f>IF(ISERROR(VLOOKUP(A363,Erfassung_Berechnung!$K$4:$K$19,1,FALSE)),"",VLOOKUP(A363,Erfassung_Berechnung!$K$4:$K$19,1,FALSE))</f>
        <v/>
      </c>
    </row>
    <row r="364" spans="1:39" x14ac:dyDescent="0.2">
      <c r="A364" s="11">
        <f t="shared" si="129"/>
        <v>45951</v>
      </c>
      <c r="B364" s="12">
        <f t="shared" si="107"/>
        <v>10</v>
      </c>
      <c r="C364" s="47">
        <f t="shared" si="108"/>
        <v>3</v>
      </c>
      <c r="D364" s="12" t="str">
        <f t="shared" si="109"/>
        <v/>
      </c>
      <c r="E364" s="156" t="str">
        <f>IF(AND(A364&gt;=Schulferien!$A$9,A364&lt;=Schulferien!$B$9),Schulferien!$C$9,IF(AND(A364&gt;=Schulferien!$A$10,A364&lt;=Schulferien!$B$10),Schulferien!$C$10,IF(AND(A364&gt;=Schulferien!$A$11,A364&lt;=Schulferien!$B$11),Schulferien!$C$11,IF(AND(A364&gt;=Schulferien!$A$12,A364&lt;=Schulferien!$B$12),Schulferien!$C$12,IF(AND(A364&gt;=Schulferien!$A$13,A364&lt;=Schulferien!$B$13),Schulferien!$C$13,IF(AND(A364&gt;=Schulferien!$A$14,A364&lt;=Schulferien!$B$14),Schulferien!$C$14,IF(AND(A364&gt;=Schulferien!$A$15,A364&lt;=Schulferien!$B$15),Schulferien!$C$15,IF(AND(A364&gt;=Schulferien!$A$16,A364&lt;=Schulferien!$B$16),Schulferien!$C$16,""))))))))</f>
        <v/>
      </c>
      <c r="F364" s="157" t="str">
        <f t="shared" si="110"/>
        <v/>
      </c>
      <c r="G364" s="159" t="str">
        <f>IF(ISERROR(VLOOKUP(A364,Schulferien!$A$24:$C$31,3,FALSE)),"",VLOOKUP(A364,Schulferien!$A$24:$C$31,3,FALSE))</f>
        <v/>
      </c>
      <c r="H364" s="160" t="str">
        <f t="shared" si="111"/>
        <v/>
      </c>
      <c r="I364" s="164">
        <f t="shared" si="112"/>
        <v>1</v>
      </c>
      <c r="J364" s="164">
        <f t="shared" si="113"/>
        <v>1</v>
      </c>
      <c r="K364" s="65"/>
      <c r="L364" s="240" t="str">
        <f t="shared" si="114"/>
        <v/>
      </c>
      <c r="M364" s="150" t="str">
        <f t="shared" si="115"/>
        <v/>
      </c>
      <c r="N364" s="153" t="str">
        <f t="shared" si="116"/>
        <v/>
      </c>
      <c r="O364" s="153" t="str">
        <f t="shared" si="117"/>
        <v/>
      </c>
      <c r="P364" s="240" t="str">
        <f t="shared" si="118"/>
        <v/>
      </c>
      <c r="Q364" s="150" t="str">
        <f t="shared" si="119"/>
        <v/>
      </c>
      <c r="R364" s="153" t="str">
        <f t="shared" si="120"/>
        <v/>
      </c>
      <c r="S364" s="153" t="str">
        <f t="shared" si="121"/>
        <v/>
      </c>
      <c r="T364" s="240" t="str">
        <f t="shared" si="122"/>
        <v/>
      </c>
      <c r="U364" s="150" t="str">
        <f t="shared" si="123"/>
        <v/>
      </c>
      <c r="V364" s="153" t="str">
        <f t="shared" si="124"/>
        <v/>
      </c>
      <c r="W364" s="153" t="str">
        <f t="shared" si="125"/>
        <v/>
      </c>
      <c r="X364" s="170">
        <f t="shared" si="104"/>
        <v>0</v>
      </c>
      <c r="Y364" s="170" t="str">
        <f t="shared" si="105"/>
        <v/>
      </c>
      <c r="Z364" s="172">
        <f t="shared" si="106"/>
        <v>1</v>
      </c>
      <c r="AA364" s="172">
        <f t="shared" si="126"/>
        <v>0</v>
      </c>
      <c r="AB364" s="172" t="str">
        <f t="shared" si="127"/>
        <v/>
      </c>
      <c r="AL364" s="205" t="str">
        <f t="shared" si="128"/>
        <v/>
      </c>
      <c r="AM364" s="206" t="str">
        <f>IF(ISERROR(VLOOKUP(A364,Erfassung_Berechnung!$K$4:$K$19,1,FALSE)),"",VLOOKUP(A364,Erfassung_Berechnung!$K$4:$K$19,1,FALSE))</f>
        <v/>
      </c>
    </row>
    <row r="365" spans="1:39" x14ac:dyDescent="0.2">
      <c r="A365" s="11">
        <f t="shared" si="129"/>
        <v>45952</v>
      </c>
      <c r="B365" s="12">
        <f t="shared" si="107"/>
        <v>10</v>
      </c>
      <c r="C365" s="47">
        <f t="shared" si="108"/>
        <v>4</v>
      </c>
      <c r="D365" s="12" t="str">
        <f t="shared" si="109"/>
        <v/>
      </c>
      <c r="E365" s="156" t="str">
        <f>IF(AND(A365&gt;=Schulferien!$A$9,A365&lt;=Schulferien!$B$9),Schulferien!$C$9,IF(AND(A365&gt;=Schulferien!$A$10,A365&lt;=Schulferien!$B$10),Schulferien!$C$10,IF(AND(A365&gt;=Schulferien!$A$11,A365&lt;=Schulferien!$B$11),Schulferien!$C$11,IF(AND(A365&gt;=Schulferien!$A$12,A365&lt;=Schulferien!$B$12),Schulferien!$C$12,IF(AND(A365&gt;=Schulferien!$A$13,A365&lt;=Schulferien!$B$13),Schulferien!$C$13,IF(AND(A365&gt;=Schulferien!$A$14,A365&lt;=Schulferien!$B$14),Schulferien!$C$14,IF(AND(A365&gt;=Schulferien!$A$15,A365&lt;=Schulferien!$B$15),Schulferien!$C$15,IF(AND(A365&gt;=Schulferien!$A$16,A365&lt;=Schulferien!$B$16),Schulferien!$C$16,""))))))))</f>
        <v/>
      </c>
      <c r="F365" s="157" t="str">
        <f t="shared" si="110"/>
        <v/>
      </c>
      <c r="G365" s="159" t="str">
        <f>IF(ISERROR(VLOOKUP(A365,Schulferien!$A$24:$C$31,3,FALSE)),"",VLOOKUP(A365,Schulferien!$A$24:$C$31,3,FALSE))</f>
        <v/>
      </c>
      <c r="H365" s="160" t="str">
        <f t="shared" si="111"/>
        <v/>
      </c>
      <c r="I365" s="164">
        <f t="shared" si="112"/>
        <v>1</v>
      </c>
      <c r="J365" s="164">
        <f t="shared" si="113"/>
        <v>1</v>
      </c>
      <c r="K365" s="65"/>
      <c r="L365" s="240" t="str">
        <f t="shared" si="114"/>
        <v/>
      </c>
      <c r="M365" s="150" t="str">
        <f t="shared" si="115"/>
        <v/>
      </c>
      <c r="N365" s="153" t="str">
        <f t="shared" si="116"/>
        <v/>
      </c>
      <c r="O365" s="153" t="str">
        <f t="shared" si="117"/>
        <v/>
      </c>
      <c r="P365" s="240" t="str">
        <f t="shared" si="118"/>
        <v/>
      </c>
      <c r="Q365" s="150" t="str">
        <f t="shared" si="119"/>
        <v/>
      </c>
      <c r="R365" s="153" t="str">
        <f t="shared" si="120"/>
        <v/>
      </c>
      <c r="S365" s="153" t="str">
        <f t="shared" si="121"/>
        <v/>
      </c>
      <c r="T365" s="240" t="str">
        <f t="shared" si="122"/>
        <v/>
      </c>
      <c r="U365" s="150" t="str">
        <f t="shared" si="123"/>
        <v/>
      </c>
      <c r="V365" s="153" t="str">
        <f t="shared" si="124"/>
        <v/>
      </c>
      <c r="W365" s="153" t="str">
        <f t="shared" si="125"/>
        <v/>
      </c>
      <c r="X365" s="170">
        <f t="shared" si="104"/>
        <v>0</v>
      </c>
      <c r="Y365" s="170" t="str">
        <f t="shared" si="105"/>
        <v/>
      </c>
      <c r="Z365" s="172">
        <f t="shared" si="106"/>
        <v>1</v>
      </c>
      <c r="AA365" s="172">
        <f t="shared" si="126"/>
        <v>0</v>
      </c>
      <c r="AB365" s="172" t="str">
        <f t="shared" si="127"/>
        <v/>
      </c>
      <c r="AL365" s="205" t="str">
        <f t="shared" si="128"/>
        <v/>
      </c>
      <c r="AM365" s="206" t="str">
        <f>IF(ISERROR(VLOOKUP(A365,Erfassung_Berechnung!$K$4:$K$19,1,FALSE)),"",VLOOKUP(A365,Erfassung_Berechnung!$K$4:$K$19,1,FALSE))</f>
        <v/>
      </c>
    </row>
    <row r="366" spans="1:39" x14ac:dyDescent="0.2">
      <c r="A366" s="11">
        <f t="shared" si="129"/>
        <v>45953</v>
      </c>
      <c r="B366" s="12">
        <f t="shared" si="107"/>
        <v>10</v>
      </c>
      <c r="C366" s="47">
        <f t="shared" si="108"/>
        <v>5</v>
      </c>
      <c r="D366" s="12" t="str">
        <f t="shared" si="109"/>
        <v/>
      </c>
      <c r="E366" s="156" t="str">
        <f>IF(AND(A366&gt;=Schulferien!$A$9,A366&lt;=Schulferien!$B$9),Schulferien!$C$9,IF(AND(A366&gt;=Schulferien!$A$10,A366&lt;=Schulferien!$B$10),Schulferien!$C$10,IF(AND(A366&gt;=Schulferien!$A$11,A366&lt;=Schulferien!$B$11),Schulferien!$C$11,IF(AND(A366&gt;=Schulferien!$A$12,A366&lt;=Schulferien!$B$12),Schulferien!$C$12,IF(AND(A366&gt;=Schulferien!$A$13,A366&lt;=Schulferien!$B$13),Schulferien!$C$13,IF(AND(A366&gt;=Schulferien!$A$14,A366&lt;=Schulferien!$B$14),Schulferien!$C$14,IF(AND(A366&gt;=Schulferien!$A$15,A366&lt;=Schulferien!$B$15),Schulferien!$C$15,IF(AND(A366&gt;=Schulferien!$A$16,A366&lt;=Schulferien!$B$16),Schulferien!$C$16,""))))))))</f>
        <v/>
      </c>
      <c r="F366" s="157" t="str">
        <f t="shared" si="110"/>
        <v/>
      </c>
      <c r="G366" s="159" t="str">
        <f>IF(ISERROR(VLOOKUP(A366,Schulferien!$A$24:$C$31,3,FALSE)),"",VLOOKUP(A366,Schulferien!$A$24:$C$31,3,FALSE))</f>
        <v/>
      </c>
      <c r="H366" s="160" t="str">
        <f t="shared" si="111"/>
        <v/>
      </c>
      <c r="I366" s="164">
        <f t="shared" si="112"/>
        <v>1</v>
      </c>
      <c r="J366" s="164">
        <f t="shared" si="113"/>
        <v>1</v>
      </c>
      <c r="K366" s="65"/>
      <c r="L366" s="240" t="str">
        <f t="shared" si="114"/>
        <v/>
      </c>
      <c r="M366" s="150" t="str">
        <f t="shared" si="115"/>
        <v/>
      </c>
      <c r="N366" s="153" t="str">
        <f t="shared" si="116"/>
        <v/>
      </c>
      <c r="O366" s="153" t="str">
        <f t="shared" si="117"/>
        <v/>
      </c>
      <c r="P366" s="240" t="str">
        <f t="shared" si="118"/>
        <v/>
      </c>
      <c r="Q366" s="150" t="str">
        <f t="shared" si="119"/>
        <v/>
      </c>
      <c r="R366" s="153" t="str">
        <f t="shared" si="120"/>
        <v/>
      </c>
      <c r="S366" s="153" t="str">
        <f t="shared" si="121"/>
        <v/>
      </c>
      <c r="T366" s="240" t="str">
        <f t="shared" si="122"/>
        <v/>
      </c>
      <c r="U366" s="150" t="str">
        <f t="shared" si="123"/>
        <v/>
      </c>
      <c r="V366" s="153" t="str">
        <f t="shared" si="124"/>
        <v/>
      </c>
      <c r="W366" s="153" t="str">
        <f t="shared" si="125"/>
        <v/>
      </c>
      <c r="X366" s="170">
        <f t="shared" si="104"/>
        <v>0</v>
      </c>
      <c r="Y366" s="170" t="str">
        <f t="shared" si="105"/>
        <v/>
      </c>
      <c r="Z366" s="172">
        <f t="shared" si="106"/>
        <v>1</v>
      </c>
      <c r="AA366" s="172">
        <f t="shared" si="126"/>
        <v>0</v>
      </c>
      <c r="AB366" s="172" t="str">
        <f t="shared" si="127"/>
        <v/>
      </c>
      <c r="AL366" s="205" t="str">
        <f t="shared" si="128"/>
        <v/>
      </c>
      <c r="AM366" s="206" t="str">
        <f>IF(ISERROR(VLOOKUP(A366,Erfassung_Berechnung!$K$4:$K$19,1,FALSE)),"",VLOOKUP(A366,Erfassung_Berechnung!$K$4:$K$19,1,FALSE))</f>
        <v/>
      </c>
    </row>
    <row r="367" spans="1:39" x14ac:dyDescent="0.2">
      <c r="A367" s="11">
        <f t="shared" si="129"/>
        <v>45954</v>
      </c>
      <c r="B367" s="12">
        <f t="shared" si="107"/>
        <v>10</v>
      </c>
      <c r="C367" s="47">
        <f t="shared" si="108"/>
        <v>6</v>
      </c>
      <c r="D367" s="12" t="str">
        <f t="shared" si="109"/>
        <v/>
      </c>
      <c r="E367" s="156" t="str">
        <f>IF(AND(A367&gt;=Schulferien!$A$9,A367&lt;=Schulferien!$B$9),Schulferien!$C$9,IF(AND(A367&gt;=Schulferien!$A$10,A367&lt;=Schulferien!$B$10),Schulferien!$C$10,IF(AND(A367&gt;=Schulferien!$A$11,A367&lt;=Schulferien!$B$11),Schulferien!$C$11,IF(AND(A367&gt;=Schulferien!$A$12,A367&lt;=Schulferien!$B$12),Schulferien!$C$12,IF(AND(A367&gt;=Schulferien!$A$13,A367&lt;=Schulferien!$B$13),Schulferien!$C$13,IF(AND(A367&gt;=Schulferien!$A$14,A367&lt;=Schulferien!$B$14),Schulferien!$C$14,IF(AND(A367&gt;=Schulferien!$A$15,A367&lt;=Schulferien!$B$15),Schulferien!$C$15,IF(AND(A367&gt;=Schulferien!$A$16,A367&lt;=Schulferien!$B$16),Schulferien!$C$16,""))))))))</f>
        <v/>
      </c>
      <c r="F367" s="157" t="str">
        <f t="shared" si="110"/>
        <v/>
      </c>
      <c r="G367" s="159" t="str">
        <f>IF(ISERROR(VLOOKUP(A367,Schulferien!$A$24:$C$31,3,FALSE)),"",VLOOKUP(A367,Schulferien!$A$24:$C$31,3,FALSE))</f>
        <v/>
      </c>
      <c r="H367" s="160" t="str">
        <f t="shared" si="111"/>
        <v/>
      </c>
      <c r="I367" s="164">
        <f t="shared" si="112"/>
        <v>1</v>
      </c>
      <c r="J367" s="164">
        <f t="shared" si="113"/>
        <v>1</v>
      </c>
      <c r="K367" s="65"/>
      <c r="L367" s="240" t="str">
        <f t="shared" si="114"/>
        <v/>
      </c>
      <c r="M367" s="150" t="str">
        <f t="shared" si="115"/>
        <v/>
      </c>
      <c r="N367" s="153" t="str">
        <f t="shared" si="116"/>
        <v/>
      </c>
      <c r="O367" s="153" t="str">
        <f t="shared" si="117"/>
        <v/>
      </c>
      <c r="P367" s="240" t="str">
        <f t="shared" si="118"/>
        <v/>
      </c>
      <c r="Q367" s="150" t="str">
        <f t="shared" si="119"/>
        <v/>
      </c>
      <c r="R367" s="153" t="str">
        <f t="shared" si="120"/>
        <v/>
      </c>
      <c r="S367" s="153" t="str">
        <f t="shared" si="121"/>
        <v/>
      </c>
      <c r="T367" s="240" t="str">
        <f t="shared" si="122"/>
        <v/>
      </c>
      <c r="U367" s="150" t="str">
        <f t="shared" si="123"/>
        <v/>
      </c>
      <c r="V367" s="153" t="str">
        <f t="shared" si="124"/>
        <v/>
      </c>
      <c r="W367" s="153" t="str">
        <f t="shared" si="125"/>
        <v/>
      </c>
      <c r="X367" s="170">
        <f t="shared" si="104"/>
        <v>0</v>
      </c>
      <c r="Y367" s="170" t="str">
        <f t="shared" si="105"/>
        <v/>
      </c>
      <c r="Z367" s="172">
        <f t="shared" si="106"/>
        <v>1</v>
      </c>
      <c r="AA367" s="172">
        <f t="shared" si="126"/>
        <v>0</v>
      </c>
      <c r="AB367" s="172" t="str">
        <f t="shared" si="127"/>
        <v/>
      </c>
      <c r="AL367" s="205" t="str">
        <f t="shared" si="128"/>
        <v/>
      </c>
      <c r="AM367" s="206" t="str">
        <f>IF(ISERROR(VLOOKUP(A367,Erfassung_Berechnung!$K$4:$K$19,1,FALSE)),"",VLOOKUP(A367,Erfassung_Berechnung!$K$4:$K$19,1,FALSE))</f>
        <v/>
      </c>
    </row>
    <row r="368" spans="1:39" x14ac:dyDescent="0.2">
      <c r="A368" s="11">
        <f t="shared" si="129"/>
        <v>45955</v>
      </c>
      <c r="B368" s="12">
        <f t="shared" si="107"/>
        <v>10</v>
      </c>
      <c r="C368" s="47">
        <f t="shared" si="108"/>
        <v>7</v>
      </c>
      <c r="D368" s="12">
        <f t="shared" si="109"/>
        <v>1</v>
      </c>
      <c r="E368" s="156" t="str">
        <f>IF(AND(A368&gt;=Schulferien!$A$9,A368&lt;=Schulferien!$B$9),Schulferien!$C$9,IF(AND(A368&gt;=Schulferien!$A$10,A368&lt;=Schulferien!$B$10),Schulferien!$C$10,IF(AND(A368&gt;=Schulferien!$A$11,A368&lt;=Schulferien!$B$11),Schulferien!$C$11,IF(AND(A368&gt;=Schulferien!$A$12,A368&lt;=Schulferien!$B$12),Schulferien!$C$12,IF(AND(A368&gt;=Schulferien!$A$13,A368&lt;=Schulferien!$B$13),Schulferien!$C$13,IF(AND(A368&gt;=Schulferien!$A$14,A368&lt;=Schulferien!$B$14),Schulferien!$C$14,IF(AND(A368&gt;=Schulferien!$A$15,A368&lt;=Schulferien!$B$15),Schulferien!$C$15,IF(AND(A368&gt;=Schulferien!$A$16,A368&lt;=Schulferien!$B$16),Schulferien!$C$16,""))))))))</f>
        <v/>
      </c>
      <c r="F368" s="157" t="str">
        <f t="shared" si="110"/>
        <v/>
      </c>
      <c r="G368" s="159" t="str">
        <f>IF(ISERROR(VLOOKUP(A368,Schulferien!$A$24:$C$31,3,FALSE)),"",VLOOKUP(A368,Schulferien!$A$24:$C$31,3,FALSE))</f>
        <v/>
      </c>
      <c r="H368" s="160" t="str">
        <f t="shared" si="111"/>
        <v/>
      </c>
      <c r="I368" s="164" t="str">
        <f t="shared" si="112"/>
        <v/>
      </c>
      <c r="J368" s="164" t="str">
        <f t="shared" si="113"/>
        <v/>
      </c>
      <c r="K368" s="65"/>
      <c r="L368" s="240" t="str">
        <f t="shared" si="114"/>
        <v/>
      </c>
      <c r="M368" s="150" t="str">
        <f t="shared" si="115"/>
        <v/>
      </c>
      <c r="N368" s="153" t="str">
        <f t="shared" si="116"/>
        <v/>
      </c>
      <c r="O368" s="153" t="str">
        <f t="shared" si="117"/>
        <v/>
      </c>
      <c r="P368" s="240" t="str">
        <f t="shared" si="118"/>
        <v/>
      </c>
      <c r="Q368" s="150" t="str">
        <f t="shared" si="119"/>
        <v/>
      </c>
      <c r="R368" s="153" t="str">
        <f t="shared" si="120"/>
        <v/>
      </c>
      <c r="S368" s="153" t="str">
        <f t="shared" si="121"/>
        <v/>
      </c>
      <c r="T368" s="240" t="str">
        <f t="shared" si="122"/>
        <v/>
      </c>
      <c r="U368" s="150" t="str">
        <f t="shared" si="123"/>
        <v/>
      </c>
      <c r="V368" s="153" t="str">
        <f t="shared" si="124"/>
        <v/>
      </c>
      <c r="W368" s="153" t="str">
        <f t="shared" si="125"/>
        <v/>
      </c>
      <c r="X368" s="170">
        <f t="shared" si="104"/>
        <v>0</v>
      </c>
      <c r="Y368" s="170" t="str">
        <f t="shared" si="105"/>
        <v/>
      </c>
      <c r="Z368" s="172" t="str">
        <f t="shared" si="106"/>
        <v/>
      </c>
      <c r="AA368" s="172" t="str">
        <f t="shared" si="126"/>
        <v/>
      </c>
      <c r="AB368" s="172" t="str">
        <f t="shared" si="127"/>
        <v/>
      </c>
      <c r="AL368" s="205" t="str">
        <f t="shared" si="128"/>
        <v/>
      </c>
      <c r="AM368" s="206" t="str">
        <f>IF(ISERROR(VLOOKUP(A368,Erfassung_Berechnung!$K$4:$K$19,1,FALSE)),"",VLOOKUP(A368,Erfassung_Berechnung!$K$4:$K$19,1,FALSE))</f>
        <v/>
      </c>
    </row>
    <row r="369" spans="1:39" x14ac:dyDescent="0.2">
      <c r="A369" s="11">
        <f t="shared" si="129"/>
        <v>45956</v>
      </c>
      <c r="B369" s="12">
        <f t="shared" si="107"/>
        <v>10</v>
      </c>
      <c r="C369" s="47">
        <f t="shared" si="108"/>
        <v>1</v>
      </c>
      <c r="D369" s="12">
        <f t="shared" si="109"/>
        <v>1</v>
      </c>
      <c r="E369" s="156" t="str">
        <f>IF(AND(A369&gt;=Schulferien!$A$9,A369&lt;=Schulferien!$B$9),Schulferien!$C$9,IF(AND(A369&gt;=Schulferien!$A$10,A369&lt;=Schulferien!$B$10),Schulferien!$C$10,IF(AND(A369&gt;=Schulferien!$A$11,A369&lt;=Schulferien!$B$11),Schulferien!$C$11,IF(AND(A369&gt;=Schulferien!$A$12,A369&lt;=Schulferien!$B$12),Schulferien!$C$12,IF(AND(A369&gt;=Schulferien!$A$13,A369&lt;=Schulferien!$B$13),Schulferien!$C$13,IF(AND(A369&gt;=Schulferien!$A$14,A369&lt;=Schulferien!$B$14),Schulferien!$C$14,IF(AND(A369&gt;=Schulferien!$A$15,A369&lt;=Schulferien!$B$15),Schulferien!$C$15,IF(AND(A369&gt;=Schulferien!$A$16,A369&lt;=Schulferien!$B$16),Schulferien!$C$16,""))))))))</f>
        <v/>
      </c>
      <c r="F369" s="157" t="str">
        <f t="shared" si="110"/>
        <v/>
      </c>
      <c r="G369" s="159" t="str">
        <f>IF(ISERROR(VLOOKUP(A369,Schulferien!$A$24:$C$31,3,FALSE)),"",VLOOKUP(A369,Schulferien!$A$24:$C$31,3,FALSE))</f>
        <v/>
      </c>
      <c r="H369" s="160" t="str">
        <f t="shared" si="111"/>
        <v/>
      </c>
      <c r="I369" s="164" t="str">
        <f t="shared" si="112"/>
        <v/>
      </c>
      <c r="J369" s="164" t="str">
        <f t="shared" si="113"/>
        <v/>
      </c>
      <c r="K369" s="65"/>
      <c r="L369" s="240" t="str">
        <f t="shared" si="114"/>
        <v/>
      </c>
      <c r="M369" s="150" t="str">
        <f t="shared" si="115"/>
        <v/>
      </c>
      <c r="N369" s="153" t="str">
        <f t="shared" si="116"/>
        <v/>
      </c>
      <c r="O369" s="153" t="str">
        <f t="shared" si="117"/>
        <v/>
      </c>
      <c r="P369" s="240" t="str">
        <f t="shared" si="118"/>
        <v/>
      </c>
      <c r="Q369" s="150" t="str">
        <f t="shared" si="119"/>
        <v/>
      </c>
      <c r="R369" s="153" t="str">
        <f t="shared" si="120"/>
        <v/>
      </c>
      <c r="S369" s="153" t="str">
        <f t="shared" si="121"/>
        <v/>
      </c>
      <c r="T369" s="240" t="str">
        <f t="shared" si="122"/>
        <v/>
      </c>
      <c r="U369" s="150" t="str">
        <f t="shared" si="123"/>
        <v/>
      </c>
      <c r="V369" s="153" t="str">
        <f t="shared" si="124"/>
        <v/>
      </c>
      <c r="W369" s="153" t="str">
        <f t="shared" si="125"/>
        <v/>
      </c>
      <c r="X369" s="170">
        <f t="shared" si="104"/>
        <v>0</v>
      </c>
      <c r="Y369" s="170" t="str">
        <f t="shared" si="105"/>
        <v/>
      </c>
      <c r="Z369" s="172" t="str">
        <f t="shared" si="106"/>
        <v/>
      </c>
      <c r="AA369" s="172" t="str">
        <f t="shared" si="126"/>
        <v/>
      </c>
      <c r="AB369" s="172" t="str">
        <f t="shared" si="127"/>
        <v/>
      </c>
      <c r="AL369" s="205" t="str">
        <f t="shared" si="128"/>
        <v/>
      </c>
      <c r="AM369" s="206" t="str">
        <f>IF(ISERROR(VLOOKUP(A369,Erfassung_Berechnung!$K$4:$K$19,1,FALSE)),"",VLOOKUP(A369,Erfassung_Berechnung!$K$4:$K$19,1,FALSE))</f>
        <v/>
      </c>
    </row>
    <row r="370" spans="1:39" x14ac:dyDescent="0.2">
      <c r="A370" s="11">
        <f t="shared" si="129"/>
        <v>45957</v>
      </c>
      <c r="B370" s="12">
        <f t="shared" si="107"/>
        <v>10</v>
      </c>
      <c r="C370" s="47">
        <f t="shared" si="108"/>
        <v>2</v>
      </c>
      <c r="D370" s="12" t="str">
        <f t="shared" si="109"/>
        <v/>
      </c>
      <c r="E370" s="156" t="str">
        <f>IF(AND(A370&gt;=Schulferien!$A$9,A370&lt;=Schulferien!$B$9),Schulferien!$C$9,IF(AND(A370&gt;=Schulferien!$A$10,A370&lt;=Schulferien!$B$10),Schulferien!$C$10,IF(AND(A370&gt;=Schulferien!$A$11,A370&lt;=Schulferien!$B$11),Schulferien!$C$11,IF(AND(A370&gt;=Schulferien!$A$12,A370&lt;=Schulferien!$B$12),Schulferien!$C$12,IF(AND(A370&gt;=Schulferien!$A$13,A370&lt;=Schulferien!$B$13),Schulferien!$C$13,IF(AND(A370&gt;=Schulferien!$A$14,A370&lt;=Schulferien!$B$14),Schulferien!$C$14,IF(AND(A370&gt;=Schulferien!$A$15,A370&lt;=Schulferien!$B$15),Schulferien!$C$15,IF(AND(A370&gt;=Schulferien!$A$16,A370&lt;=Schulferien!$B$16),Schulferien!$C$16,""))))))))</f>
        <v/>
      </c>
      <c r="F370" s="157" t="str">
        <f t="shared" si="110"/>
        <v/>
      </c>
      <c r="G370" s="159" t="str">
        <f>IF(ISERROR(VLOOKUP(A370,Schulferien!$A$24:$C$31,3,FALSE)),"",VLOOKUP(A370,Schulferien!$A$24:$C$31,3,FALSE))</f>
        <v/>
      </c>
      <c r="H370" s="160" t="str">
        <f t="shared" si="111"/>
        <v/>
      </c>
      <c r="I370" s="164">
        <f t="shared" si="112"/>
        <v>1</v>
      </c>
      <c r="J370" s="164">
        <f t="shared" si="113"/>
        <v>1</v>
      </c>
      <c r="K370" s="65"/>
      <c r="L370" s="240" t="str">
        <f t="shared" si="114"/>
        <v/>
      </c>
      <c r="M370" s="150" t="str">
        <f t="shared" si="115"/>
        <v/>
      </c>
      <c r="N370" s="153" t="str">
        <f t="shared" si="116"/>
        <v/>
      </c>
      <c r="O370" s="153" t="str">
        <f t="shared" si="117"/>
        <v/>
      </c>
      <c r="P370" s="240" t="str">
        <f t="shared" si="118"/>
        <v/>
      </c>
      <c r="Q370" s="150" t="str">
        <f t="shared" si="119"/>
        <v/>
      </c>
      <c r="R370" s="153" t="str">
        <f t="shared" si="120"/>
        <v/>
      </c>
      <c r="S370" s="153" t="str">
        <f t="shared" si="121"/>
        <v/>
      </c>
      <c r="T370" s="240" t="str">
        <f t="shared" si="122"/>
        <v/>
      </c>
      <c r="U370" s="150" t="str">
        <f t="shared" si="123"/>
        <v/>
      </c>
      <c r="V370" s="153" t="str">
        <f t="shared" si="124"/>
        <v/>
      </c>
      <c r="W370" s="153" t="str">
        <f t="shared" si="125"/>
        <v/>
      </c>
      <c r="X370" s="170">
        <f t="shared" si="104"/>
        <v>0</v>
      </c>
      <c r="Y370" s="170" t="str">
        <f t="shared" si="105"/>
        <v/>
      </c>
      <c r="Z370" s="172">
        <f t="shared" si="106"/>
        <v>1</v>
      </c>
      <c r="AA370" s="172">
        <f t="shared" si="126"/>
        <v>0</v>
      </c>
      <c r="AB370" s="172" t="str">
        <f t="shared" si="127"/>
        <v/>
      </c>
      <c r="AL370" s="205" t="str">
        <f t="shared" si="128"/>
        <v/>
      </c>
      <c r="AM370" s="206" t="str">
        <f>IF(ISERROR(VLOOKUP(A370,Erfassung_Berechnung!$K$4:$K$19,1,FALSE)),"",VLOOKUP(A370,Erfassung_Berechnung!$K$4:$K$19,1,FALSE))</f>
        <v/>
      </c>
    </row>
    <row r="371" spans="1:39" x14ac:dyDescent="0.2">
      <c r="A371" s="11">
        <f t="shared" si="129"/>
        <v>45958</v>
      </c>
      <c r="B371" s="12">
        <f t="shared" si="107"/>
        <v>10</v>
      </c>
      <c r="C371" s="47">
        <f t="shared" si="108"/>
        <v>3</v>
      </c>
      <c r="D371" s="12" t="str">
        <f t="shared" si="109"/>
        <v/>
      </c>
      <c r="E371" s="156" t="str">
        <f>IF(AND(A371&gt;=Schulferien!$A$9,A371&lt;=Schulferien!$B$9),Schulferien!$C$9,IF(AND(A371&gt;=Schulferien!$A$10,A371&lt;=Schulferien!$B$10),Schulferien!$C$10,IF(AND(A371&gt;=Schulferien!$A$11,A371&lt;=Schulferien!$B$11),Schulferien!$C$11,IF(AND(A371&gt;=Schulferien!$A$12,A371&lt;=Schulferien!$B$12),Schulferien!$C$12,IF(AND(A371&gt;=Schulferien!$A$13,A371&lt;=Schulferien!$B$13),Schulferien!$C$13,IF(AND(A371&gt;=Schulferien!$A$14,A371&lt;=Schulferien!$B$14),Schulferien!$C$14,IF(AND(A371&gt;=Schulferien!$A$15,A371&lt;=Schulferien!$B$15),Schulferien!$C$15,IF(AND(A371&gt;=Schulferien!$A$16,A371&lt;=Schulferien!$B$16),Schulferien!$C$16,""))))))))</f>
        <v/>
      </c>
      <c r="F371" s="157" t="str">
        <f t="shared" si="110"/>
        <v/>
      </c>
      <c r="G371" s="159" t="str">
        <f>IF(ISERROR(VLOOKUP(A371,Schulferien!$A$24:$C$31,3,FALSE)),"",VLOOKUP(A371,Schulferien!$A$24:$C$31,3,FALSE))</f>
        <v/>
      </c>
      <c r="H371" s="160" t="str">
        <f t="shared" si="111"/>
        <v/>
      </c>
      <c r="I371" s="164">
        <f t="shared" si="112"/>
        <v>1</v>
      </c>
      <c r="J371" s="164">
        <f t="shared" si="113"/>
        <v>1</v>
      </c>
      <c r="K371" s="65"/>
      <c r="L371" s="240" t="str">
        <f t="shared" si="114"/>
        <v/>
      </c>
      <c r="M371" s="150" t="str">
        <f t="shared" si="115"/>
        <v/>
      </c>
      <c r="N371" s="153" t="str">
        <f t="shared" si="116"/>
        <v/>
      </c>
      <c r="O371" s="153" t="str">
        <f t="shared" si="117"/>
        <v/>
      </c>
      <c r="P371" s="240" t="str">
        <f t="shared" si="118"/>
        <v/>
      </c>
      <c r="Q371" s="150" t="str">
        <f t="shared" si="119"/>
        <v/>
      </c>
      <c r="R371" s="153" t="str">
        <f t="shared" si="120"/>
        <v/>
      </c>
      <c r="S371" s="153" t="str">
        <f t="shared" si="121"/>
        <v/>
      </c>
      <c r="T371" s="240" t="str">
        <f t="shared" si="122"/>
        <v/>
      </c>
      <c r="U371" s="150" t="str">
        <f t="shared" si="123"/>
        <v/>
      </c>
      <c r="V371" s="153" t="str">
        <f t="shared" si="124"/>
        <v/>
      </c>
      <c r="W371" s="153" t="str">
        <f t="shared" si="125"/>
        <v/>
      </c>
      <c r="X371" s="170">
        <f t="shared" si="104"/>
        <v>0</v>
      </c>
      <c r="Y371" s="170" t="str">
        <f t="shared" si="105"/>
        <v/>
      </c>
      <c r="Z371" s="172">
        <f t="shared" si="106"/>
        <v>1</v>
      </c>
      <c r="AA371" s="172">
        <f t="shared" si="126"/>
        <v>0</v>
      </c>
      <c r="AB371" s="172" t="str">
        <f t="shared" si="127"/>
        <v/>
      </c>
      <c r="AL371" s="205" t="str">
        <f t="shared" si="128"/>
        <v/>
      </c>
      <c r="AM371" s="206" t="str">
        <f>IF(ISERROR(VLOOKUP(A371,Erfassung_Berechnung!$K$4:$K$19,1,FALSE)),"",VLOOKUP(A371,Erfassung_Berechnung!$K$4:$K$19,1,FALSE))</f>
        <v/>
      </c>
    </row>
    <row r="372" spans="1:39" x14ac:dyDescent="0.2">
      <c r="A372" s="11">
        <f t="shared" si="129"/>
        <v>45959</v>
      </c>
      <c r="B372" s="12">
        <f t="shared" si="107"/>
        <v>10</v>
      </c>
      <c r="C372" s="47">
        <f t="shared" si="108"/>
        <v>4</v>
      </c>
      <c r="D372" s="12" t="str">
        <f t="shared" si="109"/>
        <v/>
      </c>
      <c r="E372" s="156" t="str">
        <f>IF(AND(A372&gt;=Schulferien!$A$9,A372&lt;=Schulferien!$B$9),Schulferien!$C$9,IF(AND(A372&gt;=Schulferien!$A$10,A372&lt;=Schulferien!$B$10),Schulferien!$C$10,IF(AND(A372&gt;=Schulferien!$A$11,A372&lt;=Schulferien!$B$11),Schulferien!$C$11,IF(AND(A372&gt;=Schulferien!$A$12,A372&lt;=Schulferien!$B$12),Schulferien!$C$12,IF(AND(A372&gt;=Schulferien!$A$13,A372&lt;=Schulferien!$B$13),Schulferien!$C$13,IF(AND(A372&gt;=Schulferien!$A$14,A372&lt;=Schulferien!$B$14),Schulferien!$C$14,IF(AND(A372&gt;=Schulferien!$A$15,A372&lt;=Schulferien!$B$15),Schulferien!$C$15,IF(AND(A372&gt;=Schulferien!$A$16,A372&lt;=Schulferien!$B$16),Schulferien!$C$16,""))))))))</f>
        <v/>
      </c>
      <c r="F372" s="157" t="str">
        <f t="shared" si="110"/>
        <v/>
      </c>
      <c r="G372" s="159" t="str">
        <f>IF(ISERROR(VLOOKUP(A372,Schulferien!$A$24:$C$31,3,FALSE)),"",VLOOKUP(A372,Schulferien!$A$24:$C$31,3,FALSE))</f>
        <v/>
      </c>
      <c r="H372" s="160" t="str">
        <f t="shared" si="111"/>
        <v/>
      </c>
      <c r="I372" s="164">
        <f t="shared" si="112"/>
        <v>1</v>
      </c>
      <c r="J372" s="164">
        <f t="shared" si="113"/>
        <v>1</v>
      </c>
      <c r="K372" s="65"/>
      <c r="L372" s="240" t="str">
        <f t="shared" si="114"/>
        <v/>
      </c>
      <c r="M372" s="150" t="str">
        <f t="shared" si="115"/>
        <v/>
      </c>
      <c r="N372" s="153" t="str">
        <f t="shared" si="116"/>
        <v/>
      </c>
      <c r="O372" s="153" t="str">
        <f t="shared" si="117"/>
        <v/>
      </c>
      <c r="P372" s="240" t="str">
        <f t="shared" si="118"/>
        <v/>
      </c>
      <c r="Q372" s="150" t="str">
        <f t="shared" si="119"/>
        <v/>
      </c>
      <c r="R372" s="153" t="str">
        <f t="shared" si="120"/>
        <v/>
      </c>
      <c r="S372" s="153" t="str">
        <f t="shared" si="121"/>
        <v/>
      </c>
      <c r="T372" s="240" t="str">
        <f t="shared" si="122"/>
        <v/>
      </c>
      <c r="U372" s="150" t="str">
        <f t="shared" si="123"/>
        <v/>
      </c>
      <c r="V372" s="153" t="str">
        <f t="shared" si="124"/>
        <v/>
      </c>
      <c r="W372" s="153" t="str">
        <f t="shared" si="125"/>
        <v/>
      </c>
      <c r="X372" s="170">
        <f t="shared" si="104"/>
        <v>0</v>
      </c>
      <c r="Y372" s="170" t="str">
        <f t="shared" si="105"/>
        <v/>
      </c>
      <c r="Z372" s="172">
        <f t="shared" si="106"/>
        <v>1</v>
      </c>
      <c r="AA372" s="172">
        <f t="shared" si="126"/>
        <v>0</v>
      </c>
      <c r="AB372" s="172" t="str">
        <f t="shared" si="127"/>
        <v/>
      </c>
      <c r="AL372" s="205" t="str">
        <f t="shared" si="128"/>
        <v/>
      </c>
      <c r="AM372" s="206" t="str">
        <f>IF(ISERROR(VLOOKUP(A372,Erfassung_Berechnung!$K$4:$K$19,1,FALSE)),"",VLOOKUP(A372,Erfassung_Berechnung!$K$4:$K$19,1,FALSE))</f>
        <v/>
      </c>
    </row>
    <row r="373" spans="1:39" x14ac:dyDescent="0.2">
      <c r="A373" s="11">
        <f t="shared" si="129"/>
        <v>45960</v>
      </c>
      <c r="B373" s="12">
        <f t="shared" si="107"/>
        <v>10</v>
      </c>
      <c r="C373" s="47">
        <f t="shared" si="108"/>
        <v>5</v>
      </c>
      <c r="D373" s="12" t="str">
        <f t="shared" si="109"/>
        <v/>
      </c>
      <c r="E373" s="156" t="str">
        <f>IF(AND(A373&gt;=Schulferien!$A$9,A373&lt;=Schulferien!$B$9),Schulferien!$C$9,IF(AND(A373&gt;=Schulferien!$A$10,A373&lt;=Schulferien!$B$10),Schulferien!$C$10,IF(AND(A373&gt;=Schulferien!$A$11,A373&lt;=Schulferien!$B$11),Schulferien!$C$11,IF(AND(A373&gt;=Schulferien!$A$12,A373&lt;=Schulferien!$B$12),Schulferien!$C$12,IF(AND(A373&gt;=Schulferien!$A$13,A373&lt;=Schulferien!$B$13),Schulferien!$C$13,IF(AND(A373&gt;=Schulferien!$A$14,A373&lt;=Schulferien!$B$14),Schulferien!$C$14,IF(AND(A373&gt;=Schulferien!$A$15,A373&lt;=Schulferien!$B$15),Schulferien!$C$15,IF(AND(A373&gt;=Schulferien!$A$16,A373&lt;=Schulferien!$B$16),Schulferien!$C$16,""))))))))</f>
        <v/>
      </c>
      <c r="F373" s="157" t="str">
        <f t="shared" si="110"/>
        <v/>
      </c>
      <c r="G373" s="159" t="str">
        <f>IF(ISERROR(VLOOKUP(A373,Schulferien!$A$24:$C$31,3,FALSE)),"",VLOOKUP(A373,Schulferien!$A$24:$C$31,3,FALSE))</f>
        <v/>
      </c>
      <c r="H373" s="160" t="str">
        <f t="shared" si="111"/>
        <v/>
      </c>
      <c r="I373" s="164">
        <f t="shared" si="112"/>
        <v>1</v>
      </c>
      <c r="J373" s="164">
        <f t="shared" si="113"/>
        <v>1</v>
      </c>
      <c r="K373" s="65"/>
      <c r="L373" s="240" t="str">
        <f t="shared" si="114"/>
        <v/>
      </c>
      <c r="M373" s="150" t="str">
        <f t="shared" si="115"/>
        <v/>
      </c>
      <c r="N373" s="153" t="str">
        <f t="shared" si="116"/>
        <v/>
      </c>
      <c r="O373" s="153" t="str">
        <f t="shared" si="117"/>
        <v/>
      </c>
      <c r="P373" s="240" t="str">
        <f t="shared" si="118"/>
        <v/>
      </c>
      <c r="Q373" s="150" t="str">
        <f t="shared" si="119"/>
        <v/>
      </c>
      <c r="R373" s="153" t="str">
        <f t="shared" si="120"/>
        <v/>
      </c>
      <c r="S373" s="153" t="str">
        <f t="shared" si="121"/>
        <v/>
      </c>
      <c r="T373" s="240" t="str">
        <f t="shared" si="122"/>
        <v/>
      </c>
      <c r="U373" s="150" t="str">
        <f t="shared" si="123"/>
        <v/>
      </c>
      <c r="V373" s="153" t="str">
        <f t="shared" si="124"/>
        <v/>
      </c>
      <c r="W373" s="153" t="str">
        <f t="shared" si="125"/>
        <v/>
      </c>
      <c r="X373" s="170">
        <f t="shared" si="104"/>
        <v>0</v>
      </c>
      <c r="Y373" s="170" t="str">
        <f t="shared" si="105"/>
        <v/>
      </c>
      <c r="Z373" s="172">
        <f t="shared" si="106"/>
        <v>1</v>
      </c>
      <c r="AA373" s="172">
        <f t="shared" si="126"/>
        <v>0</v>
      </c>
      <c r="AB373" s="172" t="str">
        <f t="shared" si="127"/>
        <v/>
      </c>
      <c r="AL373" s="205" t="str">
        <f t="shared" si="128"/>
        <v/>
      </c>
      <c r="AM373" s="206" t="str">
        <f>IF(ISERROR(VLOOKUP(A373,Erfassung_Berechnung!$K$4:$K$19,1,FALSE)),"",VLOOKUP(A373,Erfassung_Berechnung!$K$4:$K$19,1,FALSE))</f>
        <v/>
      </c>
    </row>
    <row r="374" spans="1:39" x14ac:dyDescent="0.2">
      <c r="A374" s="11">
        <f t="shared" si="129"/>
        <v>45961</v>
      </c>
      <c r="B374" s="12">
        <f t="shared" si="107"/>
        <v>10</v>
      </c>
      <c r="C374" s="47">
        <f t="shared" si="108"/>
        <v>6</v>
      </c>
      <c r="D374" s="12" t="str">
        <f t="shared" si="109"/>
        <v/>
      </c>
      <c r="E374" s="156" t="str">
        <f>IF(AND(A374&gt;=Schulferien!$A$9,A374&lt;=Schulferien!$B$9),Schulferien!$C$9,IF(AND(A374&gt;=Schulferien!$A$10,A374&lt;=Schulferien!$B$10),Schulferien!$C$10,IF(AND(A374&gt;=Schulferien!$A$11,A374&lt;=Schulferien!$B$11),Schulferien!$C$11,IF(AND(A374&gt;=Schulferien!$A$12,A374&lt;=Schulferien!$B$12),Schulferien!$C$12,IF(AND(A374&gt;=Schulferien!$A$13,A374&lt;=Schulferien!$B$13),Schulferien!$C$13,IF(AND(A374&gt;=Schulferien!$A$14,A374&lt;=Schulferien!$B$14),Schulferien!$C$14,IF(AND(A374&gt;=Schulferien!$A$15,A374&lt;=Schulferien!$B$15),Schulferien!$C$15,IF(AND(A374&gt;=Schulferien!$A$16,A374&lt;=Schulferien!$B$16),Schulferien!$C$16,""))))))))</f>
        <v/>
      </c>
      <c r="F374" s="157" t="str">
        <f t="shared" si="110"/>
        <v/>
      </c>
      <c r="G374" s="159" t="str">
        <f>IF(ISERROR(VLOOKUP(A374,Schulferien!$A$24:$C$31,3,FALSE)),"",VLOOKUP(A374,Schulferien!$A$24:$C$31,3,FALSE))</f>
        <v/>
      </c>
      <c r="H374" s="160" t="str">
        <f t="shared" si="111"/>
        <v/>
      </c>
      <c r="I374" s="164">
        <f t="shared" si="112"/>
        <v>1</v>
      </c>
      <c r="J374" s="164">
        <f t="shared" si="113"/>
        <v>1</v>
      </c>
      <c r="K374" s="65"/>
      <c r="L374" s="240" t="str">
        <f t="shared" si="114"/>
        <v/>
      </c>
      <c r="M374" s="150" t="str">
        <f t="shared" si="115"/>
        <v/>
      </c>
      <c r="N374" s="153" t="str">
        <f t="shared" si="116"/>
        <v/>
      </c>
      <c r="O374" s="153" t="str">
        <f t="shared" si="117"/>
        <v/>
      </c>
      <c r="P374" s="240" t="str">
        <f t="shared" si="118"/>
        <v/>
      </c>
      <c r="Q374" s="150" t="str">
        <f t="shared" si="119"/>
        <v/>
      </c>
      <c r="R374" s="153" t="str">
        <f t="shared" si="120"/>
        <v/>
      </c>
      <c r="S374" s="153" t="str">
        <f t="shared" si="121"/>
        <v/>
      </c>
      <c r="T374" s="240" t="str">
        <f t="shared" si="122"/>
        <v/>
      </c>
      <c r="U374" s="150" t="str">
        <f t="shared" si="123"/>
        <v/>
      </c>
      <c r="V374" s="153" t="str">
        <f t="shared" si="124"/>
        <v/>
      </c>
      <c r="W374" s="153" t="str">
        <f t="shared" si="125"/>
        <v/>
      </c>
      <c r="X374" s="170">
        <f t="shared" si="104"/>
        <v>0</v>
      </c>
      <c r="Y374" s="170" t="str">
        <f t="shared" si="105"/>
        <v/>
      </c>
      <c r="Z374" s="172">
        <f t="shared" si="106"/>
        <v>1</v>
      </c>
      <c r="AA374" s="172">
        <f t="shared" si="126"/>
        <v>0</v>
      </c>
      <c r="AB374" s="172" t="str">
        <f t="shared" si="127"/>
        <v/>
      </c>
      <c r="AL374" s="205" t="str">
        <f t="shared" si="128"/>
        <v/>
      </c>
      <c r="AM374" s="206" t="str">
        <f>IF(ISERROR(VLOOKUP(A374,Erfassung_Berechnung!$K$4:$K$19,1,FALSE)),"",VLOOKUP(A374,Erfassung_Berechnung!$K$4:$K$19,1,FALSE))</f>
        <v/>
      </c>
    </row>
    <row r="375" spans="1:39" x14ac:dyDescent="0.2">
      <c r="A375" s="11">
        <f t="shared" si="129"/>
        <v>45962</v>
      </c>
      <c r="B375" s="12">
        <f t="shared" si="107"/>
        <v>11</v>
      </c>
      <c r="C375" s="47">
        <f t="shared" si="108"/>
        <v>7</v>
      </c>
      <c r="D375" s="12">
        <f t="shared" si="109"/>
        <v>1</v>
      </c>
      <c r="E375" s="156" t="str">
        <f>IF(AND(A375&gt;=Schulferien!$A$9,A375&lt;=Schulferien!$B$9),Schulferien!$C$9,IF(AND(A375&gt;=Schulferien!$A$10,A375&lt;=Schulferien!$B$10),Schulferien!$C$10,IF(AND(A375&gt;=Schulferien!$A$11,A375&lt;=Schulferien!$B$11),Schulferien!$C$11,IF(AND(A375&gt;=Schulferien!$A$12,A375&lt;=Schulferien!$B$12),Schulferien!$C$12,IF(AND(A375&gt;=Schulferien!$A$13,A375&lt;=Schulferien!$B$13),Schulferien!$C$13,IF(AND(A375&gt;=Schulferien!$A$14,A375&lt;=Schulferien!$B$14),Schulferien!$C$14,IF(AND(A375&gt;=Schulferien!$A$15,A375&lt;=Schulferien!$B$15),Schulferien!$C$15,IF(AND(A375&gt;=Schulferien!$A$16,A375&lt;=Schulferien!$B$16),Schulferien!$C$16,""))))))))</f>
        <v/>
      </c>
      <c r="F375" s="157" t="str">
        <f t="shared" si="110"/>
        <v/>
      </c>
      <c r="G375" s="159" t="str">
        <f>IF(ISERROR(VLOOKUP(A375,Schulferien!$A$24:$C$31,3,FALSE)),"",VLOOKUP(A375,Schulferien!$A$24:$C$31,3,FALSE))</f>
        <v/>
      </c>
      <c r="H375" s="160" t="str">
        <f t="shared" si="111"/>
        <v/>
      </c>
      <c r="I375" s="164" t="str">
        <f t="shared" si="112"/>
        <v/>
      </c>
      <c r="J375" s="164" t="str">
        <f t="shared" si="113"/>
        <v/>
      </c>
      <c r="K375" s="65"/>
      <c r="L375" s="240" t="str">
        <f t="shared" si="114"/>
        <v/>
      </c>
      <c r="M375" s="150" t="str">
        <f t="shared" si="115"/>
        <v/>
      </c>
      <c r="N375" s="153" t="str">
        <f t="shared" si="116"/>
        <v/>
      </c>
      <c r="O375" s="153" t="str">
        <f t="shared" si="117"/>
        <v/>
      </c>
      <c r="P375" s="240" t="str">
        <f t="shared" si="118"/>
        <v/>
      </c>
      <c r="Q375" s="150" t="str">
        <f t="shared" si="119"/>
        <v/>
      </c>
      <c r="R375" s="153" t="str">
        <f t="shared" si="120"/>
        <v/>
      </c>
      <c r="S375" s="153" t="str">
        <f t="shared" si="121"/>
        <v/>
      </c>
      <c r="T375" s="240" t="str">
        <f t="shared" si="122"/>
        <v/>
      </c>
      <c r="U375" s="150" t="str">
        <f t="shared" si="123"/>
        <v/>
      </c>
      <c r="V375" s="153" t="str">
        <f t="shared" si="124"/>
        <v/>
      </c>
      <c r="W375" s="153" t="str">
        <f t="shared" si="125"/>
        <v/>
      </c>
      <c r="X375" s="170">
        <f t="shared" si="104"/>
        <v>0</v>
      </c>
      <c r="Y375" s="170" t="str">
        <f t="shared" si="105"/>
        <v/>
      </c>
      <c r="Z375" s="172" t="str">
        <f t="shared" si="106"/>
        <v/>
      </c>
      <c r="AA375" s="172" t="str">
        <f t="shared" si="126"/>
        <v/>
      </c>
      <c r="AB375" s="172" t="str">
        <f t="shared" si="127"/>
        <v/>
      </c>
      <c r="AL375" s="205" t="str">
        <f t="shared" si="128"/>
        <v/>
      </c>
      <c r="AM375" s="206" t="str">
        <f>IF(ISERROR(VLOOKUP(A375,Erfassung_Berechnung!$K$4:$K$19,1,FALSE)),"",VLOOKUP(A375,Erfassung_Berechnung!$K$4:$K$19,1,FALSE))</f>
        <v/>
      </c>
    </row>
    <row r="376" spans="1:39" x14ac:dyDescent="0.2">
      <c r="A376" s="11">
        <f t="shared" si="129"/>
        <v>45963</v>
      </c>
      <c r="B376" s="12">
        <f t="shared" si="107"/>
        <v>11</v>
      </c>
      <c r="C376" s="47">
        <f t="shared" si="108"/>
        <v>1</v>
      </c>
      <c r="D376" s="12">
        <f t="shared" si="109"/>
        <v>1</v>
      </c>
      <c r="E376" s="156" t="str">
        <f>IF(AND(A376&gt;=Schulferien!$A$9,A376&lt;=Schulferien!$B$9),Schulferien!$C$9,IF(AND(A376&gt;=Schulferien!$A$10,A376&lt;=Schulferien!$B$10),Schulferien!$C$10,IF(AND(A376&gt;=Schulferien!$A$11,A376&lt;=Schulferien!$B$11),Schulferien!$C$11,IF(AND(A376&gt;=Schulferien!$A$12,A376&lt;=Schulferien!$B$12),Schulferien!$C$12,IF(AND(A376&gt;=Schulferien!$A$13,A376&lt;=Schulferien!$B$13),Schulferien!$C$13,IF(AND(A376&gt;=Schulferien!$A$14,A376&lt;=Schulferien!$B$14),Schulferien!$C$14,IF(AND(A376&gt;=Schulferien!$A$15,A376&lt;=Schulferien!$B$15),Schulferien!$C$15,IF(AND(A376&gt;=Schulferien!$A$16,A376&lt;=Schulferien!$B$16),Schulferien!$C$16,""))))))))</f>
        <v/>
      </c>
      <c r="F376" s="157" t="str">
        <f t="shared" si="110"/>
        <v/>
      </c>
      <c r="G376" s="159" t="str">
        <f>IF(ISERROR(VLOOKUP(A376,Schulferien!$A$24:$C$31,3,FALSE)),"",VLOOKUP(A376,Schulferien!$A$24:$C$31,3,FALSE))</f>
        <v/>
      </c>
      <c r="H376" s="160" t="str">
        <f t="shared" si="111"/>
        <v/>
      </c>
      <c r="I376" s="164" t="str">
        <f t="shared" si="112"/>
        <v/>
      </c>
      <c r="J376" s="164" t="str">
        <f t="shared" si="113"/>
        <v/>
      </c>
      <c r="K376" s="65"/>
      <c r="L376" s="240" t="str">
        <f t="shared" si="114"/>
        <v/>
      </c>
      <c r="M376" s="150" t="str">
        <f t="shared" si="115"/>
        <v/>
      </c>
      <c r="N376" s="153" t="str">
        <f t="shared" si="116"/>
        <v/>
      </c>
      <c r="O376" s="153" t="str">
        <f t="shared" si="117"/>
        <v/>
      </c>
      <c r="P376" s="240" t="str">
        <f t="shared" si="118"/>
        <v/>
      </c>
      <c r="Q376" s="150" t="str">
        <f t="shared" si="119"/>
        <v/>
      </c>
      <c r="R376" s="153" t="str">
        <f t="shared" si="120"/>
        <v/>
      </c>
      <c r="S376" s="153" t="str">
        <f t="shared" si="121"/>
        <v/>
      </c>
      <c r="T376" s="240" t="str">
        <f t="shared" si="122"/>
        <v/>
      </c>
      <c r="U376" s="150" t="str">
        <f t="shared" si="123"/>
        <v/>
      </c>
      <c r="V376" s="153" t="str">
        <f t="shared" si="124"/>
        <v/>
      </c>
      <c r="W376" s="153" t="str">
        <f t="shared" si="125"/>
        <v/>
      </c>
      <c r="X376" s="170">
        <f t="shared" si="104"/>
        <v>0</v>
      </c>
      <c r="Y376" s="170" t="str">
        <f t="shared" si="105"/>
        <v/>
      </c>
      <c r="Z376" s="172" t="str">
        <f t="shared" si="106"/>
        <v/>
      </c>
      <c r="AA376" s="172" t="str">
        <f t="shared" si="126"/>
        <v/>
      </c>
      <c r="AB376" s="172" t="str">
        <f t="shared" si="127"/>
        <v/>
      </c>
      <c r="AL376" s="205" t="str">
        <f t="shared" si="128"/>
        <v/>
      </c>
      <c r="AM376" s="206" t="str">
        <f>IF(ISERROR(VLOOKUP(A376,Erfassung_Berechnung!$K$4:$K$19,1,FALSE)),"",VLOOKUP(A376,Erfassung_Berechnung!$K$4:$K$19,1,FALSE))</f>
        <v/>
      </c>
    </row>
    <row r="377" spans="1:39" x14ac:dyDescent="0.2">
      <c r="A377" s="11">
        <f t="shared" si="129"/>
        <v>45964</v>
      </c>
      <c r="B377" s="12">
        <f t="shared" si="107"/>
        <v>11</v>
      </c>
      <c r="C377" s="47">
        <f t="shared" si="108"/>
        <v>2</v>
      </c>
      <c r="D377" s="12" t="str">
        <f t="shared" si="109"/>
        <v/>
      </c>
      <c r="E377" s="156" t="str">
        <f>IF(AND(A377&gt;=Schulferien!$A$9,A377&lt;=Schulferien!$B$9),Schulferien!$C$9,IF(AND(A377&gt;=Schulferien!$A$10,A377&lt;=Schulferien!$B$10),Schulferien!$C$10,IF(AND(A377&gt;=Schulferien!$A$11,A377&lt;=Schulferien!$B$11),Schulferien!$C$11,IF(AND(A377&gt;=Schulferien!$A$12,A377&lt;=Schulferien!$B$12),Schulferien!$C$12,IF(AND(A377&gt;=Schulferien!$A$13,A377&lt;=Schulferien!$B$13),Schulferien!$C$13,IF(AND(A377&gt;=Schulferien!$A$14,A377&lt;=Schulferien!$B$14),Schulferien!$C$14,IF(AND(A377&gt;=Schulferien!$A$15,A377&lt;=Schulferien!$B$15),Schulferien!$C$15,IF(AND(A377&gt;=Schulferien!$A$16,A377&lt;=Schulferien!$B$16),Schulferien!$C$16,""))))))))</f>
        <v/>
      </c>
      <c r="F377" s="157" t="str">
        <f t="shared" si="110"/>
        <v/>
      </c>
      <c r="G377" s="159" t="str">
        <f>IF(ISERROR(VLOOKUP(A377,Schulferien!$A$24:$C$31,3,FALSE)),"",VLOOKUP(A377,Schulferien!$A$24:$C$31,3,FALSE))</f>
        <v/>
      </c>
      <c r="H377" s="160" t="str">
        <f t="shared" si="111"/>
        <v/>
      </c>
      <c r="I377" s="164">
        <f t="shared" si="112"/>
        <v>1</v>
      </c>
      <c r="J377" s="164">
        <f t="shared" si="113"/>
        <v>1</v>
      </c>
      <c r="K377" s="65"/>
      <c r="L377" s="240" t="str">
        <f t="shared" si="114"/>
        <v/>
      </c>
      <c r="M377" s="150" t="str">
        <f t="shared" si="115"/>
        <v/>
      </c>
      <c r="N377" s="153" t="str">
        <f t="shared" si="116"/>
        <v/>
      </c>
      <c r="O377" s="153" t="str">
        <f t="shared" si="117"/>
        <v/>
      </c>
      <c r="P377" s="240" t="str">
        <f t="shared" si="118"/>
        <v/>
      </c>
      <c r="Q377" s="150" t="str">
        <f t="shared" si="119"/>
        <v/>
      </c>
      <c r="R377" s="153" t="str">
        <f t="shared" si="120"/>
        <v/>
      </c>
      <c r="S377" s="153" t="str">
        <f t="shared" si="121"/>
        <v/>
      </c>
      <c r="T377" s="240" t="str">
        <f t="shared" si="122"/>
        <v/>
      </c>
      <c r="U377" s="150" t="str">
        <f t="shared" si="123"/>
        <v/>
      </c>
      <c r="V377" s="153" t="str">
        <f t="shared" si="124"/>
        <v/>
      </c>
      <c r="W377" s="153" t="str">
        <f t="shared" si="125"/>
        <v/>
      </c>
      <c r="X377" s="170">
        <f t="shared" si="104"/>
        <v>0</v>
      </c>
      <c r="Y377" s="170" t="str">
        <f t="shared" si="105"/>
        <v/>
      </c>
      <c r="Z377" s="172">
        <f t="shared" si="106"/>
        <v>1</v>
      </c>
      <c r="AA377" s="172">
        <f t="shared" si="126"/>
        <v>0</v>
      </c>
      <c r="AB377" s="172" t="str">
        <f t="shared" si="127"/>
        <v/>
      </c>
      <c r="AL377" s="205" t="str">
        <f t="shared" si="128"/>
        <v/>
      </c>
      <c r="AM377" s="206" t="str">
        <f>IF(ISERROR(VLOOKUP(A377,Erfassung_Berechnung!$K$4:$K$19,1,FALSE)),"",VLOOKUP(A377,Erfassung_Berechnung!$K$4:$K$19,1,FALSE))</f>
        <v/>
      </c>
    </row>
    <row r="378" spans="1:39" x14ac:dyDescent="0.2">
      <c r="A378" s="11">
        <f t="shared" si="129"/>
        <v>45965</v>
      </c>
      <c r="B378" s="12">
        <f t="shared" si="107"/>
        <v>11</v>
      </c>
      <c r="C378" s="47">
        <f t="shared" si="108"/>
        <v>3</v>
      </c>
      <c r="D378" s="12" t="str">
        <f t="shared" si="109"/>
        <v/>
      </c>
      <c r="E378" s="156" t="str">
        <f>IF(AND(A378&gt;=Schulferien!$A$9,A378&lt;=Schulferien!$B$9),Schulferien!$C$9,IF(AND(A378&gt;=Schulferien!$A$10,A378&lt;=Schulferien!$B$10),Schulferien!$C$10,IF(AND(A378&gt;=Schulferien!$A$11,A378&lt;=Schulferien!$B$11),Schulferien!$C$11,IF(AND(A378&gt;=Schulferien!$A$12,A378&lt;=Schulferien!$B$12),Schulferien!$C$12,IF(AND(A378&gt;=Schulferien!$A$13,A378&lt;=Schulferien!$B$13),Schulferien!$C$13,IF(AND(A378&gt;=Schulferien!$A$14,A378&lt;=Schulferien!$B$14),Schulferien!$C$14,IF(AND(A378&gt;=Schulferien!$A$15,A378&lt;=Schulferien!$B$15),Schulferien!$C$15,IF(AND(A378&gt;=Schulferien!$A$16,A378&lt;=Schulferien!$B$16),Schulferien!$C$16,""))))))))</f>
        <v/>
      </c>
      <c r="F378" s="157" t="str">
        <f t="shared" si="110"/>
        <v/>
      </c>
      <c r="G378" s="159" t="str">
        <f>IF(ISERROR(VLOOKUP(A378,Schulferien!$A$24:$C$31,3,FALSE)),"",VLOOKUP(A378,Schulferien!$A$24:$C$31,3,FALSE))</f>
        <v/>
      </c>
      <c r="H378" s="160" t="str">
        <f t="shared" si="111"/>
        <v/>
      </c>
      <c r="I378" s="164">
        <f t="shared" si="112"/>
        <v>1</v>
      </c>
      <c r="J378" s="164">
        <f t="shared" si="113"/>
        <v>1</v>
      </c>
      <c r="K378" s="65"/>
      <c r="L378" s="240" t="str">
        <f t="shared" si="114"/>
        <v/>
      </c>
      <c r="M378" s="150" t="str">
        <f t="shared" si="115"/>
        <v/>
      </c>
      <c r="N378" s="153" t="str">
        <f t="shared" si="116"/>
        <v/>
      </c>
      <c r="O378" s="153" t="str">
        <f t="shared" si="117"/>
        <v/>
      </c>
      <c r="P378" s="240" t="str">
        <f t="shared" si="118"/>
        <v/>
      </c>
      <c r="Q378" s="150" t="str">
        <f t="shared" si="119"/>
        <v/>
      </c>
      <c r="R378" s="153" t="str">
        <f t="shared" si="120"/>
        <v/>
      </c>
      <c r="S378" s="153" t="str">
        <f t="shared" si="121"/>
        <v/>
      </c>
      <c r="T378" s="240" t="str">
        <f t="shared" si="122"/>
        <v/>
      </c>
      <c r="U378" s="150" t="str">
        <f t="shared" si="123"/>
        <v/>
      </c>
      <c r="V378" s="153" t="str">
        <f t="shared" si="124"/>
        <v/>
      </c>
      <c r="W378" s="153" t="str">
        <f t="shared" si="125"/>
        <v/>
      </c>
      <c r="X378" s="170">
        <f t="shared" si="104"/>
        <v>0</v>
      </c>
      <c r="Y378" s="170" t="str">
        <f t="shared" si="105"/>
        <v/>
      </c>
      <c r="Z378" s="172">
        <f t="shared" si="106"/>
        <v>1</v>
      </c>
      <c r="AA378" s="172">
        <f t="shared" si="126"/>
        <v>0</v>
      </c>
      <c r="AB378" s="172" t="str">
        <f t="shared" si="127"/>
        <v/>
      </c>
      <c r="AL378" s="205" t="str">
        <f t="shared" si="128"/>
        <v/>
      </c>
      <c r="AM378" s="206" t="str">
        <f>IF(ISERROR(VLOOKUP(A378,Erfassung_Berechnung!$K$4:$K$19,1,FALSE)),"",VLOOKUP(A378,Erfassung_Berechnung!$K$4:$K$19,1,FALSE))</f>
        <v/>
      </c>
    </row>
    <row r="379" spans="1:39" x14ac:dyDescent="0.2">
      <c r="A379" s="11">
        <f t="shared" si="129"/>
        <v>45966</v>
      </c>
      <c r="B379" s="12">
        <f t="shared" si="107"/>
        <v>11</v>
      </c>
      <c r="C379" s="47">
        <f t="shared" si="108"/>
        <v>4</v>
      </c>
      <c r="D379" s="12" t="str">
        <f t="shared" si="109"/>
        <v/>
      </c>
      <c r="E379" s="156" t="str">
        <f>IF(AND(A379&gt;=Schulferien!$A$9,A379&lt;=Schulferien!$B$9),Schulferien!$C$9,IF(AND(A379&gt;=Schulferien!$A$10,A379&lt;=Schulferien!$B$10),Schulferien!$C$10,IF(AND(A379&gt;=Schulferien!$A$11,A379&lt;=Schulferien!$B$11),Schulferien!$C$11,IF(AND(A379&gt;=Schulferien!$A$12,A379&lt;=Schulferien!$B$12),Schulferien!$C$12,IF(AND(A379&gt;=Schulferien!$A$13,A379&lt;=Schulferien!$B$13),Schulferien!$C$13,IF(AND(A379&gt;=Schulferien!$A$14,A379&lt;=Schulferien!$B$14),Schulferien!$C$14,IF(AND(A379&gt;=Schulferien!$A$15,A379&lt;=Schulferien!$B$15),Schulferien!$C$15,IF(AND(A379&gt;=Schulferien!$A$16,A379&lt;=Schulferien!$B$16),Schulferien!$C$16,""))))))))</f>
        <v/>
      </c>
      <c r="F379" s="157" t="str">
        <f t="shared" si="110"/>
        <v/>
      </c>
      <c r="G379" s="159" t="str">
        <f>IF(ISERROR(VLOOKUP(A379,Schulferien!$A$24:$C$31,3,FALSE)),"",VLOOKUP(A379,Schulferien!$A$24:$C$31,3,FALSE))</f>
        <v/>
      </c>
      <c r="H379" s="160" t="str">
        <f t="shared" si="111"/>
        <v/>
      </c>
      <c r="I379" s="164">
        <f t="shared" si="112"/>
        <v>1</v>
      </c>
      <c r="J379" s="164">
        <f t="shared" si="113"/>
        <v>1</v>
      </c>
      <c r="K379" s="65"/>
      <c r="L379" s="240" t="str">
        <f t="shared" si="114"/>
        <v/>
      </c>
      <c r="M379" s="150" t="str">
        <f t="shared" si="115"/>
        <v/>
      </c>
      <c r="N379" s="153" t="str">
        <f t="shared" si="116"/>
        <v/>
      </c>
      <c r="O379" s="153" t="str">
        <f t="shared" si="117"/>
        <v/>
      </c>
      <c r="P379" s="240" t="str">
        <f t="shared" si="118"/>
        <v/>
      </c>
      <c r="Q379" s="150" t="str">
        <f t="shared" si="119"/>
        <v/>
      </c>
      <c r="R379" s="153" t="str">
        <f t="shared" si="120"/>
        <v/>
      </c>
      <c r="S379" s="153" t="str">
        <f t="shared" si="121"/>
        <v/>
      </c>
      <c r="T379" s="240" t="str">
        <f t="shared" si="122"/>
        <v/>
      </c>
      <c r="U379" s="150" t="str">
        <f t="shared" si="123"/>
        <v/>
      </c>
      <c r="V379" s="153" t="str">
        <f t="shared" si="124"/>
        <v/>
      </c>
      <c r="W379" s="153" t="str">
        <f t="shared" si="125"/>
        <v/>
      </c>
      <c r="X379" s="170">
        <f t="shared" si="104"/>
        <v>0</v>
      </c>
      <c r="Y379" s="170" t="str">
        <f t="shared" si="105"/>
        <v/>
      </c>
      <c r="Z379" s="172">
        <f t="shared" si="106"/>
        <v>1</v>
      </c>
      <c r="AA379" s="172">
        <f t="shared" si="126"/>
        <v>0</v>
      </c>
      <c r="AB379" s="172" t="str">
        <f t="shared" si="127"/>
        <v/>
      </c>
      <c r="AL379" s="205" t="str">
        <f t="shared" si="128"/>
        <v/>
      </c>
      <c r="AM379" s="206" t="str">
        <f>IF(ISERROR(VLOOKUP(A379,Erfassung_Berechnung!$K$4:$K$19,1,FALSE)),"",VLOOKUP(A379,Erfassung_Berechnung!$K$4:$K$19,1,FALSE))</f>
        <v/>
      </c>
    </row>
    <row r="380" spans="1:39" x14ac:dyDescent="0.2">
      <c r="A380" s="11">
        <f t="shared" si="129"/>
        <v>45967</v>
      </c>
      <c r="B380" s="12">
        <f t="shared" si="107"/>
        <v>11</v>
      </c>
      <c r="C380" s="47">
        <f t="shared" si="108"/>
        <v>5</v>
      </c>
      <c r="D380" s="12" t="str">
        <f t="shared" si="109"/>
        <v/>
      </c>
      <c r="E380" s="156" t="str">
        <f>IF(AND(A380&gt;=Schulferien!$A$9,A380&lt;=Schulferien!$B$9),Schulferien!$C$9,IF(AND(A380&gt;=Schulferien!$A$10,A380&lt;=Schulferien!$B$10),Schulferien!$C$10,IF(AND(A380&gt;=Schulferien!$A$11,A380&lt;=Schulferien!$B$11),Schulferien!$C$11,IF(AND(A380&gt;=Schulferien!$A$12,A380&lt;=Schulferien!$B$12),Schulferien!$C$12,IF(AND(A380&gt;=Schulferien!$A$13,A380&lt;=Schulferien!$B$13),Schulferien!$C$13,IF(AND(A380&gt;=Schulferien!$A$14,A380&lt;=Schulferien!$B$14),Schulferien!$C$14,IF(AND(A380&gt;=Schulferien!$A$15,A380&lt;=Schulferien!$B$15),Schulferien!$C$15,IF(AND(A380&gt;=Schulferien!$A$16,A380&lt;=Schulferien!$B$16),Schulferien!$C$16,""))))))))</f>
        <v/>
      </c>
      <c r="F380" s="157" t="str">
        <f t="shared" si="110"/>
        <v/>
      </c>
      <c r="G380" s="159" t="str">
        <f>IF(ISERROR(VLOOKUP(A380,Schulferien!$A$24:$C$31,3,FALSE)),"",VLOOKUP(A380,Schulferien!$A$24:$C$31,3,FALSE))</f>
        <v/>
      </c>
      <c r="H380" s="160" t="str">
        <f t="shared" si="111"/>
        <v/>
      </c>
      <c r="I380" s="164">
        <f t="shared" si="112"/>
        <v>1</v>
      </c>
      <c r="J380" s="164">
        <f t="shared" si="113"/>
        <v>1</v>
      </c>
      <c r="K380" s="65"/>
      <c r="L380" s="240" t="str">
        <f t="shared" si="114"/>
        <v/>
      </c>
      <c r="M380" s="150" t="str">
        <f t="shared" si="115"/>
        <v/>
      </c>
      <c r="N380" s="153" t="str">
        <f t="shared" si="116"/>
        <v/>
      </c>
      <c r="O380" s="153" t="str">
        <f t="shared" si="117"/>
        <v/>
      </c>
      <c r="P380" s="240" t="str">
        <f t="shared" si="118"/>
        <v/>
      </c>
      <c r="Q380" s="150" t="str">
        <f t="shared" si="119"/>
        <v/>
      </c>
      <c r="R380" s="153" t="str">
        <f t="shared" si="120"/>
        <v/>
      </c>
      <c r="S380" s="153" t="str">
        <f t="shared" si="121"/>
        <v/>
      </c>
      <c r="T380" s="240" t="str">
        <f t="shared" si="122"/>
        <v/>
      </c>
      <c r="U380" s="150" t="str">
        <f t="shared" si="123"/>
        <v/>
      </c>
      <c r="V380" s="153" t="str">
        <f t="shared" si="124"/>
        <v/>
      </c>
      <c r="W380" s="153" t="str">
        <f t="shared" si="125"/>
        <v/>
      </c>
      <c r="X380" s="170">
        <f t="shared" si="104"/>
        <v>0</v>
      </c>
      <c r="Y380" s="170" t="str">
        <f t="shared" si="105"/>
        <v/>
      </c>
      <c r="Z380" s="172">
        <f t="shared" si="106"/>
        <v>1</v>
      </c>
      <c r="AA380" s="172">
        <f t="shared" si="126"/>
        <v>0</v>
      </c>
      <c r="AB380" s="172" t="str">
        <f t="shared" si="127"/>
        <v/>
      </c>
      <c r="AL380" s="205" t="str">
        <f t="shared" si="128"/>
        <v/>
      </c>
      <c r="AM380" s="206" t="str">
        <f>IF(ISERROR(VLOOKUP(A380,Erfassung_Berechnung!$K$4:$K$19,1,FALSE)),"",VLOOKUP(A380,Erfassung_Berechnung!$K$4:$K$19,1,FALSE))</f>
        <v/>
      </c>
    </row>
    <row r="381" spans="1:39" x14ac:dyDescent="0.2">
      <c r="A381" s="11">
        <f t="shared" si="129"/>
        <v>45968</v>
      </c>
      <c r="B381" s="12">
        <f t="shared" si="107"/>
        <v>11</v>
      </c>
      <c r="C381" s="47">
        <f t="shared" si="108"/>
        <v>6</v>
      </c>
      <c r="D381" s="12" t="str">
        <f t="shared" si="109"/>
        <v/>
      </c>
      <c r="E381" s="156" t="str">
        <f>IF(AND(A381&gt;=Schulferien!$A$9,A381&lt;=Schulferien!$B$9),Schulferien!$C$9,IF(AND(A381&gt;=Schulferien!$A$10,A381&lt;=Schulferien!$B$10),Schulferien!$C$10,IF(AND(A381&gt;=Schulferien!$A$11,A381&lt;=Schulferien!$B$11),Schulferien!$C$11,IF(AND(A381&gt;=Schulferien!$A$12,A381&lt;=Schulferien!$B$12),Schulferien!$C$12,IF(AND(A381&gt;=Schulferien!$A$13,A381&lt;=Schulferien!$B$13),Schulferien!$C$13,IF(AND(A381&gt;=Schulferien!$A$14,A381&lt;=Schulferien!$B$14),Schulferien!$C$14,IF(AND(A381&gt;=Schulferien!$A$15,A381&lt;=Schulferien!$B$15),Schulferien!$C$15,IF(AND(A381&gt;=Schulferien!$A$16,A381&lt;=Schulferien!$B$16),Schulferien!$C$16,""))))))))</f>
        <v/>
      </c>
      <c r="F381" s="157" t="str">
        <f t="shared" si="110"/>
        <v/>
      </c>
      <c r="G381" s="159" t="str">
        <f>IF(ISERROR(VLOOKUP(A381,Schulferien!$A$24:$C$31,3,FALSE)),"",VLOOKUP(A381,Schulferien!$A$24:$C$31,3,FALSE))</f>
        <v/>
      </c>
      <c r="H381" s="160" t="str">
        <f t="shared" si="111"/>
        <v/>
      </c>
      <c r="I381" s="164">
        <f t="shared" si="112"/>
        <v>1</v>
      </c>
      <c r="J381" s="164">
        <f t="shared" si="113"/>
        <v>1</v>
      </c>
      <c r="K381" s="65"/>
      <c r="L381" s="240" t="str">
        <f t="shared" si="114"/>
        <v/>
      </c>
      <c r="M381" s="150" t="str">
        <f t="shared" si="115"/>
        <v/>
      </c>
      <c r="N381" s="153" t="str">
        <f t="shared" si="116"/>
        <v/>
      </c>
      <c r="O381" s="153" t="str">
        <f t="shared" si="117"/>
        <v/>
      </c>
      <c r="P381" s="240" t="str">
        <f t="shared" si="118"/>
        <v/>
      </c>
      <c r="Q381" s="150" t="str">
        <f t="shared" si="119"/>
        <v/>
      </c>
      <c r="R381" s="153" t="str">
        <f t="shared" si="120"/>
        <v/>
      </c>
      <c r="S381" s="153" t="str">
        <f t="shared" si="121"/>
        <v/>
      </c>
      <c r="T381" s="240" t="str">
        <f t="shared" si="122"/>
        <v/>
      </c>
      <c r="U381" s="150" t="str">
        <f t="shared" si="123"/>
        <v/>
      </c>
      <c r="V381" s="153" t="str">
        <f t="shared" si="124"/>
        <v/>
      </c>
      <c r="W381" s="153" t="str">
        <f t="shared" si="125"/>
        <v/>
      </c>
      <c r="X381" s="170">
        <f t="shared" si="104"/>
        <v>0</v>
      </c>
      <c r="Y381" s="170" t="str">
        <f t="shared" si="105"/>
        <v/>
      </c>
      <c r="Z381" s="172">
        <f t="shared" si="106"/>
        <v>1</v>
      </c>
      <c r="AA381" s="172">
        <f t="shared" si="126"/>
        <v>0</v>
      </c>
      <c r="AB381" s="172" t="str">
        <f t="shared" si="127"/>
        <v/>
      </c>
      <c r="AL381" s="205" t="str">
        <f t="shared" si="128"/>
        <v/>
      </c>
      <c r="AM381" s="206" t="str">
        <f>IF(ISERROR(VLOOKUP(A381,Erfassung_Berechnung!$K$4:$K$19,1,FALSE)),"",VLOOKUP(A381,Erfassung_Berechnung!$K$4:$K$19,1,FALSE))</f>
        <v/>
      </c>
    </row>
    <row r="382" spans="1:39" x14ac:dyDescent="0.2">
      <c r="A382" s="11">
        <f t="shared" si="129"/>
        <v>45969</v>
      </c>
      <c r="B382" s="12">
        <f t="shared" si="107"/>
        <v>11</v>
      </c>
      <c r="C382" s="47">
        <f t="shared" si="108"/>
        <v>7</v>
      </c>
      <c r="D382" s="12">
        <f t="shared" si="109"/>
        <v>1</v>
      </c>
      <c r="E382" s="156" t="str">
        <f>IF(AND(A382&gt;=Schulferien!$A$9,A382&lt;=Schulferien!$B$9),Schulferien!$C$9,IF(AND(A382&gt;=Schulferien!$A$10,A382&lt;=Schulferien!$B$10),Schulferien!$C$10,IF(AND(A382&gt;=Schulferien!$A$11,A382&lt;=Schulferien!$B$11),Schulferien!$C$11,IF(AND(A382&gt;=Schulferien!$A$12,A382&lt;=Schulferien!$B$12),Schulferien!$C$12,IF(AND(A382&gt;=Schulferien!$A$13,A382&lt;=Schulferien!$B$13),Schulferien!$C$13,IF(AND(A382&gt;=Schulferien!$A$14,A382&lt;=Schulferien!$B$14),Schulferien!$C$14,IF(AND(A382&gt;=Schulferien!$A$15,A382&lt;=Schulferien!$B$15),Schulferien!$C$15,IF(AND(A382&gt;=Schulferien!$A$16,A382&lt;=Schulferien!$B$16),Schulferien!$C$16,""))))))))</f>
        <v/>
      </c>
      <c r="F382" s="157" t="str">
        <f t="shared" si="110"/>
        <v/>
      </c>
      <c r="G382" s="159" t="str">
        <f>IF(ISERROR(VLOOKUP(A382,Schulferien!$A$24:$C$31,3,FALSE)),"",VLOOKUP(A382,Schulferien!$A$24:$C$31,3,FALSE))</f>
        <v/>
      </c>
      <c r="H382" s="160" t="str">
        <f t="shared" si="111"/>
        <v/>
      </c>
      <c r="I382" s="164" t="str">
        <f t="shared" si="112"/>
        <v/>
      </c>
      <c r="J382" s="164" t="str">
        <f t="shared" si="113"/>
        <v/>
      </c>
      <c r="K382" s="65"/>
      <c r="L382" s="240" t="str">
        <f t="shared" si="114"/>
        <v/>
      </c>
      <c r="M382" s="150" t="str">
        <f t="shared" si="115"/>
        <v/>
      </c>
      <c r="N382" s="153" t="str">
        <f t="shared" si="116"/>
        <v/>
      </c>
      <c r="O382" s="153" t="str">
        <f t="shared" si="117"/>
        <v/>
      </c>
      <c r="P382" s="240" t="str">
        <f t="shared" si="118"/>
        <v/>
      </c>
      <c r="Q382" s="150" t="str">
        <f t="shared" si="119"/>
        <v/>
      </c>
      <c r="R382" s="153" t="str">
        <f t="shared" si="120"/>
        <v/>
      </c>
      <c r="S382" s="153" t="str">
        <f t="shared" si="121"/>
        <v/>
      </c>
      <c r="T382" s="240" t="str">
        <f t="shared" si="122"/>
        <v/>
      </c>
      <c r="U382" s="150" t="str">
        <f t="shared" si="123"/>
        <v/>
      </c>
      <c r="V382" s="153" t="str">
        <f t="shared" si="124"/>
        <v/>
      </c>
      <c r="W382" s="153" t="str">
        <f t="shared" si="125"/>
        <v/>
      </c>
      <c r="X382" s="170">
        <f t="shared" si="104"/>
        <v>0</v>
      </c>
      <c r="Y382" s="170" t="str">
        <f t="shared" si="105"/>
        <v/>
      </c>
      <c r="Z382" s="172" t="str">
        <f t="shared" si="106"/>
        <v/>
      </c>
      <c r="AA382" s="172" t="str">
        <f t="shared" si="126"/>
        <v/>
      </c>
      <c r="AB382" s="172" t="str">
        <f t="shared" si="127"/>
        <v/>
      </c>
      <c r="AL382" s="205" t="str">
        <f t="shared" si="128"/>
        <v/>
      </c>
      <c r="AM382" s="206" t="str">
        <f>IF(ISERROR(VLOOKUP(A382,Erfassung_Berechnung!$K$4:$K$19,1,FALSE)),"",VLOOKUP(A382,Erfassung_Berechnung!$K$4:$K$19,1,FALSE))</f>
        <v/>
      </c>
    </row>
    <row r="383" spans="1:39" x14ac:dyDescent="0.2">
      <c r="A383" s="11">
        <f t="shared" si="129"/>
        <v>45970</v>
      </c>
      <c r="B383" s="12">
        <f t="shared" si="107"/>
        <v>11</v>
      </c>
      <c r="C383" s="47">
        <f t="shared" si="108"/>
        <v>1</v>
      </c>
      <c r="D383" s="12">
        <f t="shared" si="109"/>
        <v>1</v>
      </c>
      <c r="E383" s="156" t="str">
        <f>IF(AND(A383&gt;=Schulferien!$A$9,A383&lt;=Schulferien!$B$9),Schulferien!$C$9,IF(AND(A383&gt;=Schulferien!$A$10,A383&lt;=Schulferien!$B$10),Schulferien!$C$10,IF(AND(A383&gt;=Schulferien!$A$11,A383&lt;=Schulferien!$B$11),Schulferien!$C$11,IF(AND(A383&gt;=Schulferien!$A$12,A383&lt;=Schulferien!$B$12),Schulferien!$C$12,IF(AND(A383&gt;=Schulferien!$A$13,A383&lt;=Schulferien!$B$13),Schulferien!$C$13,IF(AND(A383&gt;=Schulferien!$A$14,A383&lt;=Schulferien!$B$14),Schulferien!$C$14,IF(AND(A383&gt;=Schulferien!$A$15,A383&lt;=Schulferien!$B$15),Schulferien!$C$15,IF(AND(A383&gt;=Schulferien!$A$16,A383&lt;=Schulferien!$B$16),Schulferien!$C$16,""))))))))</f>
        <v/>
      </c>
      <c r="F383" s="157" t="str">
        <f t="shared" si="110"/>
        <v/>
      </c>
      <c r="G383" s="159" t="str">
        <f>IF(ISERROR(VLOOKUP(A383,Schulferien!$A$24:$C$31,3,FALSE)),"",VLOOKUP(A383,Schulferien!$A$24:$C$31,3,FALSE))</f>
        <v/>
      </c>
      <c r="H383" s="160" t="str">
        <f t="shared" si="111"/>
        <v/>
      </c>
      <c r="I383" s="164" t="str">
        <f t="shared" si="112"/>
        <v/>
      </c>
      <c r="J383" s="164" t="str">
        <f t="shared" si="113"/>
        <v/>
      </c>
      <c r="K383" s="65"/>
      <c r="L383" s="240" t="str">
        <f t="shared" si="114"/>
        <v/>
      </c>
      <c r="M383" s="150" t="str">
        <f t="shared" si="115"/>
        <v/>
      </c>
      <c r="N383" s="153" t="str">
        <f t="shared" si="116"/>
        <v/>
      </c>
      <c r="O383" s="153" t="str">
        <f t="shared" si="117"/>
        <v/>
      </c>
      <c r="P383" s="240" t="str">
        <f t="shared" si="118"/>
        <v/>
      </c>
      <c r="Q383" s="150" t="str">
        <f t="shared" si="119"/>
        <v/>
      </c>
      <c r="R383" s="153" t="str">
        <f t="shared" si="120"/>
        <v/>
      </c>
      <c r="S383" s="153" t="str">
        <f t="shared" si="121"/>
        <v/>
      </c>
      <c r="T383" s="240" t="str">
        <f t="shared" si="122"/>
        <v/>
      </c>
      <c r="U383" s="150" t="str">
        <f t="shared" si="123"/>
        <v/>
      </c>
      <c r="V383" s="153" t="str">
        <f t="shared" si="124"/>
        <v/>
      </c>
      <c r="W383" s="153" t="str">
        <f t="shared" si="125"/>
        <v/>
      </c>
      <c r="X383" s="170">
        <f t="shared" si="104"/>
        <v>0</v>
      </c>
      <c r="Y383" s="170" t="str">
        <f t="shared" si="105"/>
        <v/>
      </c>
      <c r="Z383" s="172" t="str">
        <f t="shared" si="106"/>
        <v/>
      </c>
      <c r="AA383" s="172" t="str">
        <f t="shared" si="126"/>
        <v/>
      </c>
      <c r="AB383" s="172" t="str">
        <f t="shared" si="127"/>
        <v/>
      </c>
      <c r="AL383" s="205" t="str">
        <f t="shared" si="128"/>
        <v/>
      </c>
      <c r="AM383" s="206" t="str">
        <f>IF(ISERROR(VLOOKUP(A383,Erfassung_Berechnung!$K$4:$K$19,1,FALSE)),"",VLOOKUP(A383,Erfassung_Berechnung!$K$4:$K$19,1,FALSE))</f>
        <v/>
      </c>
    </row>
    <row r="384" spans="1:39" x14ac:dyDescent="0.2">
      <c r="A384" s="11">
        <f t="shared" si="129"/>
        <v>45971</v>
      </c>
      <c r="B384" s="12">
        <f t="shared" si="107"/>
        <v>11</v>
      </c>
      <c r="C384" s="47">
        <f t="shared" si="108"/>
        <v>2</v>
      </c>
      <c r="D384" s="12" t="str">
        <f t="shared" si="109"/>
        <v/>
      </c>
      <c r="E384" s="156" t="str">
        <f>IF(AND(A384&gt;=Schulferien!$A$9,A384&lt;=Schulferien!$B$9),Schulferien!$C$9,IF(AND(A384&gt;=Schulferien!$A$10,A384&lt;=Schulferien!$B$10),Schulferien!$C$10,IF(AND(A384&gt;=Schulferien!$A$11,A384&lt;=Schulferien!$B$11),Schulferien!$C$11,IF(AND(A384&gt;=Schulferien!$A$12,A384&lt;=Schulferien!$B$12),Schulferien!$C$12,IF(AND(A384&gt;=Schulferien!$A$13,A384&lt;=Schulferien!$B$13),Schulferien!$C$13,IF(AND(A384&gt;=Schulferien!$A$14,A384&lt;=Schulferien!$B$14),Schulferien!$C$14,IF(AND(A384&gt;=Schulferien!$A$15,A384&lt;=Schulferien!$B$15),Schulferien!$C$15,IF(AND(A384&gt;=Schulferien!$A$16,A384&lt;=Schulferien!$B$16),Schulferien!$C$16,""))))))))</f>
        <v/>
      </c>
      <c r="F384" s="157" t="str">
        <f t="shared" si="110"/>
        <v/>
      </c>
      <c r="G384" s="159" t="str">
        <f>IF(ISERROR(VLOOKUP(A384,Schulferien!$A$24:$C$31,3,FALSE)),"",VLOOKUP(A384,Schulferien!$A$24:$C$31,3,FALSE))</f>
        <v/>
      </c>
      <c r="H384" s="160" t="str">
        <f t="shared" si="111"/>
        <v/>
      </c>
      <c r="I384" s="164">
        <f t="shared" si="112"/>
        <v>1</v>
      </c>
      <c r="J384" s="164">
        <f t="shared" si="113"/>
        <v>1</v>
      </c>
      <c r="K384" s="65"/>
      <c r="L384" s="240" t="str">
        <f t="shared" si="114"/>
        <v/>
      </c>
      <c r="M384" s="150" t="str">
        <f t="shared" si="115"/>
        <v/>
      </c>
      <c r="N384" s="153" t="str">
        <f t="shared" si="116"/>
        <v/>
      </c>
      <c r="O384" s="153" t="str">
        <f t="shared" si="117"/>
        <v/>
      </c>
      <c r="P384" s="240" t="str">
        <f t="shared" si="118"/>
        <v/>
      </c>
      <c r="Q384" s="150" t="str">
        <f t="shared" si="119"/>
        <v/>
      </c>
      <c r="R384" s="153" t="str">
        <f t="shared" si="120"/>
        <v/>
      </c>
      <c r="S384" s="153" t="str">
        <f t="shared" si="121"/>
        <v/>
      </c>
      <c r="T384" s="240" t="str">
        <f t="shared" si="122"/>
        <v/>
      </c>
      <c r="U384" s="150" t="str">
        <f t="shared" si="123"/>
        <v/>
      </c>
      <c r="V384" s="153" t="str">
        <f t="shared" si="124"/>
        <v/>
      </c>
      <c r="W384" s="153" t="str">
        <f t="shared" si="125"/>
        <v/>
      </c>
      <c r="X384" s="170">
        <f t="shared" si="104"/>
        <v>0</v>
      </c>
      <c r="Y384" s="170" t="str">
        <f t="shared" si="105"/>
        <v/>
      </c>
      <c r="Z384" s="172">
        <f t="shared" si="106"/>
        <v>1</v>
      </c>
      <c r="AA384" s="172">
        <f t="shared" si="126"/>
        <v>0</v>
      </c>
      <c r="AB384" s="172" t="str">
        <f t="shared" si="127"/>
        <v/>
      </c>
      <c r="AL384" s="205" t="str">
        <f t="shared" si="128"/>
        <v/>
      </c>
      <c r="AM384" s="206" t="str">
        <f>IF(ISERROR(VLOOKUP(A384,Erfassung_Berechnung!$K$4:$K$19,1,FALSE)),"",VLOOKUP(A384,Erfassung_Berechnung!$K$4:$K$19,1,FALSE))</f>
        <v/>
      </c>
    </row>
    <row r="385" spans="1:39" x14ac:dyDescent="0.2">
      <c r="A385" s="11">
        <f t="shared" si="129"/>
        <v>45972</v>
      </c>
      <c r="B385" s="12">
        <f t="shared" si="107"/>
        <v>11</v>
      </c>
      <c r="C385" s="47">
        <f t="shared" si="108"/>
        <v>3</v>
      </c>
      <c r="D385" s="12" t="str">
        <f t="shared" si="109"/>
        <v/>
      </c>
      <c r="E385" s="156" t="str">
        <f>IF(AND(A385&gt;=Schulferien!$A$9,A385&lt;=Schulferien!$B$9),Schulferien!$C$9,IF(AND(A385&gt;=Schulferien!$A$10,A385&lt;=Schulferien!$B$10),Schulferien!$C$10,IF(AND(A385&gt;=Schulferien!$A$11,A385&lt;=Schulferien!$B$11),Schulferien!$C$11,IF(AND(A385&gt;=Schulferien!$A$12,A385&lt;=Schulferien!$B$12),Schulferien!$C$12,IF(AND(A385&gt;=Schulferien!$A$13,A385&lt;=Schulferien!$B$13),Schulferien!$C$13,IF(AND(A385&gt;=Schulferien!$A$14,A385&lt;=Schulferien!$B$14),Schulferien!$C$14,IF(AND(A385&gt;=Schulferien!$A$15,A385&lt;=Schulferien!$B$15),Schulferien!$C$15,IF(AND(A385&gt;=Schulferien!$A$16,A385&lt;=Schulferien!$B$16),Schulferien!$C$16,""))))))))</f>
        <v/>
      </c>
      <c r="F385" s="157" t="str">
        <f t="shared" si="110"/>
        <v/>
      </c>
      <c r="G385" s="159" t="str">
        <f>IF(ISERROR(VLOOKUP(A385,Schulferien!$A$24:$C$31,3,FALSE)),"",VLOOKUP(A385,Schulferien!$A$24:$C$31,3,FALSE))</f>
        <v/>
      </c>
      <c r="H385" s="160" t="str">
        <f t="shared" si="111"/>
        <v/>
      </c>
      <c r="I385" s="164">
        <f t="shared" si="112"/>
        <v>1</v>
      </c>
      <c r="J385" s="164">
        <f t="shared" si="113"/>
        <v>1</v>
      </c>
      <c r="K385" s="65"/>
      <c r="L385" s="240" t="str">
        <f t="shared" si="114"/>
        <v/>
      </c>
      <c r="M385" s="150" t="str">
        <f t="shared" si="115"/>
        <v/>
      </c>
      <c r="N385" s="153" t="str">
        <f t="shared" si="116"/>
        <v/>
      </c>
      <c r="O385" s="153" t="str">
        <f t="shared" si="117"/>
        <v/>
      </c>
      <c r="P385" s="240" t="str">
        <f t="shared" si="118"/>
        <v/>
      </c>
      <c r="Q385" s="150" t="str">
        <f t="shared" si="119"/>
        <v/>
      </c>
      <c r="R385" s="153" t="str">
        <f t="shared" si="120"/>
        <v/>
      </c>
      <c r="S385" s="153" t="str">
        <f t="shared" si="121"/>
        <v/>
      </c>
      <c r="T385" s="240" t="str">
        <f t="shared" si="122"/>
        <v/>
      </c>
      <c r="U385" s="150" t="str">
        <f t="shared" si="123"/>
        <v/>
      </c>
      <c r="V385" s="153" t="str">
        <f t="shared" si="124"/>
        <v/>
      </c>
      <c r="W385" s="153" t="str">
        <f t="shared" si="125"/>
        <v/>
      </c>
      <c r="X385" s="170">
        <f t="shared" si="104"/>
        <v>0</v>
      </c>
      <c r="Y385" s="170" t="str">
        <f t="shared" si="105"/>
        <v/>
      </c>
      <c r="Z385" s="172">
        <f t="shared" si="106"/>
        <v>1</v>
      </c>
      <c r="AA385" s="172">
        <f t="shared" si="126"/>
        <v>0</v>
      </c>
      <c r="AB385" s="172" t="str">
        <f t="shared" si="127"/>
        <v/>
      </c>
      <c r="AL385" s="205" t="str">
        <f t="shared" si="128"/>
        <v/>
      </c>
      <c r="AM385" s="206" t="str">
        <f>IF(ISERROR(VLOOKUP(A385,Erfassung_Berechnung!$K$4:$K$19,1,FALSE)),"",VLOOKUP(A385,Erfassung_Berechnung!$K$4:$K$19,1,FALSE))</f>
        <v/>
      </c>
    </row>
    <row r="386" spans="1:39" x14ac:dyDescent="0.2">
      <c r="A386" s="11">
        <f t="shared" si="129"/>
        <v>45973</v>
      </c>
      <c r="B386" s="12">
        <f t="shared" si="107"/>
        <v>11</v>
      </c>
      <c r="C386" s="47">
        <f t="shared" si="108"/>
        <v>4</v>
      </c>
      <c r="D386" s="12" t="str">
        <f t="shared" si="109"/>
        <v/>
      </c>
      <c r="E386" s="156" t="str">
        <f>IF(AND(A386&gt;=Schulferien!$A$9,A386&lt;=Schulferien!$B$9),Schulferien!$C$9,IF(AND(A386&gt;=Schulferien!$A$10,A386&lt;=Schulferien!$B$10),Schulferien!$C$10,IF(AND(A386&gt;=Schulferien!$A$11,A386&lt;=Schulferien!$B$11),Schulferien!$C$11,IF(AND(A386&gt;=Schulferien!$A$12,A386&lt;=Schulferien!$B$12),Schulferien!$C$12,IF(AND(A386&gt;=Schulferien!$A$13,A386&lt;=Schulferien!$B$13),Schulferien!$C$13,IF(AND(A386&gt;=Schulferien!$A$14,A386&lt;=Schulferien!$B$14),Schulferien!$C$14,IF(AND(A386&gt;=Schulferien!$A$15,A386&lt;=Schulferien!$B$15),Schulferien!$C$15,IF(AND(A386&gt;=Schulferien!$A$16,A386&lt;=Schulferien!$B$16),Schulferien!$C$16,""))))))))</f>
        <v/>
      </c>
      <c r="F386" s="157" t="str">
        <f t="shared" si="110"/>
        <v/>
      </c>
      <c r="G386" s="159" t="str">
        <f>IF(ISERROR(VLOOKUP(A386,Schulferien!$A$24:$C$31,3,FALSE)),"",VLOOKUP(A386,Schulferien!$A$24:$C$31,3,FALSE))</f>
        <v/>
      </c>
      <c r="H386" s="160" t="str">
        <f t="shared" si="111"/>
        <v/>
      </c>
      <c r="I386" s="164">
        <f t="shared" si="112"/>
        <v>1</v>
      </c>
      <c r="J386" s="164">
        <f t="shared" si="113"/>
        <v>1</v>
      </c>
      <c r="K386" s="65"/>
      <c r="L386" s="240" t="str">
        <f t="shared" si="114"/>
        <v/>
      </c>
      <c r="M386" s="150" t="str">
        <f t="shared" si="115"/>
        <v/>
      </c>
      <c r="N386" s="153" t="str">
        <f t="shared" si="116"/>
        <v/>
      </c>
      <c r="O386" s="153" t="str">
        <f t="shared" si="117"/>
        <v/>
      </c>
      <c r="P386" s="240" t="str">
        <f t="shared" si="118"/>
        <v/>
      </c>
      <c r="Q386" s="150" t="str">
        <f t="shared" si="119"/>
        <v/>
      </c>
      <c r="R386" s="153" t="str">
        <f t="shared" si="120"/>
        <v/>
      </c>
      <c r="S386" s="153" t="str">
        <f t="shared" si="121"/>
        <v/>
      </c>
      <c r="T386" s="240" t="str">
        <f t="shared" si="122"/>
        <v/>
      </c>
      <c r="U386" s="150" t="str">
        <f t="shared" si="123"/>
        <v/>
      </c>
      <c r="V386" s="153" t="str">
        <f t="shared" si="124"/>
        <v/>
      </c>
      <c r="W386" s="153" t="str">
        <f t="shared" si="125"/>
        <v/>
      </c>
      <c r="X386" s="170">
        <f t="shared" si="104"/>
        <v>0</v>
      </c>
      <c r="Y386" s="170" t="str">
        <f t="shared" si="105"/>
        <v/>
      </c>
      <c r="Z386" s="172">
        <f t="shared" si="106"/>
        <v>1</v>
      </c>
      <c r="AA386" s="172">
        <f t="shared" si="126"/>
        <v>0</v>
      </c>
      <c r="AB386" s="172" t="str">
        <f t="shared" si="127"/>
        <v/>
      </c>
      <c r="AL386" s="205" t="str">
        <f t="shared" si="128"/>
        <v/>
      </c>
      <c r="AM386" s="206" t="str">
        <f>IF(ISERROR(VLOOKUP(A386,Erfassung_Berechnung!$K$4:$K$19,1,FALSE)),"",VLOOKUP(A386,Erfassung_Berechnung!$K$4:$K$19,1,FALSE))</f>
        <v/>
      </c>
    </row>
    <row r="387" spans="1:39" x14ac:dyDescent="0.2">
      <c r="A387" s="11">
        <f t="shared" si="129"/>
        <v>45974</v>
      </c>
      <c r="B387" s="12">
        <f t="shared" si="107"/>
        <v>11</v>
      </c>
      <c r="C387" s="47">
        <f t="shared" si="108"/>
        <v>5</v>
      </c>
      <c r="D387" s="12" t="str">
        <f t="shared" si="109"/>
        <v/>
      </c>
      <c r="E387" s="156" t="str">
        <f>IF(AND(A387&gt;=Schulferien!$A$9,A387&lt;=Schulferien!$B$9),Schulferien!$C$9,IF(AND(A387&gt;=Schulferien!$A$10,A387&lt;=Schulferien!$B$10),Schulferien!$C$10,IF(AND(A387&gt;=Schulferien!$A$11,A387&lt;=Schulferien!$B$11),Schulferien!$C$11,IF(AND(A387&gt;=Schulferien!$A$12,A387&lt;=Schulferien!$B$12),Schulferien!$C$12,IF(AND(A387&gt;=Schulferien!$A$13,A387&lt;=Schulferien!$B$13),Schulferien!$C$13,IF(AND(A387&gt;=Schulferien!$A$14,A387&lt;=Schulferien!$B$14),Schulferien!$C$14,IF(AND(A387&gt;=Schulferien!$A$15,A387&lt;=Schulferien!$B$15),Schulferien!$C$15,IF(AND(A387&gt;=Schulferien!$A$16,A387&lt;=Schulferien!$B$16),Schulferien!$C$16,""))))))))</f>
        <v/>
      </c>
      <c r="F387" s="157" t="str">
        <f t="shared" si="110"/>
        <v/>
      </c>
      <c r="G387" s="159" t="str">
        <f>IF(ISERROR(VLOOKUP(A387,Schulferien!$A$24:$C$31,3,FALSE)),"",VLOOKUP(A387,Schulferien!$A$24:$C$31,3,FALSE))</f>
        <v/>
      </c>
      <c r="H387" s="160" t="str">
        <f t="shared" si="111"/>
        <v/>
      </c>
      <c r="I387" s="164">
        <f t="shared" si="112"/>
        <v>1</v>
      </c>
      <c r="J387" s="164">
        <f t="shared" si="113"/>
        <v>1</v>
      </c>
      <c r="K387" s="65"/>
      <c r="L387" s="240" t="str">
        <f t="shared" si="114"/>
        <v/>
      </c>
      <c r="M387" s="150" t="str">
        <f t="shared" si="115"/>
        <v/>
      </c>
      <c r="N387" s="153" t="str">
        <f t="shared" si="116"/>
        <v/>
      </c>
      <c r="O387" s="153" t="str">
        <f t="shared" si="117"/>
        <v/>
      </c>
      <c r="P387" s="240" t="str">
        <f t="shared" si="118"/>
        <v/>
      </c>
      <c r="Q387" s="150" t="str">
        <f t="shared" si="119"/>
        <v/>
      </c>
      <c r="R387" s="153" t="str">
        <f t="shared" si="120"/>
        <v/>
      </c>
      <c r="S387" s="153" t="str">
        <f t="shared" si="121"/>
        <v/>
      </c>
      <c r="T387" s="240" t="str">
        <f t="shared" si="122"/>
        <v/>
      </c>
      <c r="U387" s="150" t="str">
        <f t="shared" si="123"/>
        <v/>
      </c>
      <c r="V387" s="153" t="str">
        <f t="shared" si="124"/>
        <v/>
      </c>
      <c r="W387" s="153" t="str">
        <f t="shared" si="125"/>
        <v/>
      </c>
      <c r="X387" s="170">
        <f t="shared" si="104"/>
        <v>0</v>
      </c>
      <c r="Y387" s="170" t="str">
        <f t="shared" si="105"/>
        <v/>
      </c>
      <c r="Z387" s="172">
        <f t="shared" si="106"/>
        <v>1</v>
      </c>
      <c r="AA387" s="172">
        <f t="shared" si="126"/>
        <v>0</v>
      </c>
      <c r="AB387" s="172" t="str">
        <f t="shared" si="127"/>
        <v/>
      </c>
      <c r="AL387" s="205" t="str">
        <f t="shared" si="128"/>
        <v/>
      </c>
      <c r="AM387" s="206" t="str">
        <f>IF(ISERROR(VLOOKUP(A387,Erfassung_Berechnung!$K$4:$K$19,1,FALSE)),"",VLOOKUP(A387,Erfassung_Berechnung!$K$4:$K$19,1,FALSE))</f>
        <v/>
      </c>
    </row>
    <row r="388" spans="1:39" x14ac:dyDescent="0.2">
      <c r="A388" s="11">
        <f t="shared" si="129"/>
        <v>45975</v>
      </c>
      <c r="B388" s="12">
        <f t="shared" si="107"/>
        <v>11</v>
      </c>
      <c r="C388" s="47">
        <f t="shared" si="108"/>
        <v>6</v>
      </c>
      <c r="D388" s="12" t="str">
        <f t="shared" si="109"/>
        <v/>
      </c>
      <c r="E388" s="156" t="str">
        <f>IF(AND(A388&gt;=Schulferien!$A$9,A388&lt;=Schulferien!$B$9),Schulferien!$C$9,IF(AND(A388&gt;=Schulferien!$A$10,A388&lt;=Schulferien!$B$10),Schulferien!$C$10,IF(AND(A388&gt;=Schulferien!$A$11,A388&lt;=Schulferien!$B$11),Schulferien!$C$11,IF(AND(A388&gt;=Schulferien!$A$12,A388&lt;=Schulferien!$B$12),Schulferien!$C$12,IF(AND(A388&gt;=Schulferien!$A$13,A388&lt;=Schulferien!$B$13),Schulferien!$C$13,IF(AND(A388&gt;=Schulferien!$A$14,A388&lt;=Schulferien!$B$14),Schulferien!$C$14,IF(AND(A388&gt;=Schulferien!$A$15,A388&lt;=Schulferien!$B$15),Schulferien!$C$15,IF(AND(A388&gt;=Schulferien!$A$16,A388&lt;=Schulferien!$B$16),Schulferien!$C$16,""))))))))</f>
        <v/>
      </c>
      <c r="F388" s="157" t="str">
        <f t="shared" si="110"/>
        <v/>
      </c>
      <c r="G388" s="159" t="str">
        <f>IF(ISERROR(VLOOKUP(A388,Schulferien!$A$24:$C$31,3,FALSE)),"",VLOOKUP(A388,Schulferien!$A$24:$C$31,3,FALSE))</f>
        <v/>
      </c>
      <c r="H388" s="160" t="str">
        <f t="shared" si="111"/>
        <v/>
      </c>
      <c r="I388" s="164">
        <f t="shared" si="112"/>
        <v>1</v>
      </c>
      <c r="J388" s="164">
        <f t="shared" si="113"/>
        <v>1</v>
      </c>
      <c r="K388" s="65"/>
      <c r="L388" s="240" t="str">
        <f t="shared" si="114"/>
        <v/>
      </c>
      <c r="M388" s="150" t="str">
        <f t="shared" si="115"/>
        <v/>
      </c>
      <c r="N388" s="153" t="str">
        <f t="shared" si="116"/>
        <v/>
      </c>
      <c r="O388" s="153" t="str">
        <f t="shared" si="117"/>
        <v/>
      </c>
      <c r="P388" s="240" t="str">
        <f t="shared" si="118"/>
        <v/>
      </c>
      <c r="Q388" s="150" t="str">
        <f t="shared" si="119"/>
        <v/>
      </c>
      <c r="R388" s="153" t="str">
        <f t="shared" si="120"/>
        <v/>
      </c>
      <c r="S388" s="153" t="str">
        <f t="shared" si="121"/>
        <v/>
      </c>
      <c r="T388" s="240" t="str">
        <f t="shared" si="122"/>
        <v/>
      </c>
      <c r="U388" s="150" t="str">
        <f t="shared" si="123"/>
        <v/>
      </c>
      <c r="V388" s="153" t="str">
        <f t="shared" si="124"/>
        <v/>
      </c>
      <c r="W388" s="153" t="str">
        <f t="shared" si="125"/>
        <v/>
      </c>
      <c r="X388" s="170">
        <f t="shared" si="104"/>
        <v>0</v>
      </c>
      <c r="Y388" s="170" t="str">
        <f t="shared" si="105"/>
        <v/>
      </c>
      <c r="Z388" s="172">
        <f t="shared" si="106"/>
        <v>1</v>
      </c>
      <c r="AA388" s="172">
        <f t="shared" si="126"/>
        <v>0</v>
      </c>
      <c r="AB388" s="172" t="str">
        <f t="shared" si="127"/>
        <v/>
      </c>
      <c r="AL388" s="205" t="str">
        <f t="shared" si="128"/>
        <v/>
      </c>
      <c r="AM388" s="206" t="str">
        <f>IF(ISERROR(VLOOKUP(A388,Erfassung_Berechnung!$K$4:$K$19,1,FALSE)),"",VLOOKUP(A388,Erfassung_Berechnung!$K$4:$K$19,1,FALSE))</f>
        <v/>
      </c>
    </row>
    <row r="389" spans="1:39" x14ac:dyDescent="0.2">
      <c r="A389" s="11">
        <f t="shared" si="129"/>
        <v>45976</v>
      </c>
      <c r="B389" s="12">
        <f t="shared" si="107"/>
        <v>11</v>
      </c>
      <c r="C389" s="47">
        <f t="shared" si="108"/>
        <v>7</v>
      </c>
      <c r="D389" s="12">
        <f t="shared" si="109"/>
        <v>1</v>
      </c>
      <c r="E389" s="156" t="str">
        <f>IF(AND(A389&gt;=Schulferien!$A$9,A389&lt;=Schulferien!$B$9),Schulferien!$C$9,IF(AND(A389&gt;=Schulferien!$A$10,A389&lt;=Schulferien!$B$10),Schulferien!$C$10,IF(AND(A389&gt;=Schulferien!$A$11,A389&lt;=Schulferien!$B$11),Schulferien!$C$11,IF(AND(A389&gt;=Schulferien!$A$12,A389&lt;=Schulferien!$B$12),Schulferien!$C$12,IF(AND(A389&gt;=Schulferien!$A$13,A389&lt;=Schulferien!$B$13),Schulferien!$C$13,IF(AND(A389&gt;=Schulferien!$A$14,A389&lt;=Schulferien!$B$14),Schulferien!$C$14,IF(AND(A389&gt;=Schulferien!$A$15,A389&lt;=Schulferien!$B$15),Schulferien!$C$15,IF(AND(A389&gt;=Schulferien!$A$16,A389&lt;=Schulferien!$B$16),Schulferien!$C$16,""))))))))</f>
        <v/>
      </c>
      <c r="F389" s="157" t="str">
        <f t="shared" si="110"/>
        <v/>
      </c>
      <c r="G389" s="159" t="str">
        <f>IF(ISERROR(VLOOKUP(A389,Schulferien!$A$24:$C$31,3,FALSE)),"",VLOOKUP(A389,Schulferien!$A$24:$C$31,3,FALSE))</f>
        <v/>
      </c>
      <c r="H389" s="160" t="str">
        <f t="shared" si="111"/>
        <v/>
      </c>
      <c r="I389" s="164" t="str">
        <f t="shared" si="112"/>
        <v/>
      </c>
      <c r="J389" s="164" t="str">
        <f t="shared" si="113"/>
        <v/>
      </c>
      <c r="K389" s="65"/>
      <c r="L389" s="240" t="str">
        <f t="shared" si="114"/>
        <v/>
      </c>
      <c r="M389" s="150" t="str">
        <f t="shared" si="115"/>
        <v/>
      </c>
      <c r="N389" s="153" t="str">
        <f t="shared" si="116"/>
        <v/>
      </c>
      <c r="O389" s="153" t="str">
        <f t="shared" si="117"/>
        <v/>
      </c>
      <c r="P389" s="240" t="str">
        <f t="shared" si="118"/>
        <v/>
      </c>
      <c r="Q389" s="150" t="str">
        <f t="shared" si="119"/>
        <v/>
      </c>
      <c r="R389" s="153" t="str">
        <f t="shared" si="120"/>
        <v/>
      </c>
      <c r="S389" s="153" t="str">
        <f t="shared" si="121"/>
        <v/>
      </c>
      <c r="T389" s="240" t="str">
        <f t="shared" si="122"/>
        <v/>
      </c>
      <c r="U389" s="150" t="str">
        <f t="shared" si="123"/>
        <v/>
      </c>
      <c r="V389" s="153" t="str">
        <f t="shared" si="124"/>
        <v/>
      </c>
      <c r="W389" s="153" t="str">
        <f t="shared" si="125"/>
        <v/>
      </c>
      <c r="X389" s="170">
        <f t="shared" si="104"/>
        <v>0</v>
      </c>
      <c r="Y389" s="170" t="str">
        <f t="shared" si="105"/>
        <v/>
      </c>
      <c r="Z389" s="172" t="str">
        <f t="shared" si="106"/>
        <v/>
      </c>
      <c r="AA389" s="172" t="str">
        <f t="shared" si="126"/>
        <v/>
      </c>
      <c r="AB389" s="172" t="str">
        <f t="shared" si="127"/>
        <v/>
      </c>
      <c r="AL389" s="205" t="str">
        <f t="shared" si="128"/>
        <v/>
      </c>
      <c r="AM389" s="206" t="str">
        <f>IF(ISERROR(VLOOKUP(A389,Erfassung_Berechnung!$K$4:$K$19,1,FALSE)),"",VLOOKUP(A389,Erfassung_Berechnung!$K$4:$K$19,1,FALSE))</f>
        <v/>
      </c>
    </row>
    <row r="390" spans="1:39" x14ac:dyDescent="0.2">
      <c r="A390" s="11">
        <f t="shared" si="129"/>
        <v>45977</v>
      </c>
      <c r="B390" s="12">
        <f t="shared" si="107"/>
        <v>11</v>
      </c>
      <c r="C390" s="47">
        <f t="shared" si="108"/>
        <v>1</v>
      </c>
      <c r="D390" s="12">
        <f t="shared" si="109"/>
        <v>1</v>
      </c>
      <c r="E390" s="156" t="str">
        <f>IF(AND(A390&gt;=Schulferien!$A$9,A390&lt;=Schulferien!$B$9),Schulferien!$C$9,IF(AND(A390&gt;=Schulferien!$A$10,A390&lt;=Schulferien!$B$10),Schulferien!$C$10,IF(AND(A390&gt;=Schulferien!$A$11,A390&lt;=Schulferien!$B$11),Schulferien!$C$11,IF(AND(A390&gt;=Schulferien!$A$12,A390&lt;=Schulferien!$B$12),Schulferien!$C$12,IF(AND(A390&gt;=Schulferien!$A$13,A390&lt;=Schulferien!$B$13),Schulferien!$C$13,IF(AND(A390&gt;=Schulferien!$A$14,A390&lt;=Schulferien!$B$14),Schulferien!$C$14,IF(AND(A390&gt;=Schulferien!$A$15,A390&lt;=Schulferien!$B$15),Schulferien!$C$15,IF(AND(A390&gt;=Schulferien!$A$16,A390&lt;=Schulferien!$B$16),Schulferien!$C$16,""))))))))</f>
        <v/>
      </c>
      <c r="F390" s="157" t="str">
        <f t="shared" si="110"/>
        <v/>
      </c>
      <c r="G390" s="159" t="str">
        <f>IF(ISERROR(VLOOKUP(A390,Schulferien!$A$24:$C$31,3,FALSE)),"",VLOOKUP(A390,Schulferien!$A$24:$C$31,3,FALSE))</f>
        <v/>
      </c>
      <c r="H390" s="160" t="str">
        <f t="shared" si="111"/>
        <v/>
      </c>
      <c r="I390" s="164" t="str">
        <f t="shared" si="112"/>
        <v/>
      </c>
      <c r="J390" s="164" t="str">
        <f t="shared" si="113"/>
        <v/>
      </c>
      <c r="K390" s="65"/>
      <c r="L390" s="240" t="str">
        <f t="shared" si="114"/>
        <v/>
      </c>
      <c r="M390" s="150" t="str">
        <f t="shared" si="115"/>
        <v/>
      </c>
      <c r="N390" s="153" t="str">
        <f t="shared" si="116"/>
        <v/>
      </c>
      <c r="O390" s="153" t="str">
        <f t="shared" si="117"/>
        <v/>
      </c>
      <c r="P390" s="240" t="str">
        <f t="shared" si="118"/>
        <v/>
      </c>
      <c r="Q390" s="150" t="str">
        <f t="shared" si="119"/>
        <v/>
      </c>
      <c r="R390" s="153" t="str">
        <f t="shared" si="120"/>
        <v/>
      </c>
      <c r="S390" s="153" t="str">
        <f t="shared" si="121"/>
        <v/>
      </c>
      <c r="T390" s="240" t="str">
        <f t="shared" si="122"/>
        <v/>
      </c>
      <c r="U390" s="150" t="str">
        <f t="shared" si="123"/>
        <v/>
      </c>
      <c r="V390" s="153" t="str">
        <f t="shared" si="124"/>
        <v/>
      </c>
      <c r="W390" s="153" t="str">
        <f t="shared" si="125"/>
        <v/>
      </c>
      <c r="X390" s="170">
        <f t="shared" si="104"/>
        <v>0</v>
      </c>
      <c r="Y390" s="170" t="str">
        <f t="shared" si="105"/>
        <v/>
      </c>
      <c r="Z390" s="172" t="str">
        <f t="shared" si="106"/>
        <v/>
      </c>
      <c r="AA390" s="172" t="str">
        <f t="shared" si="126"/>
        <v/>
      </c>
      <c r="AB390" s="172" t="str">
        <f t="shared" si="127"/>
        <v/>
      </c>
      <c r="AL390" s="205" t="str">
        <f t="shared" si="128"/>
        <v/>
      </c>
      <c r="AM390" s="206" t="str">
        <f>IF(ISERROR(VLOOKUP(A390,Erfassung_Berechnung!$K$4:$K$19,1,FALSE)),"",VLOOKUP(A390,Erfassung_Berechnung!$K$4:$K$19,1,FALSE))</f>
        <v/>
      </c>
    </row>
    <row r="391" spans="1:39" x14ac:dyDescent="0.2">
      <c r="A391" s="11">
        <f t="shared" si="129"/>
        <v>45978</v>
      </c>
      <c r="B391" s="12">
        <f t="shared" si="107"/>
        <v>11</v>
      </c>
      <c r="C391" s="47">
        <f t="shared" si="108"/>
        <v>2</v>
      </c>
      <c r="D391" s="12" t="str">
        <f t="shared" si="109"/>
        <v/>
      </c>
      <c r="E391" s="156" t="str">
        <f>IF(AND(A391&gt;=Schulferien!$A$9,A391&lt;=Schulferien!$B$9),Schulferien!$C$9,IF(AND(A391&gt;=Schulferien!$A$10,A391&lt;=Schulferien!$B$10),Schulferien!$C$10,IF(AND(A391&gt;=Schulferien!$A$11,A391&lt;=Schulferien!$B$11),Schulferien!$C$11,IF(AND(A391&gt;=Schulferien!$A$12,A391&lt;=Schulferien!$B$12),Schulferien!$C$12,IF(AND(A391&gt;=Schulferien!$A$13,A391&lt;=Schulferien!$B$13),Schulferien!$C$13,IF(AND(A391&gt;=Schulferien!$A$14,A391&lt;=Schulferien!$B$14),Schulferien!$C$14,IF(AND(A391&gt;=Schulferien!$A$15,A391&lt;=Schulferien!$B$15),Schulferien!$C$15,IF(AND(A391&gt;=Schulferien!$A$16,A391&lt;=Schulferien!$B$16),Schulferien!$C$16,""))))))))</f>
        <v/>
      </c>
      <c r="F391" s="157" t="str">
        <f t="shared" si="110"/>
        <v/>
      </c>
      <c r="G391" s="159" t="str">
        <f>IF(ISERROR(VLOOKUP(A391,Schulferien!$A$24:$C$31,3,FALSE)),"",VLOOKUP(A391,Schulferien!$A$24:$C$31,3,FALSE))</f>
        <v/>
      </c>
      <c r="H391" s="160" t="str">
        <f t="shared" si="111"/>
        <v/>
      </c>
      <c r="I391" s="164">
        <f t="shared" si="112"/>
        <v>1</v>
      </c>
      <c r="J391" s="164">
        <f t="shared" si="113"/>
        <v>1</v>
      </c>
      <c r="K391" s="65"/>
      <c r="L391" s="240" t="str">
        <f t="shared" si="114"/>
        <v/>
      </c>
      <c r="M391" s="150" t="str">
        <f t="shared" si="115"/>
        <v/>
      </c>
      <c r="N391" s="153" t="str">
        <f t="shared" si="116"/>
        <v/>
      </c>
      <c r="O391" s="153" t="str">
        <f t="shared" si="117"/>
        <v/>
      </c>
      <c r="P391" s="240" t="str">
        <f t="shared" si="118"/>
        <v/>
      </c>
      <c r="Q391" s="150" t="str">
        <f t="shared" si="119"/>
        <v/>
      </c>
      <c r="R391" s="153" t="str">
        <f t="shared" si="120"/>
        <v/>
      </c>
      <c r="S391" s="153" t="str">
        <f t="shared" si="121"/>
        <v/>
      </c>
      <c r="T391" s="240" t="str">
        <f t="shared" si="122"/>
        <v/>
      </c>
      <c r="U391" s="150" t="str">
        <f t="shared" si="123"/>
        <v/>
      </c>
      <c r="V391" s="153" t="str">
        <f t="shared" si="124"/>
        <v/>
      </c>
      <c r="W391" s="153" t="str">
        <f t="shared" si="125"/>
        <v/>
      </c>
      <c r="X391" s="170">
        <f t="shared" ref="X391:X435" si="130">IF(AND(A391&gt;=$D$22,A391&lt;=$E$22),$H$22,IF(AND(A391&gt;=$D$23,A391&lt;=$E$23),$H$23,IF(AND(A391&gt;=$D$24,A391&lt;=$E$24),$H$24,IF(AND(A391&gt;=$D$25,A391&lt;=$E$25),$H$25,IF(AND(A391&gt;=$D$26,A391&lt;=$E$26),$H$26,IF(AND(A391&gt;=$D$27,A391&lt;=$E$27),$H$27,""))))))</f>
        <v>0</v>
      </c>
      <c r="Y391" s="170" t="str">
        <f t="shared" ref="Y391:Y435" si="131">IF(AND(A391&gt;=$D$22,A391&lt;=$E$22),$I$22,IF(AND(A391&gt;=$D$23,A391&lt;=$E$23),$I$23,IF(AND(A391&gt;=$D$24,A391&lt;=$E$24),$I$24,IF(AND(A391&gt;=$D$25,A391&lt;=$E$25),$I$25,IF(AND(A391&gt;=$D$26,A391&lt;=$E$26),$I$26,IF(AND(A391&gt;=$D$27,A391&lt;=$E$27),$I$27,""))))))</f>
        <v/>
      </c>
      <c r="Z391" s="172">
        <f t="shared" ref="Z391:Z435" si="132">IF(AND(A391&gt;=$A$30,A391&lt;=$B$30,I391=1),1,"")</f>
        <v>1</v>
      </c>
      <c r="AA391" s="172">
        <f t="shared" si="126"/>
        <v>0</v>
      </c>
      <c r="AB391" s="172" t="str">
        <f t="shared" si="127"/>
        <v/>
      </c>
      <c r="AL391" s="205" t="str">
        <f t="shared" si="128"/>
        <v/>
      </c>
      <c r="AM391" s="206" t="str">
        <f>IF(ISERROR(VLOOKUP(A391,Erfassung_Berechnung!$K$4:$K$19,1,FALSE)),"",VLOOKUP(A391,Erfassung_Berechnung!$K$4:$K$19,1,FALSE))</f>
        <v/>
      </c>
    </row>
    <row r="392" spans="1:39" x14ac:dyDescent="0.2">
      <c r="A392" s="11">
        <f t="shared" si="129"/>
        <v>45979</v>
      </c>
      <c r="B392" s="12">
        <f t="shared" ref="B392:B435" si="133">MONTH(A392)</f>
        <v>11</v>
      </c>
      <c r="C392" s="47">
        <f t="shared" ref="C392:C435" si="134">WEEKDAY(A392)</f>
        <v>3</v>
      </c>
      <c r="D392" s="12" t="str">
        <f t="shared" ref="D392:D435" si="135">IF(OR(C392=7,C392=1),1,"")</f>
        <v/>
      </c>
      <c r="E392" s="156" t="str">
        <f>IF(AND(A392&gt;=Schulferien!$A$9,A392&lt;=Schulferien!$B$9),Schulferien!$C$9,IF(AND(A392&gt;=Schulferien!$A$10,A392&lt;=Schulferien!$B$10),Schulferien!$C$10,IF(AND(A392&gt;=Schulferien!$A$11,A392&lt;=Schulferien!$B$11),Schulferien!$C$11,IF(AND(A392&gt;=Schulferien!$A$12,A392&lt;=Schulferien!$B$12),Schulferien!$C$12,IF(AND(A392&gt;=Schulferien!$A$13,A392&lt;=Schulferien!$B$13),Schulferien!$C$13,IF(AND(A392&gt;=Schulferien!$A$14,A392&lt;=Schulferien!$B$14),Schulferien!$C$14,IF(AND(A392&gt;=Schulferien!$A$15,A392&lt;=Schulferien!$B$15),Schulferien!$C$15,IF(AND(A392&gt;=Schulferien!$A$16,A392&lt;=Schulferien!$B$16),Schulferien!$C$16,""))))))))</f>
        <v/>
      </c>
      <c r="F392" s="157" t="str">
        <f t="shared" ref="F392:F435" si="136">IF(AND(E392&lt;&gt;"",D392=1),0,IF(E392&lt;&gt;"",1,""))</f>
        <v/>
      </c>
      <c r="G392" s="159" t="str">
        <f>IF(ISERROR(VLOOKUP(A392,Schulferien!$A$24:$C$31,3,FALSE)),"",VLOOKUP(A392,Schulferien!$A$24:$C$31,3,FALSE))</f>
        <v/>
      </c>
      <c r="H392" s="160" t="str">
        <f t="shared" ref="H392:H435" si="137">IF(AND(G392&lt;&gt;"",F392&lt;&gt;""),0,IF(G392&lt;&gt;"",1,""))</f>
        <v/>
      </c>
      <c r="I392" s="164">
        <f t="shared" ref="I392:I435" si="138">IF(OR(D392=1,F392=1),"",1)</f>
        <v>1</v>
      </c>
      <c r="J392" s="164">
        <f t="shared" ref="J392:J435" si="139">IF(OR(D392=1,F392=1,H392=1),"",1)</f>
        <v>1</v>
      </c>
      <c r="K392" s="65"/>
      <c r="L392" s="240" t="str">
        <f t="shared" ref="L392:L435" si="140">IF(AND(A392&gt;=$A$34,A392&lt;=$B$34),1,"")</f>
        <v/>
      </c>
      <c r="M392" s="150" t="str">
        <f t="shared" ref="M392:M435" si="141">IF(AND(L392=1,J392&lt;&gt;1),0,IF(L392=1,1,""))</f>
        <v/>
      </c>
      <c r="N392" s="153" t="str">
        <f t="shared" ref="N392:N435" si="142">IF(M392=1,X392,"")</f>
        <v/>
      </c>
      <c r="O392" s="153" t="str">
        <f t="shared" ref="O392:O435" si="143">IF(M392=1,Y392,"")</f>
        <v/>
      </c>
      <c r="P392" s="240" t="str">
        <f t="shared" ref="P392:P435" si="144">IF(AND(A392&gt;=$A$35,A392&lt;=$B$35),1,"")</f>
        <v/>
      </c>
      <c r="Q392" s="150" t="str">
        <f t="shared" ref="Q392:Q435" si="145">IF(AND(P392=1,J392&lt;&gt;1),0,IF(P392=1,1,""))</f>
        <v/>
      </c>
      <c r="R392" s="153" t="str">
        <f t="shared" ref="R392:R435" si="146">IF(Q392=1,X392,"")</f>
        <v/>
      </c>
      <c r="S392" s="153" t="str">
        <f t="shared" ref="S392:S435" si="147">IF(Q392=1,Y392,"")</f>
        <v/>
      </c>
      <c r="T392" s="240" t="str">
        <f t="shared" ref="T392:T435" si="148">IF(AND(A392&gt;=$A$36,A392&lt;=$B$36),1,"")</f>
        <v/>
      </c>
      <c r="U392" s="150" t="str">
        <f t="shared" ref="U392:U435" si="149">IF(AND(T392=1,J392&lt;&gt;1),0,IF(T392=1,1,""))</f>
        <v/>
      </c>
      <c r="V392" s="153" t="str">
        <f t="shared" ref="V392:V435" si="150">IF(U392=1,X392,"")</f>
        <v/>
      </c>
      <c r="W392" s="153" t="str">
        <f t="shared" ref="W392:W435" si="151">IF(U392=1,Y392,"")</f>
        <v/>
      </c>
      <c r="X392" s="170">
        <f t="shared" si="130"/>
        <v>0</v>
      </c>
      <c r="Y392" s="170" t="str">
        <f t="shared" si="131"/>
        <v/>
      </c>
      <c r="Z392" s="172">
        <f t="shared" si="132"/>
        <v>1</v>
      </c>
      <c r="AA392" s="172">
        <f t="shared" ref="AA392:AA435" si="152">IF(Z392=1,X392,"")</f>
        <v>0</v>
      </c>
      <c r="AB392" s="172" t="str">
        <f t="shared" ref="AB392:AB435" si="153">IF(Z392=1,Y392,"")</f>
        <v/>
      </c>
      <c r="AL392" s="205" t="str">
        <f t="shared" ref="AL392:AL435" si="154">IF(AM392="","",RANK(AM392,$AM$71:$AM$436,1))</f>
        <v/>
      </c>
      <c r="AM392" s="206" t="str">
        <f>IF(ISERROR(VLOOKUP(A392,Erfassung_Berechnung!$K$4:$K$19,1,FALSE)),"",VLOOKUP(A392,Erfassung_Berechnung!$K$4:$K$19,1,FALSE))</f>
        <v/>
      </c>
    </row>
    <row r="393" spans="1:39" x14ac:dyDescent="0.2">
      <c r="A393" s="11">
        <f t="shared" ref="A393:A426" si="155">A392+1</f>
        <v>45980</v>
      </c>
      <c r="B393" s="12">
        <f t="shared" si="133"/>
        <v>11</v>
      </c>
      <c r="C393" s="47">
        <f t="shared" si="134"/>
        <v>4</v>
      </c>
      <c r="D393" s="12" t="str">
        <f t="shared" si="135"/>
        <v/>
      </c>
      <c r="E393" s="156" t="str">
        <f>IF(AND(A393&gt;=Schulferien!$A$9,A393&lt;=Schulferien!$B$9),Schulferien!$C$9,IF(AND(A393&gt;=Schulferien!$A$10,A393&lt;=Schulferien!$B$10),Schulferien!$C$10,IF(AND(A393&gt;=Schulferien!$A$11,A393&lt;=Schulferien!$B$11),Schulferien!$C$11,IF(AND(A393&gt;=Schulferien!$A$12,A393&lt;=Schulferien!$B$12),Schulferien!$C$12,IF(AND(A393&gt;=Schulferien!$A$13,A393&lt;=Schulferien!$B$13),Schulferien!$C$13,IF(AND(A393&gt;=Schulferien!$A$14,A393&lt;=Schulferien!$B$14),Schulferien!$C$14,IF(AND(A393&gt;=Schulferien!$A$15,A393&lt;=Schulferien!$B$15),Schulferien!$C$15,IF(AND(A393&gt;=Schulferien!$A$16,A393&lt;=Schulferien!$B$16),Schulferien!$C$16,""))))))))</f>
        <v/>
      </c>
      <c r="F393" s="157" t="str">
        <f t="shared" si="136"/>
        <v/>
      </c>
      <c r="G393" s="159" t="str">
        <f>IF(ISERROR(VLOOKUP(A393,Schulferien!$A$24:$C$31,3,FALSE)),"",VLOOKUP(A393,Schulferien!$A$24:$C$31,3,FALSE))</f>
        <v/>
      </c>
      <c r="H393" s="160" t="str">
        <f t="shared" si="137"/>
        <v/>
      </c>
      <c r="I393" s="164">
        <f t="shared" si="138"/>
        <v>1</v>
      </c>
      <c r="J393" s="164">
        <f t="shared" si="139"/>
        <v>1</v>
      </c>
      <c r="K393" s="65"/>
      <c r="L393" s="240" t="str">
        <f t="shared" si="140"/>
        <v/>
      </c>
      <c r="M393" s="150" t="str">
        <f t="shared" si="141"/>
        <v/>
      </c>
      <c r="N393" s="153" t="str">
        <f t="shared" si="142"/>
        <v/>
      </c>
      <c r="O393" s="153" t="str">
        <f t="shared" si="143"/>
        <v/>
      </c>
      <c r="P393" s="240" t="str">
        <f t="shared" si="144"/>
        <v/>
      </c>
      <c r="Q393" s="150" t="str">
        <f t="shared" si="145"/>
        <v/>
      </c>
      <c r="R393" s="153" t="str">
        <f t="shared" si="146"/>
        <v/>
      </c>
      <c r="S393" s="153" t="str">
        <f t="shared" si="147"/>
        <v/>
      </c>
      <c r="T393" s="240" t="str">
        <f t="shared" si="148"/>
        <v/>
      </c>
      <c r="U393" s="150" t="str">
        <f t="shared" si="149"/>
        <v/>
      </c>
      <c r="V393" s="153" t="str">
        <f t="shared" si="150"/>
        <v/>
      </c>
      <c r="W393" s="153" t="str">
        <f t="shared" si="151"/>
        <v/>
      </c>
      <c r="X393" s="170">
        <f t="shared" si="130"/>
        <v>0</v>
      </c>
      <c r="Y393" s="170" t="str">
        <f t="shared" si="131"/>
        <v/>
      </c>
      <c r="Z393" s="172">
        <f t="shared" si="132"/>
        <v>1</v>
      </c>
      <c r="AA393" s="172">
        <f t="shared" si="152"/>
        <v>0</v>
      </c>
      <c r="AB393" s="172" t="str">
        <f t="shared" si="153"/>
        <v/>
      </c>
      <c r="AL393" s="205" t="str">
        <f t="shared" si="154"/>
        <v/>
      </c>
      <c r="AM393" s="206" t="str">
        <f>IF(ISERROR(VLOOKUP(A393,Erfassung_Berechnung!$K$4:$K$19,1,FALSE)),"",VLOOKUP(A393,Erfassung_Berechnung!$K$4:$K$19,1,FALSE))</f>
        <v/>
      </c>
    </row>
    <row r="394" spans="1:39" x14ac:dyDescent="0.2">
      <c r="A394" s="11">
        <f t="shared" si="155"/>
        <v>45981</v>
      </c>
      <c r="B394" s="12">
        <f t="shared" si="133"/>
        <v>11</v>
      </c>
      <c r="C394" s="47">
        <f t="shared" si="134"/>
        <v>5</v>
      </c>
      <c r="D394" s="12" t="str">
        <f t="shared" si="135"/>
        <v/>
      </c>
      <c r="E394" s="156" t="str">
        <f>IF(AND(A394&gt;=Schulferien!$A$9,A394&lt;=Schulferien!$B$9),Schulferien!$C$9,IF(AND(A394&gt;=Schulferien!$A$10,A394&lt;=Schulferien!$B$10),Schulferien!$C$10,IF(AND(A394&gt;=Schulferien!$A$11,A394&lt;=Schulferien!$B$11),Schulferien!$C$11,IF(AND(A394&gt;=Schulferien!$A$12,A394&lt;=Schulferien!$B$12),Schulferien!$C$12,IF(AND(A394&gt;=Schulferien!$A$13,A394&lt;=Schulferien!$B$13),Schulferien!$C$13,IF(AND(A394&gt;=Schulferien!$A$14,A394&lt;=Schulferien!$B$14),Schulferien!$C$14,IF(AND(A394&gt;=Schulferien!$A$15,A394&lt;=Schulferien!$B$15),Schulferien!$C$15,IF(AND(A394&gt;=Schulferien!$A$16,A394&lt;=Schulferien!$B$16),Schulferien!$C$16,""))))))))</f>
        <v/>
      </c>
      <c r="F394" s="157" t="str">
        <f t="shared" si="136"/>
        <v/>
      </c>
      <c r="G394" s="159" t="str">
        <f>IF(ISERROR(VLOOKUP(A394,Schulferien!$A$24:$C$31,3,FALSE)),"",VLOOKUP(A394,Schulferien!$A$24:$C$31,3,FALSE))</f>
        <v/>
      </c>
      <c r="H394" s="160" t="str">
        <f t="shared" si="137"/>
        <v/>
      </c>
      <c r="I394" s="164">
        <f t="shared" si="138"/>
        <v>1</v>
      </c>
      <c r="J394" s="164">
        <f t="shared" si="139"/>
        <v>1</v>
      </c>
      <c r="K394" s="65"/>
      <c r="L394" s="240" t="str">
        <f t="shared" si="140"/>
        <v/>
      </c>
      <c r="M394" s="150" t="str">
        <f t="shared" si="141"/>
        <v/>
      </c>
      <c r="N394" s="153" t="str">
        <f t="shared" si="142"/>
        <v/>
      </c>
      <c r="O394" s="153" t="str">
        <f t="shared" si="143"/>
        <v/>
      </c>
      <c r="P394" s="240" t="str">
        <f t="shared" si="144"/>
        <v/>
      </c>
      <c r="Q394" s="150" t="str">
        <f t="shared" si="145"/>
        <v/>
      </c>
      <c r="R394" s="153" t="str">
        <f t="shared" si="146"/>
        <v/>
      </c>
      <c r="S394" s="153" t="str">
        <f t="shared" si="147"/>
        <v/>
      </c>
      <c r="T394" s="240" t="str">
        <f t="shared" si="148"/>
        <v/>
      </c>
      <c r="U394" s="150" t="str">
        <f t="shared" si="149"/>
        <v/>
      </c>
      <c r="V394" s="153" t="str">
        <f t="shared" si="150"/>
        <v/>
      </c>
      <c r="W394" s="153" t="str">
        <f t="shared" si="151"/>
        <v/>
      </c>
      <c r="X394" s="170">
        <f t="shared" si="130"/>
        <v>0</v>
      </c>
      <c r="Y394" s="170" t="str">
        <f t="shared" si="131"/>
        <v/>
      </c>
      <c r="Z394" s="172">
        <f t="shared" si="132"/>
        <v>1</v>
      </c>
      <c r="AA394" s="172">
        <f t="shared" si="152"/>
        <v>0</v>
      </c>
      <c r="AB394" s="172" t="str">
        <f t="shared" si="153"/>
        <v/>
      </c>
      <c r="AL394" s="205" t="str">
        <f t="shared" si="154"/>
        <v/>
      </c>
      <c r="AM394" s="206" t="str">
        <f>IF(ISERROR(VLOOKUP(A394,Erfassung_Berechnung!$K$4:$K$19,1,FALSE)),"",VLOOKUP(A394,Erfassung_Berechnung!$K$4:$K$19,1,FALSE))</f>
        <v/>
      </c>
    </row>
    <row r="395" spans="1:39" x14ac:dyDescent="0.2">
      <c r="A395" s="11">
        <f t="shared" si="155"/>
        <v>45982</v>
      </c>
      <c r="B395" s="12">
        <f t="shared" si="133"/>
        <v>11</v>
      </c>
      <c r="C395" s="47">
        <f t="shared" si="134"/>
        <v>6</v>
      </c>
      <c r="D395" s="12" t="str">
        <f t="shared" si="135"/>
        <v/>
      </c>
      <c r="E395" s="156" t="str">
        <f>IF(AND(A395&gt;=Schulferien!$A$9,A395&lt;=Schulferien!$B$9),Schulferien!$C$9,IF(AND(A395&gt;=Schulferien!$A$10,A395&lt;=Schulferien!$B$10),Schulferien!$C$10,IF(AND(A395&gt;=Schulferien!$A$11,A395&lt;=Schulferien!$B$11),Schulferien!$C$11,IF(AND(A395&gt;=Schulferien!$A$12,A395&lt;=Schulferien!$B$12),Schulferien!$C$12,IF(AND(A395&gt;=Schulferien!$A$13,A395&lt;=Schulferien!$B$13),Schulferien!$C$13,IF(AND(A395&gt;=Schulferien!$A$14,A395&lt;=Schulferien!$B$14),Schulferien!$C$14,IF(AND(A395&gt;=Schulferien!$A$15,A395&lt;=Schulferien!$B$15),Schulferien!$C$15,IF(AND(A395&gt;=Schulferien!$A$16,A395&lt;=Schulferien!$B$16),Schulferien!$C$16,""))))))))</f>
        <v/>
      </c>
      <c r="F395" s="157" t="str">
        <f t="shared" si="136"/>
        <v/>
      </c>
      <c r="G395" s="159" t="str">
        <f>IF(ISERROR(VLOOKUP(A395,Schulferien!$A$24:$C$31,3,FALSE)),"",VLOOKUP(A395,Schulferien!$A$24:$C$31,3,FALSE))</f>
        <v/>
      </c>
      <c r="H395" s="160" t="str">
        <f t="shared" si="137"/>
        <v/>
      </c>
      <c r="I395" s="164">
        <f t="shared" si="138"/>
        <v>1</v>
      </c>
      <c r="J395" s="164">
        <f t="shared" si="139"/>
        <v>1</v>
      </c>
      <c r="K395" s="65"/>
      <c r="L395" s="240" t="str">
        <f t="shared" si="140"/>
        <v/>
      </c>
      <c r="M395" s="150" t="str">
        <f t="shared" si="141"/>
        <v/>
      </c>
      <c r="N395" s="153" t="str">
        <f t="shared" si="142"/>
        <v/>
      </c>
      <c r="O395" s="153" t="str">
        <f t="shared" si="143"/>
        <v/>
      </c>
      <c r="P395" s="240" t="str">
        <f t="shared" si="144"/>
        <v/>
      </c>
      <c r="Q395" s="150" t="str">
        <f t="shared" si="145"/>
        <v/>
      </c>
      <c r="R395" s="153" t="str">
        <f t="shared" si="146"/>
        <v/>
      </c>
      <c r="S395" s="153" t="str">
        <f t="shared" si="147"/>
        <v/>
      </c>
      <c r="T395" s="240" t="str">
        <f t="shared" si="148"/>
        <v/>
      </c>
      <c r="U395" s="150" t="str">
        <f t="shared" si="149"/>
        <v/>
      </c>
      <c r="V395" s="153" t="str">
        <f t="shared" si="150"/>
        <v/>
      </c>
      <c r="W395" s="153" t="str">
        <f t="shared" si="151"/>
        <v/>
      </c>
      <c r="X395" s="170">
        <f t="shared" si="130"/>
        <v>0</v>
      </c>
      <c r="Y395" s="170" t="str">
        <f t="shared" si="131"/>
        <v/>
      </c>
      <c r="Z395" s="172">
        <f t="shared" si="132"/>
        <v>1</v>
      </c>
      <c r="AA395" s="172">
        <f t="shared" si="152"/>
        <v>0</v>
      </c>
      <c r="AB395" s="172" t="str">
        <f t="shared" si="153"/>
        <v/>
      </c>
      <c r="AL395" s="205" t="str">
        <f t="shared" si="154"/>
        <v/>
      </c>
      <c r="AM395" s="206" t="str">
        <f>IF(ISERROR(VLOOKUP(A395,Erfassung_Berechnung!$K$4:$K$19,1,FALSE)),"",VLOOKUP(A395,Erfassung_Berechnung!$K$4:$K$19,1,FALSE))</f>
        <v/>
      </c>
    </row>
    <row r="396" spans="1:39" x14ac:dyDescent="0.2">
      <c r="A396" s="11">
        <f t="shared" si="155"/>
        <v>45983</v>
      </c>
      <c r="B396" s="12">
        <f t="shared" si="133"/>
        <v>11</v>
      </c>
      <c r="C396" s="47">
        <f t="shared" si="134"/>
        <v>7</v>
      </c>
      <c r="D396" s="12">
        <f t="shared" si="135"/>
        <v>1</v>
      </c>
      <c r="E396" s="156" t="str">
        <f>IF(AND(A396&gt;=Schulferien!$A$9,A396&lt;=Schulferien!$B$9),Schulferien!$C$9,IF(AND(A396&gt;=Schulferien!$A$10,A396&lt;=Schulferien!$B$10),Schulferien!$C$10,IF(AND(A396&gt;=Schulferien!$A$11,A396&lt;=Schulferien!$B$11),Schulferien!$C$11,IF(AND(A396&gt;=Schulferien!$A$12,A396&lt;=Schulferien!$B$12),Schulferien!$C$12,IF(AND(A396&gt;=Schulferien!$A$13,A396&lt;=Schulferien!$B$13),Schulferien!$C$13,IF(AND(A396&gt;=Schulferien!$A$14,A396&lt;=Schulferien!$B$14),Schulferien!$C$14,IF(AND(A396&gt;=Schulferien!$A$15,A396&lt;=Schulferien!$B$15),Schulferien!$C$15,IF(AND(A396&gt;=Schulferien!$A$16,A396&lt;=Schulferien!$B$16),Schulferien!$C$16,""))))))))</f>
        <v/>
      </c>
      <c r="F396" s="157" t="str">
        <f t="shared" si="136"/>
        <v/>
      </c>
      <c r="G396" s="159" t="str">
        <f>IF(ISERROR(VLOOKUP(A396,Schulferien!$A$24:$C$31,3,FALSE)),"",VLOOKUP(A396,Schulferien!$A$24:$C$31,3,FALSE))</f>
        <v/>
      </c>
      <c r="H396" s="160" t="str">
        <f t="shared" si="137"/>
        <v/>
      </c>
      <c r="I396" s="164" t="str">
        <f t="shared" si="138"/>
        <v/>
      </c>
      <c r="J396" s="164" t="str">
        <f t="shared" si="139"/>
        <v/>
      </c>
      <c r="K396" s="65"/>
      <c r="L396" s="240" t="str">
        <f t="shared" si="140"/>
        <v/>
      </c>
      <c r="M396" s="150" t="str">
        <f t="shared" si="141"/>
        <v/>
      </c>
      <c r="N396" s="153" t="str">
        <f t="shared" si="142"/>
        <v/>
      </c>
      <c r="O396" s="153" t="str">
        <f t="shared" si="143"/>
        <v/>
      </c>
      <c r="P396" s="240" t="str">
        <f t="shared" si="144"/>
        <v/>
      </c>
      <c r="Q396" s="150" t="str">
        <f t="shared" si="145"/>
        <v/>
      </c>
      <c r="R396" s="153" t="str">
        <f t="shared" si="146"/>
        <v/>
      </c>
      <c r="S396" s="153" t="str">
        <f t="shared" si="147"/>
        <v/>
      </c>
      <c r="T396" s="240" t="str">
        <f t="shared" si="148"/>
        <v/>
      </c>
      <c r="U396" s="150" t="str">
        <f t="shared" si="149"/>
        <v/>
      </c>
      <c r="V396" s="153" t="str">
        <f t="shared" si="150"/>
        <v/>
      </c>
      <c r="W396" s="153" t="str">
        <f t="shared" si="151"/>
        <v/>
      </c>
      <c r="X396" s="170">
        <f t="shared" si="130"/>
        <v>0</v>
      </c>
      <c r="Y396" s="170" t="str">
        <f t="shared" si="131"/>
        <v/>
      </c>
      <c r="Z396" s="172" t="str">
        <f t="shared" si="132"/>
        <v/>
      </c>
      <c r="AA396" s="172" t="str">
        <f t="shared" si="152"/>
        <v/>
      </c>
      <c r="AB396" s="172" t="str">
        <f t="shared" si="153"/>
        <v/>
      </c>
      <c r="AL396" s="205" t="str">
        <f t="shared" si="154"/>
        <v/>
      </c>
      <c r="AM396" s="206" t="str">
        <f>IF(ISERROR(VLOOKUP(A396,Erfassung_Berechnung!$K$4:$K$19,1,FALSE)),"",VLOOKUP(A396,Erfassung_Berechnung!$K$4:$K$19,1,FALSE))</f>
        <v/>
      </c>
    </row>
    <row r="397" spans="1:39" x14ac:dyDescent="0.2">
      <c r="A397" s="11">
        <f t="shared" si="155"/>
        <v>45984</v>
      </c>
      <c r="B397" s="12">
        <f t="shared" si="133"/>
        <v>11</v>
      </c>
      <c r="C397" s="47">
        <f t="shared" si="134"/>
        <v>1</v>
      </c>
      <c r="D397" s="12">
        <f t="shared" si="135"/>
        <v>1</v>
      </c>
      <c r="E397" s="156" t="str">
        <f>IF(AND(A397&gt;=Schulferien!$A$9,A397&lt;=Schulferien!$B$9),Schulferien!$C$9,IF(AND(A397&gt;=Schulferien!$A$10,A397&lt;=Schulferien!$B$10),Schulferien!$C$10,IF(AND(A397&gt;=Schulferien!$A$11,A397&lt;=Schulferien!$B$11),Schulferien!$C$11,IF(AND(A397&gt;=Schulferien!$A$12,A397&lt;=Schulferien!$B$12),Schulferien!$C$12,IF(AND(A397&gt;=Schulferien!$A$13,A397&lt;=Schulferien!$B$13),Schulferien!$C$13,IF(AND(A397&gt;=Schulferien!$A$14,A397&lt;=Schulferien!$B$14),Schulferien!$C$14,IF(AND(A397&gt;=Schulferien!$A$15,A397&lt;=Schulferien!$B$15),Schulferien!$C$15,IF(AND(A397&gt;=Schulferien!$A$16,A397&lt;=Schulferien!$B$16),Schulferien!$C$16,""))))))))</f>
        <v/>
      </c>
      <c r="F397" s="157" t="str">
        <f t="shared" si="136"/>
        <v/>
      </c>
      <c r="G397" s="159" t="str">
        <f>IF(ISERROR(VLOOKUP(A397,Schulferien!$A$24:$C$31,3,FALSE)),"",VLOOKUP(A397,Schulferien!$A$24:$C$31,3,FALSE))</f>
        <v/>
      </c>
      <c r="H397" s="160" t="str">
        <f t="shared" si="137"/>
        <v/>
      </c>
      <c r="I397" s="164" t="str">
        <f t="shared" si="138"/>
        <v/>
      </c>
      <c r="J397" s="164" t="str">
        <f t="shared" si="139"/>
        <v/>
      </c>
      <c r="K397" s="65"/>
      <c r="L397" s="240" t="str">
        <f t="shared" si="140"/>
        <v/>
      </c>
      <c r="M397" s="150" t="str">
        <f t="shared" si="141"/>
        <v/>
      </c>
      <c r="N397" s="153" t="str">
        <f t="shared" si="142"/>
        <v/>
      </c>
      <c r="O397" s="153" t="str">
        <f t="shared" si="143"/>
        <v/>
      </c>
      <c r="P397" s="240" t="str">
        <f t="shared" si="144"/>
        <v/>
      </c>
      <c r="Q397" s="150" t="str">
        <f t="shared" si="145"/>
        <v/>
      </c>
      <c r="R397" s="153" t="str">
        <f t="shared" si="146"/>
        <v/>
      </c>
      <c r="S397" s="153" t="str">
        <f t="shared" si="147"/>
        <v/>
      </c>
      <c r="T397" s="240" t="str">
        <f t="shared" si="148"/>
        <v/>
      </c>
      <c r="U397" s="150" t="str">
        <f t="shared" si="149"/>
        <v/>
      </c>
      <c r="V397" s="153" t="str">
        <f t="shared" si="150"/>
        <v/>
      </c>
      <c r="W397" s="153" t="str">
        <f t="shared" si="151"/>
        <v/>
      </c>
      <c r="X397" s="170">
        <f t="shared" si="130"/>
        <v>0</v>
      </c>
      <c r="Y397" s="170" t="str">
        <f t="shared" si="131"/>
        <v/>
      </c>
      <c r="Z397" s="172" t="str">
        <f t="shared" si="132"/>
        <v/>
      </c>
      <c r="AA397" s="172" t="str">
        <f t="shared" si="152"/>
        <v/>
      </c>
      <c r="AB397" s="172" t="str">
        <f t="shared" si="153"/>
        <v/>
      </c>
      <c r="AL397" s="205" t="str">
        <f t="shared" si="154"/>
        <v/>
      </c>
      <c r="AM397" s="206" t="str">
        <f>IF(ISERROR(VLOOKUP(A397,Erfassung_Berechnung!$K$4:$K$19,1,FALSE)),"",VLOOKUP(A397,Erfassung_Berechnung!$K$4:$K$19,1,FALSE))</f>
        <v/>
      </c>
    </row>
    <row r="398" spans="1:39" x14ac:dyDescent="0.2">
      <c r="A398" s="11">
        <f t="shared" si="155"/>
        <v>45985</v>
      </c>
      <c r="B398" s="12">
        <f t="shared" si="133"/>
        <v>11</v>
      </c>
      <c r="C398" s="47">
        <f t="shared" si="134"/>
        <v>2</v>
      </c>
      <c r="D398" s="12" t="str">
        <f t="shared" si="135"/>
        <v/>
      </c>
      <c r="E398" s="156" t="str">
        <f>IF(AND(A398&gt;=Schulferien!$A$9,A398&lt;=Schulferien!$B$9),Schulferien!$C$9,IF(AND(A398&gt;=Schulferien!$A$10,A398&lt;=Schulferien!$B$10),Schulferien!$C$10,IF(AND(A398&gt;=Schulferien!$A$11,A398&lt;=Schulferien!$B$11),Schulferien!$C$11,IF(AND(A398&gt;=Schulferien!$A$12,A398&lt;=Schulferien!$B$12),Schulferien!$C$12,IF(AND(A398&gt;=Schulferien!$A$13,A398&lt;=Schulferien!$B$13),Schulferien!$C$13,IF(AND(A398&gt;=Schulferien!$A$14,A398&lt;=Schulferien!$B$14),Schulferien!$C$14,IF(AND(A398&gt;=Schulferien!$A$15,A398&lt;=Schulferien!$B$15),Schulferien!$C$15,IF(AND(A398&gt;=Schulferien!$A$16,A398&lt;=Schulferien!$B$16),Schulferien!$C$16,""))))))))</f>
        <v/>
      </c>
      <c r="F398" s="157" t="str">
        <f t="shared" si="136"/>
        <v/>
      </c>
      <c r="G398" s="159" t="str">
        <f>IF(ISERROR(VLOOKUP(A398,Schulferien!$A$24:$C$31,3,FALSE)),"",VLOOKUP(A398,Schulferien!$A$24:$C$31,3,FALSE))</f>
        <v/>
      </c>
      <c r="H398" s="160" t="str">
        <f t="shared" si="137"/>
        <v/>
      </c>
      <c r="I398" s="164">
        <f t="shared" si="138"/>
        <v>1</v>
      </c>
      <c r="J398" s="164">
        <f t="shared" si="139"/>
        <v>1</v>
      </c>
      <c r="K398" s="65"/>
      <c r="L398" s="240" t="str">
        <f t="shared" si="140"/>
        <v/>
      </c>
      <c r="M398" s="150" t="str">
        <f t="shared" si="141"/>
        <v/>
      </c>
      <c r="N398" s="153" t="str">
        <f t="shared" si="142"/>
        <v/>
      </c>
      <c r="O398" s="153" t="str">
        <f t="shared" si="143"/>
        <v/>
      </c>
      <c r="P398" s="240" t="str">
        <f t="shared" si="144"/>
        <v/>
      </c>
      <c r="Q398" s="150" t="str">
        <f t="shared" si="145"/>
        <v/>
      </c>
      <c r="R398" s="153" t="str">
        <f t="shared" si="146"/>
        <v/>
      </c>
      <c r="S398" s="153" t="str">
        <f t="shared" si="147"/>
        <v/>
      </c>
      <c r="T398" s="240" t="str">
        <f t="shared" si="148"/>
        <v/>
      </c>
      <c r="U398" s="150" t="str">
        <f t="shared" si="149"/>
        <v/>
      </c>
      <c r="V398" s="153" t="str">
        <f t="shared" si="150"/>
        <v/>
      </c>
      <c r="W398" s="153" t="str">
        <f t="shared" si="151"/>
        <v/>
      </c>
      <c r="X398" s="170">
        <f t="shared" si="130"/>
        <v>0</v>
      </c>
      <c r="Y398" s="170" t="str">
        <f t="shared" si="131"/>
        <v/>
      </c>
      <c r="Z398" s="172">
        <f t="shared" si="132"/>
        <v>1</v>
      </c>
      <c r="AA398" s="172">
        <f t="shared" si="152"/>
        <v>0</v>
      </c>
      <c r="AB398" s="172" t="str">
        <f t="shared" si="153"/>
        <v/>
      </c>
      <c r="AL398" s="205" t="str">
        <f t="shared" si="154"/>
        <v/>
      </c>
      <c r="AM398" s="206" t="str">
        <f>IF(ISERROR(VLOOKUP(A398,Erfassung_Berechnung!$K$4:$K$19,1,FALSE)),"",VLOOKUP(A398,Erfassung_Berechnung!$K$4:$K$19,1,FALSE))</f>
        <v/>
      </c>
    </row>
    <row r="399" spans="1:39" x14ac:dyDescent="0.2">
      <c r="A399" s="11">
        <f t="shared" si="155"/>
        <v>45986</v>
      </c>
      <c r="B399" s="12">
        <f t="shared" si="133"/>
        <v>11</v>
      </c>
      <c r="C399" s="47">
        <f t="shared" si="134"/>
        <v>3</v>
      </c>
      <c r="D399" s="12" t="str">
        <f t="shared" si="135"/>
        <v/>
      </c>
      <c r="E399" s="156" t="str">
        <f>IF(AND(A399&gt;=Schulferien!$A$9,A399&lt;=Schulferien!$B$9),Schulferien!$C$9,IF(AND(A399&gt;=Schulferien!$A$10,A399&lt;=Schulferien!$B$10),Schulferien!$C$10,IF(AND(A399&gt;=Schulferien!$A$11,A399&lt;=Schulferien!$B$11),Schulferien!$C$11,IF(AND(A399&gt;=Schulferien!$A$12,A399&lt;=Schulferien!$B$12),Schulferien!$C$12,IF(AND(A399&gt;=Schulferien!$A$13,A399&lt;=Schulferien!$B$13),Schulferien!$C$13,IF(AND(A399&gt;=Schulferien!$A$14,A399&lt;=Schulferien!$B$14),Schulferien!$C$14,IF(AND(A399&gt;=Schulferien!$A$15,A399&lt;=Schulferien!$B$15),Schulferien!$C$15,IF(AND(A399&gt;=Schulferien!$A$16,A399&lt;=Schulferien!$B$16),Schulferien!$C$16,""))))))))</f>
        <v/>
      </c>
      <c r="F399" s="157" t="str">
        <f t="shared" si="136"/>
        <v/>
      </c>
      <c r="G399" s="159" t="str">
        <f>IF(ISERROR(VLOOKUP(A399,Schulferien!$A$24:$C$31,3,FALSE)),"",VLOOKUP(A399,Schulferien!$A$24:$C$31,3,FALSE))</f>
        <v/>
      </c>
      <c r="H399" s="160" t="str">
        <f t="shared" si="137"/>
        <v/>
      </c>
      <c r="I399" s="164">
        <f t="shared" si="138"/>
        <v>1</v>
      </c>
      <c r="J399" s="164">
        <f t="shared" si="139"/>
        <v>1</v>
      </c>
      <c r="K399" s="65"/>
      <c r="L399" s="240" t="str">
        <f t="shared" si="140"/>
        <v/>
      </c>
      <c r="M399" s="150" t="str">
        <f t="shared" si="141"/>
        <v/>
      </c>
      <c r="N399" s="153" t="str">
        <f t="shared" si="142"/>
        <v/>
      </c>
      <c r="O399" s="153" t="str">
        <f t="shared" si="143"/>
        <v/>
      </c>
      <c r="P399" s="240" t="str">
        <f t="shared" si="144"/>
        <v/>
      </c>
      <c r="Q399" s="150" t="str">
        <f t="shared" si="145"/>
        <v/>
      </c>
      <c r="R399" s="153" t="str">
        <f t="shared" si="146"/>
        <v/>
      </c>
      <c r="S399" s="153" t="str">
        <f t="shared" si="147"/>
        <v/>
      </c>
      <c r="T399" s="240" t="str">
        <f t="shared" si="148"/>
        <v/>
      </c>
      <c r="U399" s="150" t="str">
        <f t="shared" si="149"/>
        <v/>
      </c>
      <c r="V399" s="153" t="str">
        <f t="shared" si="150"/>
        <v/>
      </c>
      <c r="W399" s="153" t="str">
        <f t="shared" si="151"/>
        <v/>
      </c>
      <c r="X399" s="170">
        <f t="shared" si="130"/>
        <v>0</v>
      </c>
      <c r="Y399" s="170" t="str">
        <f t="shared" si="131"/>
        <v/>
      </c>
      <c r="Z399" s="172">
        <f t="shared" si="132"/>
        <v>1</v>
      </c>
      <c r="AA399" s="172">
        <f t="shared" si="152"/>
        <v>0</v>
      </c>
      <c r="AB399" s="172" t="str">
        <f t="shared" si="153"/>
        <v/>
      </c>
      <c r="AL399" s="205" t="str">
        <f t="shared" si="154"/>
        <v/>
      </c>
      <c r="AM399" s="206" t="str">
        <f>IF(ISERROR(VLOOKUP(A399,Erfassung_Berechnung!$K$4:$K$19,1,FALSE)),"",VLOOKUP(A399,Erfassung_Berechnung!$K$4:$K$19,1,FALSE))</f>
        <v/>
      </c>
    </row>
    <row r="400" spans="1:39" x14ac:dyDescent="0.2">
      <c r="A400" s="11">
        <f t="shared" si="155"/>
        <v>45987</v>
      </c>
      <c r="B400" s="12">
        <f t="shared" si="133"/>
        <v>11</v>
      </c>
      <c r="C400" s="47">
        <f t="shared" si="134"/>
        <v>4</v>
      </c>
      <c r="D400" s="12" t="str">
        <f t="shared" si="135"/>
        <v/>
      </c>
      <c r="E400" s="156" t="str">
        <f>IF(AND(A400&gt;=Schulferien!$A$9,A400&lt;=Schulferien!$B$9),Schulferien!$C$9,IF(AND(A400&gt;=Schulferien!$A$10,A400&lt;=Schulferien!$B$10),Schulferien!$C$10,IF(AND(A400&gt;=Schulferien!$A$11,A400&lt;=Schulferien!$B$11),Schulferien!$C$11,IF(AND(A400&gt;=Schulferien!$A$12,A400&lt;=Schulferien!$B$12),Schulferien!$C$12,IF(AND(A400&gt;=Schulferien!$A$13,A400&lt;=Schulferien!$B$13),Schulferien!$C$13,IF(AND(A400&gt;=Schulferien!$A$14,A400&lt;=Schulferien!$B$14),Schulferien!$C$14,IF(AND(A400&gt;=Schulferien!$A$15,A400&lt;=Schulferien!$B$15),Schulferien!$C$15,IF(AND(A400&gt;=Schulferien!$A$16,A400&lt;=Schulferien!$B$16),Schulferien!$C$16,""))))))))</f>
        <v/>
      </c>
      <c r="F400" s="157" t="str">
        <f t="shared" si="136"/>
        <v/>
      </c>
      <c r="G400" s="159" t="str">
        <f>IF(ISERROR(VLOOKUP(A400,Schulferien!$A$24:$C$31,3,FALSE)),"",VLOOKUP(A400,Schulferien!$A$24:$C$31,3,FALSE))</f>
        <v/>
      </c>
      <c r="H400" s="160" t="str">
        <f t="shared" si="137"/>
        <v/>
      </c>
      <c r="I400" s="164">
        <f t="shared" si="138"/>
        <v>1</v>
      </c>
      <c r="J400" s="164">
        <f t="shared" si="139"/>
        <v>1</v>
      </c>
      <c r="K400" s="65"/>
      <c r="L400" s="240" t="str">
        <f t="shared" si="140"/>
        <v/>
      </c>
      <c r="M400" s="150" t="str">
        <f t="shared" si="141"/>
        <v/>
      </c>
      <c r="N400" s="153" t="str">
        <f t="shared" si="142"/>
        <v/>
      </c>
      <c r="O400" s="153" t="str">
        <f t="shared" si="143"/>
        <v/>
      </c>
      <c r="P400" s="240" t="str">
        <f t="shared" si="144"/>
        <v/>
      </c>
      <c r="Q400" s="150" t="str">
        <f t="shared" si="145"/>
        <v/>
      </c>
      <c r="R400" s="153" t="str">
        <f t="shared" si="146"/>
        <v/>
      </c>
      <c r="S400" s="153" t="str">
        <f t="shared" si="147"/>
        <v/>
      </c>
      <c r="T400" s="240" t="str">
        <f t="shared" si="148"/>
        <v/>
      </c>
      <c r="U400" s="150" t="str">
        <f t="shared" si="149"/>
        <v/>
      </c>
      <c r="V400" s="153" t="str">
        <f t="shared" si="150"/>
        <v/>
      </c>
      <c r="W400" s="153" t="str">
        <f t="shared" si="151"/>
        <v/>
      </c>
      <c r="X400" s="170">
        <f t="shared" si="130"/>
        <v>0</v>
      </c>
      <c r="Y400" s="170" t="str">
        <f t="shared" si="131"/>
        <v/>
      </c>
      <c r="Z400" s="172">
        <f t="shared" si="132"/>
        <v>1</v>
      </c>
      <c r="AA400" s="172">
        <f t="shared" si="152"/>
        <v>0</v>
      </c>
      <c r="AB400" s="172" t="str">
        <f t="shared" si="153"/>
        <v/>
      </c>
      <c r="AL400" s="205" t="str">
        <f t="shared" si="154"/>
        <v/>
      </c>
      <c r="AM400" s="206" t="str">
        <f>IF(ISERROR(VLOOKUP(A400,Erfassung_Berechnung!$K$4:$K$19,1,FALSE)),"",VLOOKUP(A400,Erfassung_Berechnung!$K$4:$K$19,1,FALSE))</f>
        <v/>
      </c>
    </row>
    <row r="401" spans="1:39" x14ac:dyDescent="0.2">
      <c r="A401" s="11">
        <f t="shared" si="155"/>
        <v>45988</v>
      </c>
      <c r="B401" s="12">
        <f t="shared" si="133"/>
        <v>11</v>
      </c>
      <c r="C401" s="47">
        <f t="shared" si="134"/>
        <v>5</v>
      </c>
      <c r="D401" s="12" t="str">
        <f t="shared" si="135"/>
        <v/>
      </c>
      <c r="E401" s="156" t="str">
        <f>IF(AND(A401&gt;=Schulferien!$A$9,A401&lt;=Schulferien!$B$9),Schulferien!$C$9,IF(AND(A401&gt;=Schulferien!$A$10,A401&lt;=Schulferien!$B$10),Schulferien!$C$10,IF(AND(A401&gt;=Schulferien!$A$11,A401&lt;=Schulferien!$B$11),Schulferien!$C$11,IF(AND(A401&gt;=Schulferien!$A$12,A401&lt;=Schulferien!$B$12),Schulferien!$C$12,IF(AND(A401&gt;=Schulferien!$A$13,A401&lt;=Schulferien!$B$13),Schulferien!$C$13,IF(AND(A401&gt;=Schulferien!$A$14,A401&lt;=Schulferien!$B$14),Schulferien!$C$14,IF(AND(A401&gt;=Schulferien!$A$15,A401&lt;=Schulferien!$B$15),Schulferien!$C$15,IF(AND(A401&gt;=Schulferien!$A$16,A401&lt;=Schulferien!$B$16),Schulferien!$C$16,""))))))))</f>
        <v/>
      </c>
      <c r="F401" s="157" t="str">
        <f t="shared" si="136"/>
        <v/>
      </c>
      <c r="G401" s="159" t="str">
        <f>IF(ISERROR(VLOOKUP(A401,Schulferien!$A$24:$C$31,3,FALSE)),"",VLOOKUP(A401,Schulferien!$A$24:$C$31,3,FALSE))</f>
        <v/>
      </c>
      <c r="H401" s="160" t="str">
        <f t="shared" si="137"/>
        <v/>
      </c>
      <c r="I401" s="164">
        <f t="shared" si="138"/>
        <v>1</v>
      </c>
      <c r="J401" s="164">
        <f t="shared" si="139"/>
        <v>1</v>
      </c>
      <c r="K401" s="65"/>
      <c r="L401" s="240" t="str">
        <f t="shared" si="140"/>
        <v/>
      </c>
      <c r="M401" s="150" t="str">
        <f t="shared" si="141"/>
        <v/>
      </c>
      <c r="N401" s="153" t="str">
        <f t="shared" si="142"/>
        <v/>
      </c>
      <c r="O401" s="153" t="str">
        <f t="shared" si="143"/>
        <v/>
      </c>
      <c r="P401" s="240" t="str">
        <f t="shared" si="144"/>
        <v/>
      </c>
      <c r="Q401" s="150" t="str">
        <f t="shared" si="145"/>
        <v/>
      </c>
      <c r="R401" s="153" t="str">
        <f t="shared" si="146"/>
        <v/>
      </c>
      <c r="S401" s="153" t="str">
        <f t="shared" si="147"/>
        <v/>
      </c>
      <c r="T401" s="240" t="str">
        <f t="shared" si="148"/>
        <v/>
      </c>
      <c r="U401" s="150" t="str">
        <f t="shared" si="149"/>
        <v/>
      </c>
      <c r="V401" s="153" t="str">
        <f t="shared" si="150"/>
        <v/>
      </c>
      <c r="W401" s="153" t="str">
        <f t="shared" si="151"/>
        <v/>
      </c>
      <c r="X401" s="170">
        <f t="shared" si="130"/>
        <v>0</v>
      </c>
      <c r="Y401" s="170" t="str">
        <f t="shared" si="131"/>
        <v/>
      </c>
      <c r="Z401" s="172">
        <f t="shared" si="132"/>
        <v>1</v>
      </c>
      <c r="AA401" s="172">
        <f t="shared" si="152"/>
        <v>0</v>
      </c>
      <c r="AB401" s="172" t="str">
        <f t="shared" si="153"/>
        <v/>
      </c>
      <c r="AL401" s="205" t="str">
        <f t="shared" si="154"/>
        <v/>
      </c>
      <c r="AM401" s="206" t="str">
        <f>IF(ISERROR(VLOOKUP(A401,Erfassung_Berechnung!$K$4:$K$19,1,FALSE)),"",VLOOKUP(A401,Erfassung_Berechnung!$K$4:$K$19,1,FALSE))</f>
        <v/>
      </c>
    </row>
    <row r="402" spans="1:39" x14ac:dyDescent="0.2">
      <c r="A402" s="11">
        <f t="shared" si="155"/>
        <v>45989</v>
      </c>
      <c r="B402" s="12">
        <f t="shared" si="133"/>
        <v>11</v>
      </c>
      <c r="C402" s="47">
        <f t="shared" si="134"/>
        <v>6</v>
      </c>
      <c r="D402" s="12" t="str">
        <f t="shared" si="135"/>
        <v/>
      </c>
      <c r="E402" s="156" t="str">
        <f>IF(AND(A402&gt;=Schulferien!$A$9,A402&lt;=Schulferien!$B$9),Schulferien!$C$9,IF(AND(A402&gt;=Schulferien!$A$10,A402&lt;=Schulferien!$B$10),Schulferien!$C$10,IF(AND(A402&gt;=Schulferien!$A$11,A402&lt;=Schulferien!$B$11),Schulferien!$C$11,IF(AND(A402&gt;=Schulferien!$A$12,A402&lt;=Schulferien!$B$12),Schulferien!$C$12,IF(AND(A402&gt;=Schulferien!$A$13,A402&lt;=Schulferien!$B$13),Schulferien!$C$13,IF(AND(A402&gt;=Schulferien!$A$14,A402&lt;=Schulferien!$B$14),Schulferien!$C$14,IF(AND(A402&gt;=Schulferien!$A$15,A402&lt;=Schulferien!$B$15),Schulferien!$C$15,IF(AND(A402&gt;=Schulferien!$A$16,A402&lt;=Schulferien!$B$16),Schulferien!$C$16,""))))))))</f>
        <v/>
      </c>
      <c r="F402" s="157" t="str">
        <f t="shared" si="136"/>
        <v/>
      </c>
      <c r="G402" s="159" t="str">
        <f>IF(ISERROR(VLOOKUP(A402,Schulferien!$A$24:$C$31,3,FALSE)),"",VLOOKUP(A402,Schulferien!$A$24:$C$31,3,FALSE))</f>
        <v/>
      </c>
      <c r="H402" s="160" t="str">
        <f t="shared" si="137"/>
        <v/>
      </c>
      <c r="I402" s="164">
        <f t="shared" si="138"/>
        <v>1</v>
      </c>
      <c r="J402" s="164">
        <f t="shared" si="139"/>
        <v>1</v>
      </c>
      <c r="K402" s="65"/>
      <c r="L402" s="240" t="str">
        <f t="shared" si="140"/>
        <v/>
      </c>
      <c r="M402" s="150" t="str">
        <f t="shared" si="141"/>
        <v/>
      </c>
      <c r="N402" s="153" t="str">
        <f t="shared" si="142"/>
        <v/>
      </c>
      <c r="O402" s="153" t="str">
        <f t="shared" si="143"/>
        <v/>
      </c>
      <c r="P402" s="240" t="str">
        <f t="shared" si="144"/>
        <v/>
      </c>
      <c r="Q402" s="150" t="str">
        <f t="shared" si="145"/>
        <v/>
      </c>
      <c r="R402" s="153" t="str">
        <f t="shared" si="146"/>
        <v/>
      </c>
      <c r="S402" s="153" t="str">
        <f t="shared" si="147"/>
        <v/>
      </c>
      <c r="T402" s="240" t="str">
        <f t="shared" si="148"/>
        <v/>
      </c>
      <c r="U402" s="150" t="str">
        <f t="shared" si="149"/>
        <v/>
      </c>
      <c r="V402" s="153" t="str">
        <f t="shared" si="150"/>
        <v/>
      </c>
      <c r="W402" s="153" t="str">
        <f t="shared" si="151"/>
        <v/>
      </c>
      <c r="X402" s="170">
        <f t="shared" si="130"/>
        <v>0</v>
      </c>
      <c r="Y402" s="170" t="str">
        <f t="shared" si="131"/>
        <v/>
      </c>
      <c r="Z402" s="172">
        <f t="shared" si="132"/>
        <v>1</v>
      </c>
      <c r="AA402" s="172">
        <f t="shared" si="152"/>
        <v>0</v>
      </c>
      <c r="AB402" s="172" t="str">
        <f t="shared" si="153"/>
        <v/>
      </c>
      <c r="AL402" s="205" t="str">
        <f t="shared" si="154"/>
        <v/>
      </c>
      <c r="AM402" s="206" t="str">
        <f>IF(ISERROR(VLOOKUP(A402,Erfassung_Berechnung!$K$4:$K$19,1,FALSE)),"",VLOOKUP(A402,Erfassung_Berechnung!$K$4:$K$19,1,FALSE))</f>
        <v/>
      </c>
    </row>
    <row r="403" spans="1:39" x14ac:dyDescent="0.2">
      <c r="A403" s="11">
        <f t="shared" si="155"/>
        <v>45990</v>
      </c>
      <c r="B403" s="12">
        <f t="shared" si="133"/>
        <v>11</v>
      </c>
      <c r="C403" s="47">
        <f t="shared" si="134"/>
        <v>7</v>
      </c>
      <c r="D403" s="12">
        <f t="shared" si="135"/>
        <v>1</v>
      </c>
      <c r="E403" s="156" t="str">
        <f>IF(AND(A403&gt;=Schulferien!$A$9,A403&lt;=Schulferien!$B$9),Schulferien!$C$9,IF(AND(A403&gt;=Schulferien!$A$10,A403&lt;=Schulferien!$B$10),Schulferien!$C$10,IF(AND(A403&gt;=Schulferien!$A$11,A403&lt;=Schulferien!$B$11),Schulferien!$C$11,IF(AND(A403&gt;=Schulferien!$A$12,A403&lt;=Schulferien!$B$12),Schulferien!$C$12,IF(AND(A403&gt;=Schulferien!$A$13,A403&lt;=Schulferien!$B$13),Schulferien!$C$13,IF(AND(A403&gt;=Schulferien!$A$14,A403&lt;=Schulferien!$B$14),Schulferien!$C$14,IF(AND(A403&gt;=Schulferien!$A$15,A403&lt;=Schulferien!$B$15),Schulferien!$C$15,IF(AND(A403&gt;=Schulferien!$A$16,A403&lt;=Schulferien!$B$16),Schulferien!$C$16,""))))))))</f>
        <v/>
      </c>
      <c r="F403" s="157" t="str">
        <f t="shared" si="136"/>
        <v/>
      </c>
      <c r="G403" s="159" t="str">
        <f>IF(ISERROR(VLOOKUP(A403,Schulferien!$A$24:$C$31,3,FALSE)),"",VLOOKUP(A403,Schulferien!$A$24:$C$31,3,FALSE))</f>
        <v/>
      </c>
      <c r="H403" s="160" t="str">
        <f t="shared" si="137"/>
        <v/>
      </c>
      <c r="I403" s="164" t="str">
        <f t="shared" si="138"/>
        <v/>
      </c>
      <c r="J403" s="164" t="str">
        <f t="shared" si="139"/>
        <v/>
      </c>
      <c r="K403" s="65"/>
      <c r="L403" s="240" t="str">
        <f t="shared" si="140"/>
        <v/>
      </c>
      <c r="M403" s="150" t="str">
        <f t="shared" si="141"/>
        <v/>
      </c>
      <c r="N403" s="153" t="str">
        <f t="shared" si="142"/>
        <v/>
      </c>
      <c r="O403" s="153" t="str">
        <f t="shared" si="143"/>
        <v/>
      </c>
      <c r="P403" s="240" t="str">
        <f t="shared" si="144"/>
        <v/>
      </c>
      <c r="Q403" s="150" t="str">
        <f t="shared" si="145"/>
        <v/>
      </c>
      <c r="R403" s="153" t="str">
        <f t="shared" si="146"/>
        <v/>
      </c>
      <c r="S403" s="153" t="str">
        <f t="shared" si="147"/>
        <v/>
      </c>
      <c r="T403" s="240" t="str">
        <f t="shared" si="148"/>
        <v/>
      </c>
      <c r="U403" s="150" t="str">
        <f t="shared" si="149"/>
        <v/>
      </c>
      <c r="V403" s="153" t="str">
        <f t="shared" si="150"/>
        <v/>
      </c>
      <c r="W403" s="153" t="str">
        <f t="shared" si="151"/>
        <v/>
      </c>
      <c r="X403" s="170">
        <f t="shared" si="130"/>
        <v>0</v>
      </c>
      <c r="Y403" s="170" t="str">
        <f t="shared" si="131"/>
        <v/>
      </c>
      <c r="Z403" s="172" t="str">
        <f t="shared" si="132"/>
        <v/>
      </c>
      <c r="AA403" s="172" t="str">
        <f t="shared" si="152"/>
        <v/>
      </c>
      <c r="AB403" s="172" t="str">
        <f t="shared" si="153"/>
        <v/>
      </c>
      <c r="AL403" s="205" t="str">
        <f t="shared" si="154"/>
        <v/>
      </c>
      <c r="AM403" s="206" t="str">
        <f>IF(ISERROR(VLOOKUP(A403,Erfassung_Berechnung!$K$4:$K$19,1,FALSE)),"",VLOOKUP(A403,Erfassung_Berechnung!$K$4:$K$19,1,FALSE))</f>
        <v/>
      </c>
    </row>
    <row r="404" spans="1:39" x14ac:dyDescent="0.2">
      <c r="A404" s="11">
        <f t="shared" si="155"/>
        <v>45991</v>
      </c>
      <c r="B404" s="12">
        <f t="shared" si="133"/>
        <v>11</v>
      </c>
      <c r="C404" s="47">
        <f t="shared" si="134"/>
        <v>1</v>
      </c>
      <c r="D404" s="12">
        <f t="shared" si="135"/>
        <v>1</v>
      </c>
      <c r="E404" s="156" t="str">
        <f>IF(AND(A404&gt;=Schulferien!$A$9,A404&lt;=Schulferien!$B$9),Schulferien!$C$9,IF(AND(A404&gt;=Schulferien!$A$10,A404&lt;=Schulferien!$B$10),Schulferien!$C$10,IF(AND(A404&gt;=Schulferien!$A$11,A404&lt;=Schulferien!$B$11),Schulferien!$C$11,IF(AND(A404&gt;=Schulferien!$A$12,A404&lt;=Schulferien!$B$12),Schulferien!$C$12,IF(AND(A404&gt;=Schulferien!$A$13,A404&lt;=Schulferien!$B$13),Schulferien!$C$13,IF(AND(A404&gt;=Schulferien!$A$14,A404&lt;=Schulferien!$B$14),Schulferien!$C$14,IF(AND(A404&gt;=Schulferien!$A$15,A404&lt;=Schulferien!$B$15),Schulferien!$C$15,IF(AND(A404&gt;=Schulferien!$A$16,A404&lt;=Schulferien!$B$16),Schulferien!$C$16,""))))))))</f>
        <v/>
      </c>
      <c r="F404" s="157" t="str">
        <f t="shared" si="136"/>
        <v/>
      </c>
      <c r="G404" s="159" t="str">
        <f>IF(ISERROR(VLOOKUP(A404,Schulferien!$A$24:$C$31,3,FALSE)),"",VLOOKUP(A404,Schulferien!$A$24:$C$31,3,FALSE))</f>
        <v/>
      </c>
      <c r="H404" s="160" t="str">
        <f t="shared" si="137"/>
        <v/>
      </c>
      <c r="I404" s="164" t="str">
        <f t="shared" si="138"/>
        <v/>
      </c>
      <c r="J404" s="164" t="str">
        <f t="shared" si="139"/>
        <v/>
      </c>
      <c r="K404" s="65"/>
      <c r="L404" s="240" t="str">
        <f t="shared" si="140"/>
        <v/>
      </c>
      <c r="M404" s="150" t="str">
        <f t="shared" si="141"/>
        <v/>
      </c>
      <c r="N404" s="153" t="str">
        <f t="shared" si="142"/>
        <v/>
      </c>
      <c r="O404" s="153" t="str">
        <f t="shared" si="143"/>
        <v/>
      </c>
      <c r="P404" s="240" t="str">
        <f t="shared" si="144"/>
        <v/>
      </c>
      <c r="Q404" s="150" t="str">
        <f t="shared" si="145"/>
        <v/>
      </c>
      <c r="R404" s="153" t="str">
        <f t="shared" si="146"/>
        <v/>
      </c>
      <c r="S404" s="153" t="str">
        <f t="shared" si="147"/>
        <v/>
      </c>
      <c r="T404" s="240" t="str">
        <f t="shared" si="148"/>
        <v/>
      </c>
      <c r="U404" s="150" t="str">
        <f t="shared" si="149"/>
        <v/>
      </c>
      <c r="V404" s="153" t="str">
        <f t="shared" si="150"/>
        <v/>
      </c>
      <c r="W404" s="153" t="str">
        <f t="shared" si="151"/>
        <v/>
      </c>
      <c r="X404" s="170">
        <f t="shared" si="130"/>
        <v>0</v>
      </c>
      <c r="Y404" s="170" t="str">
        <f t="shared" si="131"/>
        <v/>
      </c>
      <c r="Z404" s="172" t="str">
        <f t="shared" si="132"/>
        <v/>
      </c>
      <c r="AA404" s="172" t="str">
        <f t="shared" si="152"/>
        <v/>
      </c>
      <c r="AB404" s="172" t="str">
        <f t="shared" si="153"/>
        <v/>
      </c>
      <c r="AL404" s="205" t="str">
        <f t="shared" si="154"/>
        <v/>
      </c>
      <c r="AM404" s="206" t="str">
        <f>IF(ISERROR(VLOOKUP(A404,Erfassung_Berechnung!$K$4:$K$19,1,FALSE)),"",VLOOKUP(A404,Erfassung_Berechnung!$K$4:$K$19,1,FALSE))</f>
        <v/>
      </c>
    </row>
    <row r="405" spans="1:39" x14ac:dyDescent="0.2">
      <c r="A405" s="11">
        <f t="shared" si="155"/>
        <v>45992</v>
      </c>
      <c r="B405" s="12">
        <f t="shared" si="133"/>
        <v>12</v>
      </c>
      <c r="C405" s="47">
        <f t="shared" si="134"/>
        <v>2</v>
      </c>
      <c r="D405" s="12" t="str">
        <f t="shared" si="135"/>
        <v/>
      </c>
      <c r="E405" s="156" t="str">
        <f>IF(AND(A405&gt;=Schulferien!$A$9,A405&lt;=Schulferien!$B$9),Schulferien!$C$9,IF(AND(A405&gt;=Schulferien!$A$10,A405&lt;=Schulferien!$B$10),Schulferien!$C$10,IF(AND(A405&gt;=Schulferien!$A$11,A405&lt;=Schulferien!$B$11),Schulferien!$C$11,IF(AND(A405&gt;=Schulferien!$A$12,A405&lt;=Schulferien!$B$12),Schulferien!$C$12,IF(AND(A405&gt;=Schulferien!$A$13,A405&lt;=Schulferien!$B$13),Schulferien!$C$13,IF(AND(A405&gt;=Schulferien!$A$14,A405&lt;=Schulferien!$B$14),Schulferien!$C$14,IF(AND(A405&gt;=Schulferien!$A$15,A405&lt;=Schulferien!$B$15),Schulferien!$C$15,IF(AND(A405&gt;=Schulferien!$A$16,A405&lt;=Schulferien!$B$16),Schulferien!$C$16,""))))))))</f>
        <v/>
      </c>
      <c r="F405" s="157" t="str">
        <f t="shared" si="136"/>
        <v/>
      </c>
      <c r="G405" s="159" t="str">
        <f>IF(ISERROR(VLOOKUP(A405,Schulferien!$A$24:$C$31,3,FALSE)),"",VLOOKUP(A405,Schulferien!$A$24:$C$31,3,FALSE))</f>
        <v/>
      </c>
      <c r="H405" s="160" t="str">
        <f t="shared" si="137"/>
        <v/>
      </c>
      <c r="I405" s="164">
        <f t="shared" si="138"/>
        <v>1</v>
      </c>
      <c r="J405" s="164">
        <f t="shared" si="139"/>
        <v>1</v>
      </c>
      <c r="K405" s="65"/>
      <c r="L405" s="240" t="str">
        <f t="shared" si="140"/>
        <v/>
      </c>
      <c r="M405" s="150" t="str">
        <f t="shared" si="141"/>
        <v/>
      </c>
      <c r="N405" s="153" t="str">
        <f t="shared" si="142"/>
        <v/>
      </c>
      <c r="O405" s="153" t="str">
        <f t="shared" si="143"/>
        <v/>
      </c>
      <c r="P405" s="240" t="str">
        <f t="shared" si="144"/>
        <v/>
      </c>
      <c r="Q405" s="150" t="str">
        <f t="shared" si="145"/>
        <v/>
      </c>
      <c r="R405" s="153" t="str">
        <f t="shared" si="146"/>
        <v/>
      </c>
      <c r="S405" s="153" t="str">
        <f t="shared" si="147"/>
        <v/>
      </c>
      <c r="T405" s="240" t="str">
        <f t="shared" si="148"/>
        <v/>
      </c>
      <c r="U405" s="150" t="str">
        <f t="shared" si="149"/>
        <v/>
      </c>
      <c r="V405" s="153" t="str">
        <f t="shared" si="150"/>
        <v/>
      </c>
      <c r="W405" s="153" t="str">
        <f t="shared" si="151"/>
        <v/>
      </c>
      <c r="X405" s="170">
        <f t="shared" si="130"/>
        <v>0</v>
      </c>
      <c r="Y405" s="170" t="str">
        <f t="shared" si="131"/>
        <v/>
      </c>
      <c r="Z405" s="172">
        <f t="shared" si="132"/>
        <v>1</v>
      </c>
      <c r="AA405" s="172">
        <f t="shared" si="152"/>
        <v>0</v>
      </c>
      <c r="AB405" s="172" t="str">
        <f t="shared" si="153"/>
        <v/>
      </c>
      <c r="AL405" s="205" t="str">
        <f t="shared" si="154"/>
        <v/>
      </c>
      <c r="AM405" s="206" t="str">
        <f>IF(ISERROR(VLOOKUP(A405,Erfassung_Berechnung!$K$4:$K$19,1,FALSE)),"",VLOOKUP(A405,Erfassung_Berechnung!$K$4:$K$19,1,FALSE))</f>
        <v/>
      </c>
    </row>
    <row r="406" spans="1:39" x14ac:dyDescent="0.2">
      <c r="A406" s="11">
        <f t="shared" si="155"/>
        <v>45993</v>
      </c>
      <c r="B406" s="12">
        <f t="shared" si="133"/>
        <v>12</v>
      </c>
      <c r="C406" s="47">
        <f t="shared" si="134"/>
        <v>3</v>
      </c>
      <c r="D406" s="12" t="str">
        <f t="shared" si="135"/>
        <v/>
      </c>
      <c r="E406" s="156" t="str">
        <f>IF(AND(A406&gt;=Schulferien!$A$9,A406&lt;=Schulferien!$B$9),Schulferien!$C$9,IF(AND(A406&gt;=Schulferien!$A$10,A406&lt;=Schulferien!$B$10),Schulferien!$C$10,IF(AND(A406&gt;=Schulferien!$A$11,A406&lt;=Schulferien!$B$11),Schulferien!$C$11,IF(AND(A406&gt;=Schulferien!$A$12,A406&lt;=Schulferien!$B$12),Schulferien!$C$12,IF(AND(A406&gt;=Schulferien!$A$13,A406&lt;=Schulferien!$B$13),Schulferien!$C$13,IF(AND(A406&gt;=Schulferien!$A$14,A406&lt;=Schulferien!$B$14),Schulferien!$C$14,IF(AND(A406&gt;=Schulferien!$A$15,A406&lt;=Schulferien!$B$15),Schulferien!$C$15,IF(AND(A406&gt;=Schulferien!$A$16,A406&lt;=Schulferien!$B$16),Schulferien!$C$16,""))))))))</f>
        <v/>
      </c>
      <c r="F406" s="157" t="str">
        <f t="shared" si="136"/>
        <v/>
      </c>
      <c r="G406" s="159" t="str">
        <f>IF(ISERROR(VLOOKUP(A406,Schulferien!$A$24:$C$31,3,FALSE)),"",VLOOKUP(A406,Schulferien!$A$24:$C$31,3,FALSE))</f>
        <v/>
      </c>
      <c r="H406" s="160" t="str">
        <f t="shared" si="137"/>
        <v/>
      </c>
      <c r="I406" s="164">
        <f t="shared" si="138"/>
        <v>1</v>
      </c>
      <c r="J406" s="164">
        <f t="shared" si="139"/>
        <v>1</v>
      </c>
      <c r="K406" s="65"/>
      <c r="L406" s="240" t="str">
        <f t="shared" si="140"/>
        <v/>
      </c>
      <c r="M406" s="150" t="str">
        <f t="shared" si="141"/>
        <v/>
      </c>
      <c r="N406" s="153" t="str">
        <f t="shared" si="142"/>
        <v/>
      </c>
      <c r="O406" s="153" t="str">
        <f t="shared" si="143"/>
        <v/>
      </c>
      <c r="P406" s="240" t="str">
        <f t="shared" si="144"/>
        <v/>
      </c>
      <c r="Q406" s="150" t="str">
        <f t="shared" si="145"/>
        <v/>
      </c>
      <c r="R406" s="153" t="str">
        <f t="shared" si="146"/>
        <v/>
      </c>
      <c r="S406" s="153" t="str">
        <f t="shared" si="147"/>
        <v/>
      </c>
      <c r="T406" s="240" t="str">
        <f t="shared" si="148"/>
        <v/>
      </c>
      <c r="U406" s="150" t="str">
        <f t="shared" si="149"/>
        <v/>
      </c>
      <c r="V406" s="153" t="str">
        <f t="shared" si="150"/>
        <v/>
      </c>
      <c r="W406" s="153" t="str">
        <f t="shared" si="151"/>
        <v/>
      </c>
      <c r="X406" s="170">
        <f t="shared" si="130"/>
        <v>0</v>
      </c>
      <c r="Y406" s="170" t="str">
        <f t="shared" si="131"/>
        <v/>
      </c>
      <c r="Z406" s="172">
        <f t="shared" si="132"/>
        <v>1</v>
      </c>
      <c r="AA406" s="172">
        <f t="shared" si="152"/>
        <v>0</v>
      </c>
      <c r="AB406" s="172" t="str">
        <f t="shared" si="153"/>
        <v/>
      </c>
      <c r="AL406" s="205" t="str">
        <f t="shared" si="154"/>
        <v/>
      </c>
      <c r="AM406" s="206" t="str">
        <f>IF(ISERROR(VLOOKUP(A406,Erfassung_Berechnung!$K$4:$K$19,1,FALSE)),"",VLOOKUP(A406,Erfassung_Berechnung!$K$4:$K$19,1,FALSE))</f>
        <v/>
      </c>
    </row>
    <row r="407" spans="1:39" x14ac:dyDescent="0.2">
      <c r="A407" s="11">
        <f t="shared" si="155"/>
        <v>45994</v>
      </c>
      <c r="B407" s="12">
        <f t="shared" si="133"/>
        <v>12</v>
      </c>
      <c r="C407" s="47">
        <f t="shared" si="134"/>
        <v>4</v>
      </c>
      <c r="D407" s="12" t="str">
        <f t="shared" si="135"/>
        <v/>
      </c>
      <c r="E407" s="156" t="str">
        <f>IF(AND(A407&gt;=Schulferien!$A$9,A407&lt;=Schulferien!$B$9),Schulferien!$C$9,IF(AND(A407&gt;=Schulferien!$A$10,A407&lt;=Schulferien!$B$10),Schulferien!$C$10,IF(AND(A407&gt;=Schulferien!$A$11,A407&lt;=Schulferien!$B$11),Schulferien!$C$11,IF(AND(A407&gt;=Schulferien!$A$12,A407&lt;=Schulferien!$B$12),Schulferien!$C$12,IF(AND(A407&gt;=Schulferien!$A$13,A407&lt;=Schulferien!$B$13),Schulferien!$C$13,IF(AND(A407&gt;=Schulferien!$A$14,A407&lt;=Schulferien!$B$14),Schulferien!$C$14,IF(AND(A407&gt;=Schulferien!$A$15,A407&lt;=Schulferien!$B$15),Schulferien!$C$15,IF(AND(A407&gt;=Schulferien!$A$16,A407&lt;=Schulferien!$B$16),Schulferien!$C$16,""))))))))</f>
        <v/>
      </c>
      <c r="F407" s="157" t="str">
        <f t="shared" si="136"/>
        <v/>
      </c>
      <c r="G407" s="159" t="str">
        <f>IF(ISERROR(VLOOKUP(A407,Schulferien!$A$24:$C$31,3,FALSE)),"",VLOOKUP(A407,Schulferien!$A$24:$C$31,3,FALSE))</f>
        <v/>
      </c>
      <c r="H407" s="160" t="str">
        <f t="shared" si="137"/>
        <v/>
      </c>
      <c r="I407" s="164">
        <f t="shared" si="138"/>
        <v>1</v>
      </c>
      <c r="J407" s="164">
        <f t="shared" si="139"/>
        <v>1</v>
      </c>
      <c r="K407" s="65"/>
      <c r="L407" s="240" t="str">
        <f t="shared" si="140"/>
        <v/>
      </c>
      <c r="M407" s="150" t="str">
        <f t="shared" si="141"/>
        <v/>
      </c>
      <c r="N407" s="153" t="str">
        <f t="shared" si="142"/>
        <v/>
      </c>
      <c r="O407" s="153" t="str">
        <f t="shared" si="143"/>
        <v/>
      </c>
      <c r="P407" s="240" t="str">
        <f t="shared" si="144"/>
        <v/>
      </c>
      <c r="Q407" s="150" t="str">
        <f t="shared" si="145"/>
        <v/>
      </c>
      <c r="R407" s="153" t="str">
        <f t="shared" si="146"/>
        <v/>
      </c>
      <c r="S407" s="153" t="str">
        <f t="shared" si="147"/>
        <v/>
      </c>
      <c r="T407" s="240" t="str">
        <f t="shared" si="148"/>
        <v/>
      </c>
      <c r="U407" s="150" t="str">
        <f t="shared" si="149"/>
        <v/>
      </c>
      <c r="V407" s="153" t="str">
        <f t="shared" si="150"/>
        <v/>
      </c>
      <c r="W407" s="153" t="str">
        <f t="shared" si="151"/>
        <v/>
      </c>
      <c r="X407" s="170">
        <f t="shared" si="130"/>
        <v>0</v>
      </c>
      <c r="Y407" s="170" t="str">
        <f t="shared" si="131"/>
        <v/>
      </c>
      <c r="Z407" s="172">
        <f t="shared" si="132"/>
        <v>1</v>
      </c>
      <c r="AA407" s="172">
        <f t="shared" si="152"/>
        <v>0</v>
      </c>
      <c r="AB407" s="172" t="str">
        <f t="shared" si="153"/>
        <v/>
      </c>
      <c r="AL407" s="205" t="str">
        <f t="shared" si="154"/>
        <v/>
      </c>
      <c r="AM407" s="206" t="str">
        <f>IF(ISERROR(VLOOKUP(A407,Erfassung_Berechnung!$K$4:$K$19,1,FALSE)),"",VLOOKUP(A407,Erfassung_Berechnung!$K$4:$K$19,1,FALSE))</f>
        <v/>
      </c>
    </row>
    <row r="408" spans="1:39" x14ac:dyDescent="0.2">
      <c r="A408" s="11">
        <f t="shared" si="155"/>
        <v>45995</v>
      </c>
      <c r="B408" s="12">
        <f t="shared" si="133"/>
        <v>12</v>
      </c>
      <c r="C408" s="47">
        <f t="shared" si="134"/>
        <v>5</v>
      </c>
      <c r="D408" s="12" t="str">
        <f t="shared" si="135"/>
        <v/>
      </c>
      <c r="E408" s="156" t="str">
        <f>IF(AND(A408&gt;=Schulferien!$A$9,A408&lt;=Schulferien!$B$9),Schulferien!$C$9,IF(AND(A408&gt;=Schulferien!$A$10,A408&lt;=Schulferien!$B$10),Schulferien!$C$10,IF(AND(A408&gt;=Schulferien!$A$11,A408&lt;=Schulferien!$B$11),Schulferien!$C$11,IF(AND(A408&gt;=Schulferien!$A$12,A408&lt;=Schulferien!$B$12),Schulferien!$C$12,IF(AND(A408&gt;=Schulferien!$A$13,A408&lt;=Schulferien!$B$13),Schulferien!$C$13,IF(AND(A408&gt;=Schulferien!$A$14,A408&lt;=Schulferien!$B$14),Schulferien!$C$14,IF(AND(A408&gt;=Schulferien!$A$15,A408&lt;=Schulferien!$B$15),Schulferien!$C$15,IF(AND(A408&gt;=Schulferien!$A$16,A408&lt;=Schulferien!$B$16),Schulferien!$C$16,""))))))))</f>
        <v/>
      </c>
      <c r="F408" s="157" t="str">
        <f t="shared" si="136"/>
        <v/>
      </c>
      <c r="G408" s="159" t="str">
        <f>IF(ISERROR(VLOOKUP(A408,Schulferien!$A$24:$C$31,3,FALSE)),"",VLOOKUP(A408,Schulferien!$A$24:$C$31,3,FALSE))</f>
        <v/>
      </c>
      <c r="H408" s="160" t="str">
        <f t="shared" si="137"/>
        <v/>
      </c>
      <c r="I408" s="164">
        <f t="shared" si="138"/>
        <v>1</v>
      </c>
      <c r="J408" s="164">
        <f t="shared" si="139"/>
        <v>1</v>
      </c>
      <c r="K408" s="65"/>
      <c r="L408" s="240" t="str">
        <f t="shared" si="140"/>
        <v/>
      </c>
      <c r="M408" s="150" t="str">
        <f t="shared" si="141"/>
        <v/>
      </c>
      <c r="N408" s="153" t="str">
        <f t="shared" si="142"/>
        <v/>
      </c>
      <c r="O408" s="153" t="str">
        <f t="shared" si="143"/>
        <v/>
      </c>
      <c r="P408" s="240" t="str">
        <f t="shared" si="144"/>
        <v/>
      </c>
      <c r="Q408" s="150" t="str">
        <f t="shared" si="145"/>
        <v/>
      </c>
      <c r="R408" s="153" t="str">
        <f t="shared" si="146"/>
        <v/>
      </c>
      <c r="S408" s="153" t="str">
        <f t="shared" si="147"/>
        <v/>
      </c>
      <c r="T408" s="240" t="str">
        <f t="shared" si="148"/>
        <v/>
      </c>
      <c r="U408" s="150" t="str">
        <f t="shared" si="149"/>
        <v/>
      </c>
      <c r="V408" s="153" t="str">
        <f t="shared" si="150"/>
        <v/>
      </c>
      <c r="W408" s="153" t="str">
        <f t="shared" si="151"/>
        <v/>
      </c>
      <c r="X408" s="170">
        <f t="shared" si="130"/>
        <v>0</v>
      </c>
      <c r="Y408" s="170" t="str">
        <f t="shared" si="131"/>
        <v/>
      </c>
      <c r="Z408" s="172">
        <f t="shared" si="132"/>
        <v>1</v>
      </c>
      <c r="AA408" s="172">
        <f t="shared" si="152"/>
        <v>0</v>
      </c>
      <c r="AB408" s="172" t="str">
        <f t="shared" si="153"/>
        <v/>
      </c>
      <c r="AL408" s="205" t="str">
        <f t="shared" si="154"/>
        <v/>
      </c>
      <c r="AM408" s="206" t="str">
        <f>IF(ISERROR(VLOOKUP(A408,Erfassung_Berechnung!$K$4:$K$19,1,FALSE)),"",VLOOKUP(A408,Erfassung_Berechnung!$K$4:$K$19,1,FALSE))</f>
        <v/>
      </c>
    </row>
    <row r="409" spans="1:39" x14ac:dyDescent="0.2">
      <c r="A409" s="11">
        <f t="shared" si="155"/>
        <v>45996</v>
      </c>
      <c r="B409" s="12">
        <f t="shared" si="133"/>
        <v>12</v>
      </c>
      <c r="C409" s="47">
        <f t="shared" si="134"/>
        <v>6</v>
      </c>
      <c r="D409" s="12" t="str">
        <f t="shared" si="135"/>
        <v/>
      </c>
      <c r="E409" s="156" t="str">
        <f>IF(AND(A409&gt;=Schulferien!$A$9,A409&lt;=Schulferien!$B$9),Schulferien!$C$9,IF(AND(A409&gt;=Schulferien!$A$10,A409&lt;=Schulferien!$B$10),Schulferien!$C$10,IF(AND(A409&gt;=Schulferien!$A$11,A409&lt;=Schulferien!$B$11),Schulferien!$C$11,IF(AND(A409&gt;=Schulferien!$A$12,A409&lt;=Schulferien!$B$12),Schulferien!$C$12,IF(AND(A409&gt;=Schulferien!$A$13,A409&lt;=Schulferien!$B$13),Schulferien!$C$13,IF(AND(A409&gt;=Schulferien!$A$14,A409&lt;=Schulferien!$B$14),Schulferien!$C$14,IF(AND(A409&gt;=Schulferien!$A$15,A409&lt;=Schulferien!$B$15),Schulferien!$C$15,IF(AND(A409&gt;=Schulferien!$A$16,A409&lt;=Schulferien!$B$16),Schulferien!$C$16,""))))))))</f>
        <v/>
      </c>
      <c r="F409" s="157" t="str">
        <f t="shared" si="136"/>
        <v/>
      </c>
      <c r="G409" s="159" t="str">
        <f>IF(ISERROR(VLOOKUP(A409,Schulferien!$A$24:$C$31,3,FALSE)),"",VLOOKUP(A409,Schulferien!$A$24:$C$31,3,FALSE))</f>
        <v/>
      </c>
      <c r="H409" s="160" t="str">
        <f t="shared" si="137"/>
        <v/>
      </c>
      <c r="I409" s="164">
        <f t="shared" si="138"/>
        <v>1</v>
      </c>
      <c r="J409" s="164">
        <f t="shared" si="139"/>
        <v>1</v>
      </c>
      <c r="K409" s="65"/>
      <c r="L409" s="240" t="str">
        <f t="shared" si="140"/>
        <v/>
      </c>
      <c r="M409" s="150" t="str">
        <f t="shared" si="141"/>
        <v/>
      </c>
      <c r="N409" s="153" t="str">
        <f t="shared" si="142"/>
        <v/>
      </c>
      <c r="O409" s="153" t="str">
        <f t="shared" si="143"/>
        <v/>
      </c>
      <c r="P409" s="240" t="str">
        <f t="shared" si="144"/>
        <v/>
      </c>
      <c r="Q409" s="150" t="str">
        <f t="shared" si="145"/>
        <v/>
      </c>
      <c r="R409" s="153" t="str">
        <f t="shared" si="146"/>
        <v/>
      </c>
      <c r="S409" s="153" t="str">
        <f t="shared" si="147"/>
        <v/>
      </c>
      <c r="T409" s="240" t="str">
        <f t="shared" si="148"/>
        <v/>
      </c>
      <c r="U409" s="150" t="str">
        <f t="shared" si="149"/>
        <v/>
      </c>
      <c r="V409" s="153" t="str">
        <f t="shared" si="150"/>
        <v/>
      </c>
      <c r="W409" s="153" t="str">
        <f t="shared" si="151"/>
        <v/>
      </c>
      <c r="X409" s="170">
        <f t="shared" si="130"/>
        <v>0</v>
      </c>
      <c r="Y409" s="170" t="str">
        <f t="shared" si="131"/>
        <v/>
      </c>
      <c r="Z409" s="172">
        <f t="shared" si="132"/>
        <v>1</v>
      </c>
      <c r="AA409" s="172">
        <f t="shared" si="152"/>
        <v>0</v>
      </c>
      <c r="AB409" s="172" t="str">
        <f t="shared" si="153"/>
        <v/>
      </c>
      <c r="AL409" s="205" t="str">
        <f t="shared" si="154"/>
        <v/>
      </c>
      <c r="AM409" s="206" t="str">
        <f>IF(ISERROR(VLOOKUP(A409,Erfassung_Berechnung!$K$4:$K$19,1,FALSE)),"",VLOOKUP(A409,Erfassung_Berechnung!$K$4:$K$19,1,FALSE))</f>
        <v/>
      </c>
    </row>
    <row r="410" spans="1:39" x14ac:dyDescent="0.2">
      <c r="A410" s="11">
        <f t="shared" si="155"/>
        <v>45997</v>
      </c>
      <c r="B410" s="12">
        <f t="shared" si="133"/>
        <v>12</v>
      </c>
      <c r="C410" s="47">
        <f t="shared" si="134"/>
        <v>7</v>
      </c>
      <c r="D410" s="12">
        <f t="shared" si="135"/>
        <v>1</v>
      </c>
      <c r="E410" s="156" t="str">
        <f>IF(AND(A410&gt;=Schulferien!$A$9,A410&lt;=Schulferien!$B$9),Schulferien!$C$9,IF(AND(A410&gt;=Schulferien!$A$10,A410&lt;=Schulferien!$B$10),Schulferien!$C$10,IF(AND(A410&gt;=Schulferien!$A$11,A410&lt;=Schulferien!$B$11),Schulferien!$C$11,IF(AND(A410&gt;=Schulferien!$A$12,A410&lt;=Schulferien!$B$12),Schulferien!$C$12,IF(AND(A410&gt;=Schulferien!$A$13,A410&lt;=Schulferien!$B$13),Schulferien!$C$13,IF(AND(A410&gt;=Schulferien!$A$14,A410&lt;=Schulferien!$B$14),Schulferien!$C$14,IF(AND(A410&gt;=Schulferien!$A$15,A410&lt;=Schulferien!$B$15),Schulferien!$C$15,IF(AND(A410&gt;=Schulferien!$A$16,A410&lt;=Schulferien!$B$16),Schulferien!$C$16,""))))))))</f>
        <v/>
      </c>
      <c r="F410" s="157" t="str">
        <f t="shared" si="136"/>
        <v/>
      </c>
      <c r="G410" s="159" t="str">
        <f>IF(ISERROR(VLOOKUP(A410,Schulferien!$A$24:$C$31,3,FALSE)),"",VLOOKUP(A410,Schulferien!$A$24:$C$31,3,FALSE))</f>
        <v/>
      </c>
      <c r="H410" s="160" t="str">
        <f t="shared" si="137"/>
        <v/>
      </c>
      <c r="I410" s="164" t="str">
        <f t="shared" si="138"/>
        <v/>
      </c>
      <c r="J410" s="164" t="str">
        <f t="shared" si="139"/>
        <v/>
      </c>
      <c r="K410" s="65"/>
      <c r="L410" s="240" t="str">
        <f t="shared" si="140"/>
        <v/>
      </c>
      <c r="M410" s="150" t="str">
        <f t="shared" si="141"/>
        <v/>
      </c>
      <c r="N410" s="153" t="str">
        <f t="shared" si="142"/>
        <v/>
      </c>
      <c r="O410" s="153" t="str">
        <f t="shared" si="143"/>
        <v/>
      </c>
      <c r="P410" s="240" t="str">
        <f t="shared" si="144"/>
        <v/>
      </c>
      <c r="Q410" s="150" t="str">
        <f t="shared" si="145"/>
        <v/>
      </c>
      <c r="R410" s="153" t="str">
        <f t="shared" si="146"/>
        <v/>
      </c>
      <c r="S410" s="153" t="str">
        <f t="shared" si="147"/>
        <v/>
      </c>
      <c r="T410" s="240" t="str">
        <f t="shared" si="148"/>
        <v/>
      </c>
      <c r="U410" s="150" t="str">
        <f t="shared" si="149"/>
        <v/>
      </c>
      <c r="V410" s="153" t="str">
        <f t="shared" si="150"/>
        <v/>
      </c>
      <c r="W410" s="153" t="str">
        <f t="shared" si="151"/>
        <v/>
      </c>
      <c r="X410" s="170">
        <f t="shared" si="130"/>
        <v>0</v>
      </c>
      <c r="Y410" s="170" t="str">
        <f t="shared" si="131"/>
        <v/>
      </c>
      <c r="Z410" s="172" t="str">
        <f t="shared" si="132"/>
        <v/>
      </c>
      <c r="AA410" s="172" t="str">
        <f t="shared" si="152"/>
        <v/>
      </c>
      <c r="AB410" s="172" t="str">
        <f t="shared" si="153"/>
        <v/>
      </c>
      <c r="AL410" s="205" t="str">
        <f t="shared" si="154"/>
        <v/>
      </c>
      <c r="AM410" s="206" t="str">
        <f>IF(ISERROR(VLOOKUP(A410,Erfassung_Berechnung!$K$4:$K$19,1,FALSE)),"",VLOOKUP(A410,Erfassung_Berechnung!$K$4:$K$19,1,FALSE))</f>
        <v/>
      </c>
    </row>
    <row r="411" spans="1:39" x14ac:dyDescent="0.2">
      <c r="A411" s="11">
        <f t="shared" si="155"/>
        <v>45998</v>
      </c>
      <c r="B411" s="12">
        <f t="shared" si="133"/>
        <v>12</v>
      </c>
      <c r="C411" s="47">
        <f t="shared" si="134"/>
        <v>1</v>
      </c>
      <c r="D411" s="12">
        <f t="shared" si="135"/>
        <v>1</v>
      </c>
      <c r="E411" s="156" t="str">
        <f>IF(AND(A411&gt;=Schulferien!$A$9,A411&lt;=Schulferien!$B$9),Schulferien!$C$9,IF(AND(A411&gt;=Schulferien!$A$10,A411&lt;=Schulferien!$B$10),Schulferien!$C$10,IF(AND(A411&gt;=Schulferien!$A$11,A411&lt;=Schulferien!$B$11),Schulferien!$C$11,IF(AND(A411&gt;=Schulferien!$A$12,A411&lt;=Schulferien!$B$12),Schulferien!$C$12,IF(AND(A411&gt;=Schulferien!$A$13,A411&lt;=Schulferien!$B$13),Schulferien!$C$13,IF(AND(A411&gt;=Schulferien!$A$14,A411&lt;=Schulferien!$B$14),Schulferien!$C$14,IF(AND(A411&gt;=Schulferien!$A$15,A411&lt;=Schulferien!$B$15),Schulferien!$C$15,IF(AND(A411&gt;=Schulferien!$A$16,A411&lt;=Schulferien!$B$16),Schulferien!$C$16,""))))))))</f>
        <v/>
      </c>
      <c r="F411" s="157" t="str">
        <f t="shared" si="136"/>
        <v/>
      </c>
      <c r="G411" s="159" t="str">
        <f>IF(ISERROR(VLOOKUP(A411,Schulferien!$A$24:$C$31,3,FALSE)),"",VLOOKUP(A411,Schulferien!$A$24:$C$31,3,FALSE))</f>
        <v/>
      </c>
      <c r="H411" s="160" t="str">
        <f t="shared" si="137"/>
        <v/>
      </c>
      <c r="I411" s="164" t="str">
        <f t="shared" si="138"/>
        <v/>
      </c>
      <c r="J411" s="164" t="str">
        <f t="shared" si="139"/>
        <v/>
      </c>
      <c r="K411" s="65"/>
      <c r="L411" s="240" t="str">
        <f t="shared" si="140"/>
        <v/>
      </c>
      <c r="M411" s="150" t="str">
        <f t="shared" si="141"/>
        <v/>
      </c>
      <c r="N411" s="153" t="str">
        <f t="shared" si="142"/>
        <v/>
      </c>
      <c r="O411" s="153" t="str">
        <f t="shared" si="143"/>
        <v/>
      </c>
      <c r="P411" s="240" t="str">
        <f t="shared" si="144"/>
        <v/>
      </c>
      <c r="Q411" s="150" t="str">
        <f t="shared" si="145"/>
        <v/>
      </c>
      <c r="R411" s="153" t="str">
        <f t="shared" si="146"/>
        <v/>
      </c>
      <c r="S411" s="153" t="str">
        <f t="shared" si="147"/>
        <v/>
      </c>
      <c r="T411" s="240" t="str">
        <f t="shared" si="148"/>
        <v/>
      </c>
      <c r="U411" s="150" t="str">
        <f t="shared" si="149"/>
        <v/>
      </c>
      <c r="V411" s="153" t="str">
        <f t="shared" si="150"/>
        <v/>
      </c>
      <c r="W411" s="153" t="str">
        <f t="shared" si="151"/>
        <v/>
      </c>
      <c r="X411" s="170">
        <f t="shared" si="130"/>
        <v>0</v>
      </c>
      <c r="Y411" s="170" t="str">
        <f t="shared" si="131"/>
        <v/>
      </c>
      <c r="Z411" s="172" t="str">
        <f t="shared" si="132"/>
        <v/>
      </c>
      <c r="AA411" s="172" t="str">
        <f t="shared" si="152"/>
        <v/>
      </c>
      <c r="AB411" s="172" t="str">
        <f t="shared" si="153"/>
        <v/>
      </c>
      <c r="AL411" s="205" t="str">
        <f t="shared" si="154"/>
        <v/>
      </c>
      <c r="AM411" s="206" t="str">
        <f>IF(ISERROR(VLOOKUP(A411,Erfassung_Berechnung!$K$4:$K$19,1,FALSE)),"",VLOOKUP(A411,Erfassung_Berechnung!$K$4:$K$19,1,FALSE))</f>
        <v/>
      </c>
    </row>
    <row r="412" spans="1:39" x14ac:dyDescent="0.2">
      <c r="A412" s="11">
        <f t="shared" si="155"/>
        <v>45999</v>
      </c>
      <c r="B412" s="12">
        <f t="shared" si="133"/>
        <v>12</v>
      </c>
      <c r="C412" s="47">
        <f t="shared" si="134"/>
        <v>2</v>
      </c>
      <c r="D412" s="12" t="str">
        <f t="shared" si="135"/>
        <v/>
      </c>
      <c r="E412" s="156" t="str">
        <f>IF(AND(A412&gt;=Schulferien!$A$9,A412&lt;=Schulferien!$B$9),Schulferien!$C$9,IF(AND(A412&gt;=Schulferien!$A$10,A412&lt;=Schulferien!$B$10),Schulferien!$C$10,IF(AND(A412&gt;=Schulferien!$A$11,A412&lt;=Schulferien!$B$11),Schulferien!$C$11,IF(AND(A412&gt;=Schulferien!$A$12,A412&lt;=Schulferien!$B$12),Schulferien!$C$12,IF(AND(A412&gt;=Schulferien!$A$13,A412&lt;=Schulferien!$B$13),Schulferien!$C$13,IF(AND(A412&gt;=Schulferien!$A$14,A412&lt;=Schulferien!$B$14),Schulferien!$C$14,IF(AND(A412&gt;=Schulferien!$A$15,A412&lt;=Schulferien!$B$15),Schulferien!$C$15,IF(AND(A412&gt;=Schulferien!$A$16,A412&lt;=Schulferien!$B$16),Schulferien!$C$16,""))))))))</f>
        <v/>
      </c>
      <c r="F412" s="157" t="str">
        <f t="shared" si="136"/>
        <v/>
      </c>
      <c r="G412" s="159" t="str">
        <f>IF(ISERROR(VLOOKUP(A412,Schulferien!$A$24:$C$31,3,FALSE)),"",VLOOKUP(A412,Schulferien!$A$24:$C$31,3,FALSE))</f>
        <v/>
      </c>
      <c r="H412" s="160" t="str">
        <f t="shared" si="137"/>
        <v/>
      </c>
      <c r="I412" s="164">
        <f t="shared" si="138"/>
        <v>1</v>
      </c>
      <c r="J412" s="164">
        <f t="shared" si="139"/>
        <v>1</v>
      </c>
      <c r="K412" s="65"/>
      <c r="L412" s="240" t="str">
        <f t="shared" si="140"/>
        <v/>
      </c>
      <c r="M412" s="150" t="str">
        <f t="shared" si="141"/>
        <v/>
      </c>
      <c r="N412" s="153" t="str">
        <f t="shared" si="142"/>
        <v/>
      </c>
      <c r="O412" s="153" t="str">
        <f t="shared" si="143"/>
        <v/>
      </c>
      <c r="P412" s="240" t="str">
        <f t="shared" si="144"/>
        <v/>
      </c>
      <c r="Q412" s="150" t="str">
        <f t="shared" si="145"/>
        <v/>
      </c>
      <c r="R412" s="153" t="str">
        <f t="shared" si="146"/>
        <v/>
      </c>
      <c r="S412" s="153" t="str">
        <f t="shared" si="147"/>
        <v/>
      </c>
      <c r="T412" s="240" t="str">
        <f t="shared" si="148"/>
        <v/>
      </c>
      <c r="U412" s="150" t="str">
        <f t="shared" si="149"/>
        <v/>
      </c>
      <c r="V412" s="153" t="str">
        <f t="shared" si="150"/>
        <v/>
      </c>
      <c r="W412" s="153" t="str">
        <f t="shared" si="151"/>
        <v/>
      </c>
      <c r="X412" s="170">
        <f t="shared" si="130"/>
        <v>0</v>
      </c>
      <c r="Y412" s="170" t="str">
        <f t="shared" si="131"/>
        <v/>
      </c>
      <c r="Z412" s="172">
        <f t="shared" si="132"/>
        <v>1</v>
      </c>
      <c r="AA412" s="172">
        <f t="shared" si="152"/>
        <v>0</v>
      </c>
      <c r="AB412" s="172" t="str">
        <f t="shared" si="153"/>
        <v/>
      </c>
      <c r="AL412" s="205" t="str">
        <f t="shared" si="154"/>
        <v/>
      </c>
      <c r="AM412" s="206" t="str">
        <f>IF(ISERROR(VLOOKUP(A412,Erfassung_Berechnung!$K$4:$K$19,1,FALSE)),"",VLOOKUP(A412,Erfassung_Berechnung!$K$4:$K$19,1,FALSE))</f>
        <v/>
      </c>
    </row>
    <row r="413" spans="1:39" x14ac:dyDescent="0.2">
      <c r="A413" s="11">
        <f t="shared" si="155"/>
        <v>46000</v>
      </c>
      <c r="B413" s="12">
        <f t="shared" si="133"/>
        <v>12</v>
      </c>
      <c r="C413" s="47">
        <f t="shared" si="134"/>
        <v>3</v>
      </c>
      <c r="D413" s="12" t="str">
        <f t="shared" si="135"/>
        <v/>
      </c>
      <c r="E413" s="156" t="str">
        <f>IF(AND(A413&gt;=Schulferien!$A$9,A413&lt;=Schulferien!$B$9),Schulferien!$C$9,IF(AND(A413&gt;=Schulferien!$A$10,A413&lt;=Schulferien!$B$10),Schulferien!$C$10,IF(AND(A413&gt;=Schulferien!$A$11,A413&lt;=Schulferien!$B$11),Schulferien!$C$11,IF(AND(A413&gt;=Schulferien!$A$12,A413&lt;=Schulferien!$B$12),Schulferien!$C$12,IF(AND(A413&gt;=Schulferien!$A$13,A413&lt;=Schulferien!$B$13),Schulferien!$C$13,IF(AND(A413&gt;=Schulferien!$A$14,A413&lt;=Schulferien!$B$14),Schulferien!$C$14,IF(AND(A413&gt;=Schulferien!$A$15,A413&lt;=Schulferien!$B$15),Schulferien!$C$15,IF(AND(A413&gt;=Schulferien!$A$16,A413&lt;=Schulferien!$B$16),Schulferien!$C$16,""))))))))</f>
        <v/>
      </c>
      <c r="F413" s="157" t="str">
        <f t="shared" si="136"/>
        <v/>
      </c>
      <c r="G413" s="159" t="str">
        <f>IF(ISERROR(VLOOKUP(A413,Schulferien!$A$24:$C$31,3,FALSE)),"",VLOOKUP(A413,Schulferien!$A$24:$C$31,3,FALSE))</f>
        <v/>
      </c>
      <c r="H413" s="160" t="str">
        <f t="shared" si="137"/>
        <v/>
      </c>
      <c r="I413" s="164">
        <f t="shared" si="138"/>
        <v>1</v>
      </c>
      <c r="J413" s="164">
        <f t="shared" si="139"/>
        <v>1</v>
      </c>
      <c r="K413" s="65"/>
      <c r="L413" s="240" t="str">
        <f t="shared" si="140"/>
        <v/>
      </c>
      <c r="M413" s="150" t="str">
        <f t="shared" si="141"/>
        <v/>
      </c>
      <c r="N413" s="153" t="str">
        <f t="shared" si="142"/>
        <v/>
      </c>
      <c r="O413" s="153" t="str">
        <f t="shared" si="143"/>
        <v/>
      </c>
      <c r="P413" s="240" t="str">
        <f t="shared" si="144"/>
        <v/>
      </c>
      <c r="Q413" s="150" t="str">
        <f t="shared" si="145"/>
        <v/>
      </c>
      <c r="R413" s="153" t="str">
        <f t="shared" si="146"/>
        <v/>
      </c>
      <c r="S413" s="153" t="str">
        <f t="shared" si="147"/>
        <v/>
      </c>
      <c r="T413" s="240" t="str">
        <f t="shared" si="148"/>
        <v/>
      </c>
      <c r="U413" s="150" t="str">
        <f t="shared" si="149"/>
        <v/>
      </c>
      <c r="V413" s="153" t="str">
        <f t="shared" si="150"/>
        <v/>
      </c>
      <c r="W413" s="153" t="str">
        <f t="shared" si="151"/>
        <v/>
      </c>
      <c r="X413" s="170">
        <f t="shared" si="130"/>
        <v>0</v>
      </c>
      <c r="Y413" s="170" t="str">
        <f t="shared" si="131"/>
        <v/>
      </c>
      <c r="Z413" s="172">
        <f t="shared" si="132"/>
        <v>1</v>
      </c>
      <c r="AA413" s="172">
        <f t="shared" si="152"/>
        <v>0</v>
      </c>
      <c r="AB413" s="172" t="str">
        <f t="shared" si="153"/>
        <v/>
      </c>
      <c r="AL413" s="205" t="str">
        <f t="shared" si="154"/>
        <v/>
      </c>
      <c r="AM413" s="206" t="str">
        <f>IF(ISERROR(VLOOKUP(A413,Erfassung_Berechnung!$K$4:$K$19,1,FALSE)),"",VLOOKUP(A413,Erfassung_Berechnung!$K$4:$K$19,1,FALSE))</f>
        <v/>
      </c>
    </row>
    <row r="414" spans="1:39" x14ac:dyDescent="0.2">
      <c r="A414" s="11">
        <f t="shared" si="155"/>
        <v>46001</v>
      </c>
      <c r="B414" s="12">
        <f t="shared" si="133"/>
        <v>12</v>
      </c>
      <c r="C414" s="47">
        <f t="shared" si="134"/>
        <v>4</v>
      </c>
      <c r="D414" s="12" t="str">
        <f t="shared" si="135"/>
        <v/>
      </c>
      <c r="E414" s="156" t="str">
        <f>IF(AND(A414&gt;=Schulferien!$A$9,A414&lt;=Schulferien!$B$9),Schulferien!$C$9,IF(AND(A414&gt;=Schulferien!$A$10,A414&lt;=Schulferien!$B$10),Schulferien!$C$10,IF(AND(A414&gt;=Schulferien!$A$11,A414&lt;=Schulferien!$B$11),Schulferien!$C$11,IF(AND(A414&gt;=Schulferien!$A$12,A414&lt;=Schulferien!$B$12),Schulferien!$C$12,IF(AND(A414&gt;=Schulferien!$A$13,A414&lt;=Schulferien!$B$13),Schulferien!$C$13,IF(AND(A414&gt;=Schulferien!$A$14,A414&lt;=Schulferien!$B$14),Schulferien!$C$14,IF(AND(A414&gt;=Schulferien!$A$15,A414&lt;=Schulferien!$B$15),Schulferien!$C$15,IF(AND(A414&gt;=Schulferien!$A$16,A414&lt;=Schulferien!$B$16),Schulferien!$C$16,""))))))))</f>
        <v/>
      </c>
      <c r="F414" s="157" t="str">
        <f t="shared" si="136"/>
        <v/>
      </c>
      <c r="G414" s="159" t="str">
        <f>IF(ISERROR(VLOOKUP(A414,Schulferien!$A$24:$C$31,3,FALSE)),"",VLOOKUP(A414,Schulferien!$A$24:$C$31,3,FALSE))</f>
        <v/>
      </c>
      <c r="H414" s="160" t="str">
        <f t="shared" si="137"/>
        <v/>
      </c>
      <c r="I414" s="164">
        <f t="shared" si="138"/>
        <v>1</v>
      </c>
      <c r="J414" s="164">
        <f t="shared" si="139"/>
        <v>1</v>
      </c>
      <c r="K414" s="65"/>
      <c r="L414" s="240" t="str">
        <f t="shared" si="140"/>
        <v/>
      </c>
      <c r="M414" s="150" t="str">
        <f t="shared" si="141"/>
        <v/>
      </c>
      <c r="N414" s="153" t="str">
        <f t="shared" si="142"/>
        <v/>
      </c>
      <c r="O414" s="153" t="str">
        <f t="shared" si="143"/>
        <v/>
      </c>
      <c r="P414" s="240" t="str">
        <f t="shared" si="144"/>
        <v/>
      </c>
      <c r="Q414" s="150" t="str">
        <f t="shared" si="145"/>
        <v/>
      </c>
      <c r="R414" s="153" t="str">
        <f t="shared" si="146"/>
        <v/>
      </c>
      <c r="S414" s="153" t="str">
        <f t="shared" si="147"/>
        <v/>
      </c>
      <c r="T414" s="240" t="str">
        <f t="shared" si="148"/>
        <v/>
      </c>
      <c r="U414" s="150" t="str">
        <f t="shared" si="149"/>
        <v/>
      </c>
      <c r="V414" s="153" t="str">
        <f t="shared" si="150"/>
        <v/>
      </c>
      <c r="W414" s="153" t="str">
        <f t="shared" si="151"/>
        <v/>
      </c>
      <c r="X414" s="170">
        <f t="shared" si="130"/>
        <v>0</v>
      </c>
      <c r="Y414" s="170" t="str">
        <f t="shared" si="131"/>
        <v/>
      </c>
      <c r="Z414" s="172">
        <f t="shared" si="132"/>
        <v>1</v>
      </c>
      <c r="AA414" s="172">
        <f t="shared" si="152"/>
        <v>0</v>
      </c>
      <c r="AB414" s="172" t="str">
        <f t="shared" si="153"/>
        <v/>
      </c>
      <c r="AL414" s="205" t="str">
        <f t="shared" si="154"/>
        <v/>
      </c>
      <c r="AM414" s="206" t="str">
        <f>IF(ISERROR(VLOOKUP(A414,Erfassung_Berechnung!$K$4:$K$19,1,FALSE)),"",VLOOKUP(A414,Erfassung_Berechnung!$K$4:$K$19,1,FALSE))</f>
        <v/>
      </c>
    </row>
    <row r="415" spans="1:39" x14ac:dyDescent="0.2">
      <c r="A415" s="11">
        <f t="shared" si="155"/>
        <v>46002</v>
      </c>
      <c r="B415" s="12">
        <f t="shared" si="133"/>
        <v>12</v>
      </c>
      <c r="C415" s="47">
        <f t="shared" si="134"/>
        <v>5</v>
      </c>
      <c r="D415" s="12" t="str">
        <f t="shared" si="135"/>
        <v/>
      </c>
      <c r="E415" s="156" t="str">
        <f>IF(AND(A415&gt;=Schulferien!$A$9,A415&lt;=Schulferien!$B$9),Schulferien!$C$9,IF(AND(A415&gt;=Schulferien!$A$10,A415&lt;=Schulferien!$B$10),Schulferien!$C$10,IF(AND(A415&gt;=Schulferien!$A$11,A415&lt;=Schulferien!$B$11),Schulferien!$C$11,IF(AND(A415&gt;=Schulferien!$A$12,A415&lt;=Schulferien!$B$12),Schulferien!$C$12,IF(AND(A415&gt;=Schulferien!$A$13,A415&lt;=Schulferien!$B$13),Schulferien!$C$13,IF(AND(A415&gt;=Schulferien!$A$14,A415&lt;=Schulferien!$B$14),Schulferien!$C$14,IF(AND(A415&gt;=Schulferien!$A$15,A415&lt;=Schulferien!$B$15),Schulferien!$C$15,IF(AND(A415&gt;=Schulferien!$A$16,A415&lt;=Schulferien!$B$16),Schulferien!$C$16,""))))))))</f>
        <v/>
      </c>
      <c r="F415" s="157" t="str">
        <f t="shared" si="136"/>
        <v/>
      </c>
      <c r="G415" s="159" t="str">
        <f>IF(ISERROR(VLOOKUP(A415,Schulferien!$A$24:$C$31,3,FALSE)),"",VLOOKUP(A415,Schulferien!$A$24:$C$31,3,FALSE))</f>
        <v/>
      </c>
      <c r="H415" s="160" t="str">
        <f t="shared" si="137"/>
        <v/>
      </c>
      <c r="I415" s="164">
        <f t="shared" si="138"/>
        <v>1</v>
      </c>
      <c r="J415" s="164">
        <f t="shared" si="139"/>
        <v>1</v>
      </c>
      <c r="K415" s="65"/>
      <c r="L415" s="240" t="str">
        <f t="shared" si="140"/>
        <v/>
      </c>
      <c r="M415" s="150" t="str">
        <f t="shared" si="141"/>
        <v/>
      </c>
      <c r="N415" s="153" t="str">
        <f t="shared" si="142"/>
        <v/>
      </c>
      <c r="O415" s="153" t="str">
        <f t="shared" si="143"/>
        <v/>
      </c>
      <c r="P415" s="240" t="str">
        <f t="shared" si="144"/>
        <v/>
      </c>
      <c r="Q415" s="150" t="str">
        <f t="shared" si="145"/>
        <v/>
      </c>
      <c r="R415" s="153" t="str">
        <f t="shared" si="146"/>
        <v/>
      </c>
      <c r="S415" s="153" t="str">
        <f t="shared" si="147"/>
        <v/>
      </c>
      <c r="T415" s="240" t="str">
        <f t="shared" si="148"/>
        <v/>
      </c>
      <c r="U415" s="150" t="str">
        <f t="shared" si="149"/>
        <v/>
      </c>
      <c r="V415" s="153" t="str">
        <f t="shared" si="150"/>
        <v/>
      </c>
      <c r="W415" s="153" t="str">
        <f t="shared" si="151"/>
        <v/>
      </c>
      <c r="X415" s="170">
        <f t="shared" si="130"/>
        <v>0</v>
      </c>
      <c r="Y415" s="170" t="str">
        <f t="shared" si="131"/>
        <v/>
      </c>
      <c r="Z415" s="172">
        <f t="shared" si="132"/>
        <v>1</v>
      </c>
      <c r="AA415" s="172">
        <f t="shared" si="152"/>
        <v>0</v>
      </c>
      <c r="AB415" s="172" t="str">
        <f t="shared" si="153"/>
        <v/>
      </c>
      <c r="AL415" s="205" t="str">
        <f t="shared" si="154"/>
        <v/>
      </c>
      <c r="AM415" s="206" t="str">
        <f>IF(ISERROR(VLOOKUP(A415,Erfassung_Berechnung!$K$4:$K$19,1,FALSE)),"",VLOOKUP(A415,Erfassung_Berechnung!$K$4:$K$19,1,FALSE))</f>
        <v/>
      </c>
    </row>
    <row r="416" spans="1:39" x14ac:dyDescent="0.2">
      <c r="A416" s="11">
        <f t="shared" si="155"/>
        <v>46003</v>
      </c>
      <c r="B416" s="12">
        <f t="shared" si="133"/>
        <v>12</v>
      </c>
      <c r="C416" s="47">
        <f t="shared" si="134"/>
        <v>6</v>
      </c>
      <c r="D416" s="12" t="str">
        <f t="shared" si="135"/>
        <v/>
      </c>
      <c r="E416" s="156" t="str">
        <f>IF(AND(A416&gt;=Schulferien!$A$9,A416&lt;=Schulferien!$B$9),Schulferien!$C$9,IF(AND(A416&gt;=Schulferien!$A$10,A416&lt;=Schulferien!$B$10),Schulferien!$C$10,IF(AND(A416&gt;=Schulferien!$A$11,A416&lt;=Schulferien!$B$11),Schulferien!$C$11,IF(AND(A416&gt;=Schulferien!$A$12,A416&lt;=Schulferien!$B$12),Schulferien!$C$12,IF(AND(A416&gt;=Schulferien!$A$13,A416&lt;=Schulferien!$B$13),Schulferien!$C$13,IF(AND(A416&gt;=Schulferien!$A$14,A416&lt;=Schulferien!$B$14),Schulferien!$C$14,IF(AND(A416&gt;=Schulferien!$A$15,A416&lt;=Schulferien!$B$15),Schulferien!$C$15,IF(AND(A416&gt;=Schulferien!$A$16,A416&lt;=Schulferien!$B$16),Schulferien!$C$16,""))))))))</f>
        <v/>
      </c>
      <c r="F416" s="157" t="str">
        <f t="shared" si="136"/>
        <v/>
      </c>
      <c r="G416" s="159" t="str">
        <f>IF(ISERROR(VLOOKUP(A416,Schulferien!$A$24:$C$31,3,FALSE)),"",VLOOKUP(A416,Schulferien!$A$24:$C$31,3,FALSE))</f>
        <v/>
      </c>
      <c r="H416" s="160" t="str">
        <f t="shared" si="137"/>
        <v/>
      </c>
      <c r="I416" s="164">
        <f t="shared" si="138"/>
        <v>1</v>
      </c>
      <c r="J416" s="164">
        <f t="shared" si="139"/>
        <v>1</v>
      </c>
      <c r="K416" s="65"/>
      <c r="L416" s="240" t="str">
        <f t="shared" si="140"/>
        <v/>
      </c>
      <c r="M416" s="150" t="str">
        <f t="shared" si="141"/>
        <v/>
      </c>
      <c r="N416" s="153" t="str">
        <f t="shared" si="142"/>
        <v/>
      </c>
      <c r="O416" s="153" t="str">
        <f t="shared" si="143"/>
        <v/>
      </c>
      <c r="P416" s="240" t="str">
        <f t="shared" si="144"/>
        <v/>
      </c>
      <c r="Q416" s="150" t="str">
        <f t="shared" si="145"/>
        <v/>
      </c>
      <c r="R416" s="153" t="str">
        <f t="shared" si="146"/>
        <v/>
      </c>
      <c r="S416" s="153" t="str">
        <f t="shared" si="147"/>
        <v/>
      </c>
      <c r="T416" s="240" t="str">
        <f t="shared" si="148"/>
        <v/>
      </c>
      <c r="U416" s="150" t="str">
        <f t="shared" si="149"/>
        <v/>
      </c>
      <c r="V416" s="153" t="str">
        <f t="shared" si="150"/>
        <v/>
      </c>
      <c r="W416" s="153" t="str">
        <f t="shared" si="151"/>
        <v/>
      </c>
      <c r="X416" s="170">
        <f t="shared" si="130"/>
        <v>0</v>
      </c>
      <c r="Y416" s="170" t="str">
        <f t="shared" si="131"/>
        <v/>
      </c>
      <c r="Z416" s="172">
        <f t="shared" si="132"/>
        <v>1</v>
      </c>
      <c r="AA416" s="172">
        <f t="shared" si="152"/>
        <v>0</v>
      </c>
      <c r="AB416" s="172" t="str">
        <f t="shared" si="153"/>
        <v/>
      </c>
      <c r="AL416" s="205" t="str">
        <f t="shared" si="154"/>
        <v/>
      </c>
      <c r="AM416" s="206" t="str">
        <f>IF(ISERROR(VLOOKUP(A416,Erfassung_Berechnung!$K$4:$K$19,1,FALSE)),"",VLOOKUP(A416,Erfassung_Berechnung!$K$4:$K$19,1,FALSE))</f>
        <v/>
      </c>
    </row>
    <row r="417" spans="1:39" x14ac:dyDescent="0.2">
      <c r="A417" s="11">
        <f t="shared" si="155"/>
        <v>46004</v>
      </c>
      <c r="B417" s="12">
        <f t="shared" si="133"/>
        <v>12</v>
      </c>
      <c r="C417" s="47">
        <f t="shared" si="134"/>
        <v>7</v>
      </c>
      <c r="D417" s="12">
        <f t="shared" si="135"/>
        <v>1</v>
      </c>
      <c r="E417" s="156" t="str">
        <f>IF(AND(A417&gt;=Schulferien!$A$9,A417&lt;=Schulferien!$B$9),Schulferien!$C$9,IF(AND(A417&gt;=Schulferien!$A$10,A417&lt;=Schulferien!$B$10),Schulferien!$C$10,IF(AND(A417&gt;=Schulferien!$A$11,A417&lt;=Schulferien!$B$11),Schulferien!$C$11,IF(AND(A417&gt;=Schulferien!$A$12,A417&lt;=Schulferien!$B$12),Schulferien!$C$12,IF(AND(A417&gt;=Schulferien!$A$13,A417&lt;=Schulferien!$B$13),Schulferien!$C$13,IF(AND(A417&gt;=Schulferien!$A$14,A417&lt;=Schulferien!$B$14),Schulferien!$C$14,IF(AND(A417&gt;=Schulferien!$A$15,A417&lt;=Schulferien!$B$15),Schulferien!$C$15,IF(AND(A417&gt;=Schulferien!$A$16,A417&lt;=Schulferien!$B$16),Schulferien!$C$16,""))))))))</f>
        <v/>
      </c>
      <c r="F417" s="157" t="str">
        <f t="shared" si="136"/>
        <v/>
      </c>
      <c r="G417" s="159" t="str">
        <f>IF(ISERROR(VLOOKUP(A417,Schulferien!$A$24:$C$31,3,FALSE)),"",VLOOKUP(A417,Schulferien!$A$24:$C$31,3,FALSE))</f>
        <v/>
      </c>
      <c r="H417" s="160" t="str">
        <f t="shared" si="137"/>
        <v/>
      </c>
      <c r="I417" s="164" t="str">
        <f t="shared" si="138"/>
        <v/>
      </c>
      <c r="J417" s="164" t="str">
        <f t="shared" si="139"/>
        <v/>
      </c>
      <c r="K417" s="65"/>
      <c r="L417" s="240" t="str">
        <f t="shared" si="140"/>
        <v/>
      </c>
      <c r="M417" s="150" t="str">
        <f t="shared" si="141"/>
        <v/>
      </c>
      <c r="N417" s="153" t="str">
        <f t="shared" si="142"/>
        <v/>
      </c>
      <c r="O417" s="153" t="str">
        <f t="shared" si="143"/>
        <v/>
      </c>
      <c r="P417" s="240" t="str">
        <f t="shared" si="144"/>
        <v/>
      </c>
      <c r="Q417" s="150" t="str">
        <f t="shared" si="145"/>
        <v/>
      </c>
      <c r="R417" s="153" t="str">
        <f t="shared" si="146"/>
        <v/>
      </c>
      <c r="S417" s="153" t="str">
        <f t="shared" si="147"/>
        <v/>
      </c>
      <c r="T417" s="240" t="str">
        <f t="shared" si="148"/>
        <v/>
      </c>
      <c r="U417" s="150" t="str">
        <f t="shared" si="149"/>
        <v/>
      </c>
      <c r="V417" s="153" t="str">
        <f t="shared" si="150"/>
        <v/>
      </c>
      <c r="W417" s="153" t="str">
        <f t="shared" si="151"/>
        <v/>
      </c>
      <c r="X417" s="170">
        <f t="shared" si="130"/>
        <v>0</v>
      </c>
      <c r="Y417" s="170" t="str">
        <f t="shared" si="131"/>
        <v/>
      </c>
      <c r="Z417" s="172" t="str">
        <f t="shared" si="132"/>
        <v/>
      </c>
      <c r="AA417" s="172" t="str">
        <f t="shared" si="152"/>
        <v/>
      </c>
      <c r="AB417" s="172" t="str">
        <f t="shared" si="153"/>
        <v/>
      </c>
      <c r="AL417" s="205" t="str">
        <f t="shared" si="154"/>
        <v/>
      </c>
      <c r="AM417" s="206" t="str">
        <f>IF(ISERROR(VLOOKUP(A417,Erfassung_Berechnung!$K$4:$K$19,1,FALSE)),"",VLOOKUP(A417,Erfassung_Berechnung!$K$4:$K$19,1,FALSE))</f>
        <v/>
      </c>
    </row>
    <row r="418" spans="1:39" x14ac:dyDescent="0.2">
      <c r="A418" s="11">
        <f t="shared" si="155"/>
        <v>46005</v>
      </c>
      <c r="B418" s="12">
        <f t="shared" si="133"/>
        <v>12</v>
      </c>
      <c r="C418" s="47">
        <f t="shared" si="134"/>
        <v>1</v>
      </c>
      <c r="D418" s="12">
        <f t="shared" si="135"/>
        <v>1</v>
      </c>
      <c r="E418" s="156" t="str">
        <f>IF(AND(A418&gt;=Schulferien!$A$9,A418&lt;=Schulferien!$B$9),Schulferien!$C$9,IF(AND(A418&gt;=Schulferien!$A$10,A418&lt;=Schulferien!$B$10),Schulferien!$C$10,IF(AND(A418&gt;=Schulferien!$A$11,A418&lt;=Schulferien!$B$11),Schulferien!$C$11,IF(AND(A418&gt;=Schulferien!$A$12,A418&lt;=Schulferien!$B$12),Schulferien!$C$12,IF(AND(A418&gt;=Schulferien!$A$13,A418&lt;=Schulferien!$B$13),Schulferien!$C$13,IF(AND(A418&gt;=Schulferien!$A$14,A418&lt;=Schulferien!$B$14),Schulferien!$C$14,IF(AND(A418&gt;=Schulferien!$A$15,A418&lt;=Schulferien!$B$15),Schulferien!$C$15,IF(AND(A418&gt;=Schulferien!$A$16,A418&lt;=Schulferien!$B$16),Schulferien!$C$16,""))))))))</f>
        <v/>
      </c>
      <c r="F418" s="157" t="str">
        <f t="shared" si="136"/>
        <v/>
      </c>
      <c r="G418" s="159" t="str">
        <f>IF(ISERROR(VLOOKUP(A418,Schulferien!$A$24:$C$31,3,FALSE)),"",VLOOKUP(A418,Schulferien!$A$24:$C$31,3,FALSE))</f>
        <v/>
      </c>
      <c r="H418" s="160" t="str">
        <f t="shared" si="137"/>
        <v/>
      </c>
      <c r="I418" s="164" t="str">
        <f t="shared" si="138"/>
        <v/>
      </c>
      <c r="J418" s="164" t="str">
        <f t="shared" si="139"/>
        <v/>
      </c>
      <c r="K418" s="65"/>
      <c r="L418" s="240" t="str">
        <f t="shared" si="140"/>
        <v/>
      </c>
      <c r="M418" s="150" t="str">
        <f t="shared" si="141"/>
        <v/>
      </c>
      <c r="N418" s="153" t="str">
        <f t="shared" si="142"/>
        <v/>
      </c>
      <c r="O418" s="153" t="str">
        <f t="shared" si="143"/>
        <v/>
      </c>
      <c r="P418" s="240" t="str">
        <f t="shared" si="144"/>
        <v/>
      </c>
      <c r="Q418" s="150" t="str">
        <f t="shared" si="145"/>
        <v/>
      </c>
      <c r="R418" s="153" t="str">
        <f t="shared" si="146"/>
        <v/>
      </c>
      <c r="S418" s="153" t="str">
        <f t="shared" si="147"/>
        <v/>
      </c>
      <c r="T418" s="240" t="str">
        <f t="shared" si="148"/>
        <v/>
      </c>
      <c r="U418" s="150" t="str">
        <f t="shared" si="149"/>
        <v/>
      </c>
      <c r="V418" s="153" t="str">
        <f t="shared" si="150"/>
        <v/>
      </c>
      <c r="W418" s="153" t="str">
        <f t="shared" si="151"/>
        <v/>
      </c>
      <c r="X418" s="170">
        <f t="shared" si="130"/>
        <v>0</v>
      </c>
      <c r="Y418" s="170" t="str">
        <f t="shared" si="131"/>
        <v/>
      </c>
      <c r="Z418" s="172" t="str">
        <f t="shared" si="132"/>
        <v/>
      </c>
      <c r="AA418" s="172" t="str">
        <f t="shared" si="152"/>
        <v/>
      </c>
      <c r="AB418" s="172" t="str">
        <f t="shared" si="153"/>
        <v/>
      </c>
      <c r="AL418" s="205" t="str">
        <f t="shared" si="154"/>
        <v/>
      </c>
      <c r="AM418" s="206" t="str">
        <f>IF(ISERROR(VLOOKUP(A418,Erfassung_Berechnung!$K$4:$K$19,1,FALSE)),"",VLOOKUP(A418,Erfassung_Berechnung!$K$4:$K$19,1,FALSE))</f>
        <v/>
      </c>
    </row>
    <row r="419" spans="1:39" x14ac:dyDescent="0.2">
      <c r="A419" s="11">
        <f t="shared" si="155"/>
        <v>46006</v>
      </c>
      <c r="B419" s="12">
        <f t="shared" si="133"/>
        <v>12</v>
      </c>
      <c r="C419" s="47">
        <f t="shared" si="134"/>
        <v>2</v>
      </c>
      <c r="D419" s="12" t="str">
        <f t="shared" si="135"/>
        <v/>
      </c>
      <c r="E419" s="156" t="str">
        <f>IF(AND(A419&gt;=Schulferien!$A$9,A419&lt;=Schulferien!$B$9),Schulferien!$C$9,IF(AND(A419&gt;=Schulferien!$A$10,A419&lt;=Schulferien!$B$10),Schulferien!$C$10,IF(AND(A419&gt;=Schulferien!$A$11,A419&lt;=Schulferien!$B$11),Schulferien!$C$11,IF(AND(A419&gt;=Schulferien!$A$12,A419&lt;=Schulferien!$B$12),Schulferien!$C$12,IF(AND(A419&gt;=Schulferien!$A$13,A419&lt;=Schulferien!$B$13),Schulferien!$C$13,IF(AND(A419&gt;=Schulferien!$A$14,A419&lt;=Schulferien!$B$14),Schulferien!$C$14,IF(AND(A419&gt;=Schulferien!$A$15,A419&lt;=Schulferien!$B$15),Schulferien!$C$15,IF(AND(A419&gt;=Schulferien!$A$16,A419&lt;=Schulferien!$B$16),Schulferien!$C$16,""))))))))</f>
        <v/>
      </c>
      <c r="F419" s="157" t="str">
        <f t="shared" si="136"/>
        <v/>
      </c>
      <c r="G419" s="159" t="str">
        <f>IF(ISERROR(VLOOKUP(A419,Schulferien!$A$24:$C$31,3,FALSE)),"",VLOOKUP(A419,Schulferien!$A$24:$C$31,3,FALSE))</f>
        <v/>
      </c>
      <c r="H419" s="160" t="str">
        <f t="shared" si="137"/>
        <v/>
      </c>
      <c r="I419" s="164">
        <f t="shared" si="138"/>
        <v>1</v>
      </c>
      <c r="J419" s="164">
        <f t="shared" si="139"/>
        <v>1</v>
      </c>
      <c r="K419" s="65"/>
      <c r="L419" s="240" t="str">
        <f t="shared" si="140"/>
        <v/>
      </c>
      <c r="M419" s="150" t="str">
        <f t="shared" si="141"/>
        <v/>
      </c>
      <c r="N419" s="153" t="str">
        <f t="shared" si="142"/>
        <v/>
      </c>
      <c r="O419" s="153" t="str">
        <f t="shared" si="143"/>
        <v/>
      </c>
      <c r="P419" s="240" t="str">
        <f t="shared" si="144"/>
        <v/>
      </c>
      <c r="Q419" s="150" t="str">
        <f t="shared" si="145"/>
        <v/>
      </c>
      <c r="R419" s="153" t="str">
        <f t="shared" si="146"/>
        <v/>
      </c>
      <c r="S419" s="153" t="str">
        <f t="shared" si="147"/>
        <v/>
      </c>
      <c r="T419" s="240" t="str">
        <f t="shared" si="148"/>
        <v/>
      </c>
      <c r="U419" s="150" t="str">
        <f t="shared" si="149"/>
        <v/>
      </c>
      <c r="V419" s="153" t="str">
        <f t="shared" si="150"/>
        <v/>
      </c>
      <c r="W419" s="153" t="str">
        <f t="shared" si="151"/>
        <v/>
      </c>
      <c r="X419" s="170">
        <f t="shared" si="130"/>
        <v>0</v>
      </c>
      <c r="Y419" s="170" t="str">
        <f t="shared" si="131"/>
        <v/>
      </c>
      <c r="Z419" s="172">
        <f t="shared" si="132"/>
        <v>1</v>
      </c>
      <c r="AA419" s="172">
        <f t="shared" si="152"/>
        <v>0</v>
      </c>
      <c r="AB419" s="172" t="str">
        <f t="shared" si="153"/>
        <v/>
      </c>
      <c r="AL419" s="205" t="str">
        <f t="shared" si="154"/>
        <v/>
      </c>
      <c r="AM419" s="206" t="str">
        <f>IF(ISERROR(VLOOKUP(A419,Erfassung_Berechnung!$K$4:$K$19,1,FALSE)),"",VLOOKUP(A419,Erfassung_Berechnung!$K$4:$K$19,1,FALSE))</f>
        <v/>
      </c>
    </row>
    <row r="420" spans="1:39" x14ac:dyDescent="0.2">
      <c r="A420" s="11">
        <f t="shared" si="155"/>
        <v>46007</v>
      </c>
      <c r="B420" s="12">
        <f t="shared" si="133"/>
        <v>12</v>
      </c>
      <c r="C420" s="47">
        <f t="shared" si="134"/>
        <v>3</v>
      </c>
      <c r="D420" s="12" t="str">
        <f t="shared" si="135"/>
        <v/>
      </c>
      <c r="E420" s="156" t="str">
        <f>IF(AND(A420&gt;=Schulferien!$A$9,A420&lt;=Schulferien!$B$9),Schulferien!$C$9,IF(AND(A420&gt;=Schulferien!$A$10,A420&lt;=Schulferien!$B$10),Schulferien!$C$10,IF(AND(A420&gt;=Schulferien!$A$11,A420&lt;=Schulferien!$B$11),Schulferien!$C$11,IF(AND(A420&gt;=Schulferien!$A$12,A420&lt;=Schulferien!$B$12),Schulferien!$C$12,IF(AND(A420&gt;=Schulferien!$A$13,A420&lt;=Schulferien!$B$13),Schulferien!$C$13,IF(AND(A420&gt;=Schulferien!$A$14,A420&lt;=Schulferien!$B$14),Schulferien!$C$14,IF(AND(A420&gt;=Schulferien!$A$15,A420&lt;=Schulferien!$B$15),Schulferien!$C$15,IF(AND(A420&gt;=Schulferien!$A$16,A420&lt;=Schulferien!$B$16),Schulferien!$C$16,""))))))))</f>
        <v/>
      </c>
      <c r="F420" s="157" t="str">
        <f t="shared" si="136"/>
        <v/>
      </c>
      <c r="G420" s="159" t="str">
        <f>IF(ISERROR(VLOOKUP(A420,Schulferien!$A$24:$C$31,3,FALSE)),"",VLOOKUP(A420,Schulferien!$A$24:$C$31,3,FALSE))</f>
        <v/>
      </c>
      <c r="H420" s="160" t="str">
        <f t="shared" si="137"/>
        <v/>
      </c>
      <c r="I420" s="164">
        <f t="shared" si="138"/>
        <v>1</v>
      </c>
      <c r="J420" s="164">
        <f t="shared" si="139"/>
        <v>1</v>
      </c>
      <c r="K420" s="65"/>
      <c r="L420" s="240" t="str">
        <f t="shared" si="140"/>
        <v/>
      </c>
      <c r="M420" s="150" t="str">
        <f t="shared" si="141"/>
        <v/>
      </c>
      <c r="N420" s="153" t="str">
        <f t="shared" si="142"/>
        <v/>
      </c>
      <c r="O420" s="153" t="str">
        <f t="shared" si="143"/>
        <v/>
      </c>
      <c r="P420" s="240" t="str">
        <f t="shared" si="144"/>
        <v/>
      </c>
      <c r="Q420" s="150" t="str">
        <f t="shared" si="145"/>
        <v/>
      </c>
      <c r="R420" s="153" t="str">
        <f t="shared" si="146"/>
        <v/>
      </c>
      <c r="S420" s="153" t="str">
        <f t="shared" si="147"/>
        <v/>
      </c>
      <c r="T420" s="240" t="str">
        <f t="shared" si="148"/>
        <v/>
      </c>
      <c r="U420" s="150" t="str">
        <f t="shared" si="149"/>
        <v/>
      </c>
      <c r="V420" s="153" t="str">
        <f t="shared" si="150"/>
        <v/>
      </c>
      <c r="W420" s="153" t="str">
        <f t="shared" si="151"/>
        <v/>
      </c>
      <c r="X420" s="170">
        <f t="shared" si="130"/>
        <v>0</v>
      </c>
      <c r="Y420" s="170" t="str">
        <f t="shared" si="131"/>
        <v/>
      </c>
      <c r="Z420" s="172">
        <f t="shared" si="132"/>
        <v>1</v>
      </c>
      <c r="AA420" s="172">
        <f t="shared" si="152"/>
        <v>0</v>
      </c>
      <c r="AB420" s="172" t="str">
        <f t="shared" si="153"/>
        <v/>
      </c>
      <c r="AL420" s="205" t="str">
        <f t="shared" si="154"/>
        <v/>
      </c>
      <c r="AM420" s="206" t="str">
        <f>IF(ISERROR(VLOOKUP(A420,Erfassung_Berechnung!$K$4:$K$19,1,FALSE)),"",VLOOKUP(A420,Erfassung_Berechnung!$K$4:$K$19,1,FALSE))</f>
        <v/>
      </c>
    </row>
    <row r="421" spans="1:39" x14ac:dyDescent="0.2">
      <c r="A421" s="11">
        <f t="shared" si="155"/>
        <v>46008</v>
      </c>
      <c r="B421" s="12">
        <f t="shared" si="133"/>
        <v>12</v>
      </c>
      <c r="C421" s="47">
        <f t="shared" si="134"/>
        <v>4</v>
      </c>
      <c r="D421" s="12" t="str">
        <f t="shared" si="135"/>
        <v/>
      </c>
      <c r="E421" s="156" t="str">
        <f>IF(AND(A421&gt;=Schulferien!$A$9,A421&lt;=Schulferien!$B$9),Schulferien!$C$9,IF(AND(A421&gt;=Schulferien!$A$10,A421&lt;=Schulferien!$B$10),Schulferien!$C$10,IF(AND(A421&gt;=Schulferien!$A$11,A421&lt;=Schulferien!$B$11),Schulferien!$C$11,IF(AND(A421&gt;=Schulferien!$A$12,A421&lt;=Schulferien!$B$12),Schulferien!$C$12,IF(AND(A421&gt;=Schulferien!$A$13,A421&lt;=Schulferien!$B$13),Schulferien!$C$13,IF(AND(A421&gt;=Schulferien!$A$14,A421&lt;=Schulferien!$B$14),Schulferien!$C$14,IF(AND(A421&gt;=Schulferien!$A$15,A421&lt;=Schulferien!$B$15),Schulferien!$C$15,IF(AND(A421&gt;=Schulferien!$A$16,A421&lt;=Schulferien!$B$16),Schulferien!$C$16,""))))))))</f>
        <v/>
      </c>
      <c r="F421" s="157" t="str">
        <f t="shared" si="136"/>
        <v/>
      </c>
      <c r="G421" s="159" t="str">
        <f>IF(ISERROR(VLOOKUP(A421,Schulferien!$A$24:$C$31,3,FALSE)),"",VLOOKUP(A421,Schulferien!$A$24:$C$31,3,FALSE))</f>
        <v/>
      </c>
      <c r="H421" s="160" t="str">
        <f t="shared" si="137"/>
        <v/>
      </c>
      <c r="I421" s="164">
        <f t="shared" si="138"/>
        <v>1</v>
      </c>
      <c r="J421" s="164">
        <f t="shared" si="139"/>
        <v>1</v>
      </c>
      <c r="K421" s="65"/>
      <c r="L421" s="240" t="str">
        <f t="shared" si="140"/>
        <v/>
      </c>
      <c r="M421" s="150" t="str">
        <f t="shared" si="141"/>
        <v/>
      </c>
      <c r="N421" s="153" t="str">
        <f t="shared" si="142"/>
        <v/>
      </c>
      <c r="O421" s="153" t="str">
        <f t="shared" si="143"/>
        <v/>
      </c>
      <c r="P421" s="240" t="str">
        <f t="shared" si="144"/>
        <v/>
      </c>
      <c r="Q421" s="150" t="str">
        <f t="shared" si="145"/>
        <v/>
      </c>
      <c r="R421" s="153" t="str">
        <f t="shared" si="146"/>
        <v/>
      </c>
      <c r="S421" s="153" t="str">
        <f t="shared" si="147"/>
        <v/>
      </c>
      <c r="T421" s="240" t="str">
        <f t="shared" si="148"/>
        <v/>
      </c>
      <c r="U421" s="150" t="str">
        <f t="shared" si="149"/>
        <v/>
      </c>
      <c r="V421" s="153" t="str">
        <f t="shared" si="150"/>
        <v/>
      </c>
      <c r="W421" s="153" t="str">
        <f t="shared" si="151"/>
        <v/>
      </c>
      <c r="X421" s="170">
        <f t="shared" si="130"/>
        <v>0</v>
      </c>
      <c r="Y421" s="170" t="str">
        <f t="shared" si="131"/>
        <v/>
      </c>
      <c r="Z421" s="172">
        <f t="shared" si="132"/>
        <v>1</v>
      </c>
      <c r="AA421" s="172">
        <f t="shared" si="152"/>
        <v>0</v>
      </c>
      <c r="AB421" s="172" t="str">
        <f t="shared" si="153"/>
        <v/>
      </c>
      <c r="AL421" s="205" t="str">
        <f t="shared" si="154"/>
        <v/>
      </c>
      <c r="AM421" s="206" t="str">
        <f>IF(ISERROR(VLOOKUP(A421,Erfassung_Berechnung!$K$4:$K$19,1,FALSE)),"",VLOOKUP(A421,Erfassung_Berechnung!$K$4:$K$19,1,FALSE))</f>
        <v/>
      </c>
    </row>
    <row r="422" spans="1:39" x14ac:dyDescent="0.2">
      <c r="A422" s="11">
        <f t="shared" si="155"/>
        <v>46009</v>
      </c>
      <c r="B422" s="12">
        <f t="shared" si="133"/>
        <v>12</v>
      </c>
      <c r="C422" s="47">
        <f t="shared" si="134"/>
        <v>5</v>
      </c>
      <c r="D422" s="12" t="str">
        <f t="shared" si="135"/>
        <v/>
      </c>
      <c r="E422" s="156" t="str">
        <f>IF(AND(A422&gt;=Schulferien!$A$9,A422&lt;=Schulferien!$B$9),Schulferien!$C$9,IF(AND(A422&gt;=Schulferien!$A$10,A422&lt;=Schulferien!$B$10),Schulferien!$C$10,IF(AND(A422&gt;=Schulferien!$A$11,A422&lt;=Schulferien!$B$11),Schulferien!$C$11,IF(AND(A422&gt;=Schulferien!$A$12,A422&lt;=Schulferien!$B$12),Schulferien!$C$12,IF(AND(A422&gt;=Schulferien!$A$13,A422&lt;=Schulferien!$B$13),Schulferien!$C$13,IF(AND(A422&gt;=Schulferien!$A$14,A422&lt;=Schulferien!$B$14),Schulferien!$C$14,IF(AND(A422&gt;=Schulferien!$A$15,A422&lt;=Schulferien!$B$15),Schulferien!$C$15,IF(AND(A422&gt;=Schulferien!$A$16,A422&lt;=Schulferien!$B$16),Schulferien!$C$16,""))))))))</f>
        <v/>
      </c>
      <c r="F422" s="157" t="str">
        <f t="shared" si="136"/>
        <v/>
      </c>
      <c r="G422" s="159" t="str">
        <f>IF(ISERROR(VLOOKUP(A422,Schulferien!$A$24:$C$31,3,FALSE)),"",VLOOKUP(A422,Schulferien!$A$24:$C$31,3,FALSE))</f>
        <v/>
      </c>
      <c r="H422" s="160" t="str">
        <f t="shared" si="137"/>
        <v/>
      </c>
      <c r="I422" s="164">
        <f t="shared" si="138"/>
        <v>1</v>
      </c>
      <c r="J422" s="164">
        <f t="shared" si="139"/>
        <v>1</v>
      </c>
      <c r="K422" s="65"/>
      <c r="L422" s="240" t="str">
        <f t="shared" si="140"/>
        <v/>
      </c>
      <c r="M422" s="150" t="str">
        <f t="shared" si="141"/>
        <v/>
      </c>
      <c r="N422" s="153" t="str">
        <f t="shared" si="142"/>
        <v/>
      </c>
      <c r="O422" s="153" t="str">
        <f t="shared" si="143"/>
        <v/>
      </c>
      <c r="P422" s="240" t="str">
        <f t="shared" si="144"/>
        <v/>
      </c>
      <c r="Q422" s="150" t="str">
        <f t="shared" si="145"/>
        <v/>
      </c>
      <c r="R422" s="153" t="str">
        <f t="shared" si="146"/>
        <v/>
      </c>
      <c r="S422" s="153" t="str">
        <f t="shared" si="147"/>
        <v/>
      </c>
      <c r="T422" s="240" t="str">
        <f t="shared" si="148"/>
        <v/>
      </c>
      <c r="U422" s="150" t="str">
        <f t="shared" si="149"/>
        <v/>
      </c>
      <c r="V422" s="153" t="str">
        <f t="shared" si="150"/>
        <v/>
      </c>
      <c r="W422" s="153" t="str">
        <f t="shared" si="151"/>
        <v/>
      </c>
      <c r="X422" s="170">
        <f t="shared" si="130"/>
        <v>0</v>
      </c>
      <c r="Y422" s="170" t="str">
        <f t="shared" si="131"/>
        <v/>
      </c>
      <c r="Z422" s="172">
        <f t="shared" si="132"/>
        <v>1</v>
      </c>
      <c r="AA422" s="172">
        <f t="shared" si="152"/>
        <v>0</v>
      </c>
      <c r="AB422" s="172" t="str">
        <f t="shared" si="153"/>
        <v/>
      </c>
      <c r="AL422" s="205" t="str">
        <f t="shared" si="154"/>
        <v/>
      </c>
      <c r="AM422" s="206" t="str">
        <f>IF(ISERROR(VLOOKUP(A422,Erfassung_Berechnung!$K$4:$K$19,1,FALSE)),"",VLOOKUP(A422,Erfassung_Berechnung!$K$4:$K$19,1,FALSE))</f>
        <v/>
      </c>
    </row>
    <row r="423" spans="1:39" x14ac:dyDescent="0.2">
      <c r="A423" s="11">
        <f t="shared" si="155"/>
        <v>46010</v>
      </c>
      <c r="B423" s="12">
        <f t="shared" si="133"/>
        <v>12</v>
      </c>
      <c r="C423" s="47">
        <f t="shared" si="134"/>
        <v>6</v>
      </c>
      <c r="D423" s="12" t="str">
        <f t="shared" si="135"/>
        <v/>
      </c>
      <c r="E423" s="156" t="str">
        <f>IF(AND(A423&gt;=Schulferien!$A$9,A423&lt;=Schulferien!$B$9),Schulferien!$C$9,IF(AND(A423&gt;=Schulferien!$A$10,A423&lt;=Schulferien!$B$10),Schulferien!$C$10,IF(AND(A423&gt;=Schulferien!$A$11,A423&lt;=Schulferien!$B$11),Schulferien!$C$11,IF(AND(A423&gt;=Schulferien!$A$12,A423&lt;=Schulferien!$B$12),Schulferien!$C$12,IF(AND(A423&gt;=Schulferien!$A$13,A423&lt;=Schulferien!$B$13),Schulferien!$C$13,IF(AND(A423&gt;=Schulferien!$A$14,A423&lt;=Schulferien!$B$14),Schulferien!$C$14,IF(AND(A423&gt;=Schulferien!$A$15,A423&lt;=Schulferien!$B$15),Schulferien!$C$15,IF(AND(A423&gt;=Schulferien!$A$16,A423&lt;=Schulferien!$B$16),Schulferien!$C$16,""))))))))</f>
        <v/>
      </c>
      <c r="F423" s="157" t="str">
        <f t="shared" si="136"/>
        <v/>
      </c>
      <c r="G423" s="159" t="str">
        <f>IF(ISERROR(VLOOKUP(A423,Schulferien!$A$24:$C$31,3,FALSE)),"",VLOOKUP(A423,Schulferien!$A$24:$C$31,3,FALSE))</f>
        <v/>
      </c>
      <c r="H423" s="160" t="str">
        <f t="shared" si="137"/>
        <v/>
      </c>
      <c r="I423" s="164">
        <f t="shared" si="138"/>
        <v>1</v>
      </c>
      <c r="J423" s="164">
        <f t="shared" si="139"/>
        <v>1</v>
      </c>
      <c r="K423" s="65"/>
      <c r="L423" s="240" t="str">
        <f t="shared" si="140"/>
        <v/>
      </c>
      <c r="M423" s="150" t="str">
        <f t="shared" si="141"/>
        <v/>
      </c>
      <c r="N423" s="153" t="str">
        <f t="shared" si="142"/>
        <v/>
      </c>
      <c r="O423" s="153" t="str">
        <f t="shared" si="143"/>
        <v/>
      </c>
      <c r="P423" s="240" t="str">
        <f t="shared" si="144"/>
        <v/>
      </c>
      <c r="Q423" s="150" t="str">
        <f t="shared" si="145"/>
        <v/>
      </c>
      <c r="R423" s="153" t="str">
        <f t="shared" si="146"/>
        <v/>
      </c>
      <c r="S423" s="153" t="str">
        <f t="shared" si="147"/>
        <v/>
      </c>
      <c r="T423" s="240" t="str">
        <f t="shared" si="148"/>
        <v/>
      </c>
      <c r="U423" s="150" t="str">
        <f t="shared" si="149"/>
        <v/>
      </c>
      <c r="V423" s="153" t="str">
        <f t="shared" si="150"/>
        <v/>
      </c>
      <c r="W423" s="153" t="str">
        <f t="shared" si="151"/>
        <v/>
      </c>
      <c r="X423" s="170">
        <f t="shared" si="130"/>
        <v>0</v>
      </c>
      <c r="Y423" s="170" t="str">
        <f t="shared" si="131"/>
        <v/>
      </c>
      <c r="Z423" s="172">
        <f t="shared" si="132"/>
        <v>1</v>
      </c>
      <c r="AA423" s="172">
        <f t="shared" si="152"/>
        <v>0</v>
      </c>
      <c r="AB423" s="172" t="str">
        <f t="shared" si="153"/>
        <v/>
      </c>
      <c r="AL423" s="205" t="str">
        <f t="shared" si="154"/>
        <v/>
      </c>
      <c r="AM423" s="206" t="str">
        <f>IF(ISERROR(VLOOKUP(A423,Erfassung_Berechnung!$K$4:$K$19,1,FALSE)),"",VLOOKUP(A423,Erfassung_Berechnung!$K$4:$K$19,1,FALSE))</f>
        <v/>
      </c>
    </row>
    <row r="424" spans="1:39" x14ac:dyDescent="0.2">
      <c r="A424" s="11">
        <f t="shared" si="155"/>
        <v>46011</v>
      </c>
      <c r="B424" s="12">
        <f t="shared" si="133"/>
        <v>12</v>
      </c>
      <c r="C424" s="47">
        <f t="shared" si="134"/>
        <v>7</v>
      </c>
      <c r="D424" s="12">
        <f t="shared" si="135"/>
        <v>1</v>
      </c>
      <c r="E424" s="156" t="str">
        <f>IF(AND(A424&gt;=Schulferien!$A$9,A424&lt;=Schulferien!$B$9),Schulferien!$C$9,IF(AND(A424&gt;=Schulferien!$A$10,A424&lt;=Schulferien!$B$10),Schulferien!$C$10,IF(AND(A424&gt;=Schulferien!$A$11,A424&lt;=Schulferien!$B$11),Schulferien!$C$11,IF(AND(A424&gt;=Schulferien!$A$12,A424&lt;=Schulferien!$B$12),Schulferien!$C$12,IF(AND(A424&gt;=Schulferien!$A$13,A424&lt;=Schulferien!$B$13),Schulferien!$C$13,IF(AND(A424&gt;=Schulferien!$A$14,A424&lt;=Schulferien!$B$14),Schulferien!$C$14,IF(AND(A424&gt;=Schulferien!$A$15,A424&lt;=Schulferien!$B$15),Schulferien!$C$15,IF(AND(A424&gt;=Schulferien!$A$16,A424&lt;=Schulferien!$B$16),Schulferien!$C$16,""))))))))</f>
        <v/>
      </c>
      <c r="F424" s="157" t="str">
        <f t="shared" si="136"/>
        <v/>
      </c>
      <c r="G424" s="159" t="str">
        <f>IF(ISERROR(VLOOKUP(A424,Schulferien!$A$24:$C$31,3,FALSE)),"",VLOOKUP(A424,Schulferien!$A$24:$C$31,3,FALSE))</f>
        <v/>
      </c>
      <c r="H424" s="160" t="str">
        <f t="shared" si="137"/>
        <v/>
      </c>
      <c r="I424" s="164" t="str">
        <f t="shared" si="138"/>
        <v/>
      </c>
      <c r="J424" s="164" t="str">
        <f t="shared" si="139"/>
        <v/>
      </c>
      <c r="K424" s="65"/>
      <c r="L424" s="240" t="str">
        <f t="shared" si="140"/>
        <v/>
      </c>
      <c r="M424" s="150" t="str">
        <f t="shared" si="141"/>
        <v/>
      </c>
      <c r="N424" s="153" t="str">
        <f t="shared" si="142"/>
        <v/>
      </c>
      <c r="O424" s="153" t="str">
        <f t="shared" si="143"/>
        <v/>
      </c>
      <c r="P424" s="240" t="str">
        <f t="shared" si="144"/>
        <v/>
      </c>
      <c r="Q424" s="150" t="str">
        <f t="shared" si="145"/>
        <v/>
      </c>
      <c r="R424" s="153" t="str">
        <f t="shared" si="146"/>
        <v/>
      </c>
      <c r="S424" s="153" t="str">
        <f t="shared" si="147"/>
        <v/>
      </c>
      <c r="T424" s="240" t="str">
        <f t="shared" si="148"/>
        <v/>
      </c>
      <c r="U424" s="150" t="str">
        <f t="shared" si="149"/>
        <v/>
      </c>
      <c r="V424" s="153" t="str">
        <f t="shared" si="150"/>
        <v/>
      </c>
      <c r="W424" s="153" t="str">
        <f t="shared" si="151"/>
        <v/>
      </c>
      <c r="X424" s="170">
        <f t="shared" si="130"/>
        <v>0</v>
      </c>
      <c r="Y424" s="170" t="str">
        <f t="shared" si="131"/>
        <v/>
      </c>
      <c r="Z424" s="172" t="str">
        <f t="shared" si="132"/>
        <v/>
      </c>
      <c r="AA424" s="172" t="str">
        <f t="shared" si="152"/>
        <v/>
      </c>
      <c r="AB424" s="172" t="str">
        <f t="shared" si="153"/>
        <v/>
      </c>
      <c r="AL424" s="205" t="str">
        <f t="shared" si="154"/>
        <v/>
      </c>
      <c r="AM424" s="206" t="str">
        <f>IF(ISERROR(VLOOKUP(A424,Erfassung_Berechnung!$K$4:$K$19,1,FALSE)),"",VLOOKUP(A424,Erfassung_Berechnung!$K$4:$K$19,1,FALSE))</f>
        <v/>
      </c>
    </row>
    <row r="425" spans="1:39" x14ac:dyDescent="0.2">
      <c r="A425" s="11">
        <f t="shared" si="155"/>
        <v>46012</v>
      </c>
      <c r="B425" s="12">
        <f t="shared" si="133"/>
        <v>12</v>
      </c>
      <c r="C425" s="47">
        <f t="shared" si="134"/>
        <v>1</v>
      </c>
      <c r="D425" s="12">
        <f t="shared" si="135"/>
        <v>1</v>
      </c>
      <c r="E425" s="156" t="str">
        <f>IF(AND(A425&gt;=Schulferien!$A$9,A425&lt;=Schulferien!$B$9),Schulferien!$C$9,IF(AND(A425&gt;=Schulferien!$A$10,A425&lt;=Schulferien!$B$10),Schulferien!$C$10,IF(AND(A425&gt;=Schulferien!$A$11,A425&lt;=Schulferien!$B$11),Schulferien!$C$11,IF(AND(A425&gt;=Schulferien!$A$12,A425&lt;=Schulferien!$B$12),Schulferien!$C$12,IF(AND(A425&gt;=Schulferien!$A$13,A425&lt;=Schulferien!$B$13),Schulferien!$C$13,IF(AND(A425&gt;=Schulferien!$A$14,A425&lt;=Schulferien!$B$14),Schulferien!$C$14,IF(AND(A425&gt;=Schulferien!$A$15,A425&lt;=Schulferien!$B$15),Schulferien!$C$15,IF(AND(A425&gt;=Schulferien!$A$16,A425&lt;=Schulferien!$B$16),Schulferien!$C$16,""))))))))</f>
        <v/>
      </c>
      <c r="F425" s="157" t="str">
        <f t="shared" si="136"/>
        <v/>
      </c>
      <c r="G425" s="159" t="str">
        <f>IF(ISERROR(VLOOKUP(A425,Schulferien!$A$24:$C$31,3,FALSE)),"",VLOOKUP(A425,Schulferien!$A$24:$C$31,3,FALSE))</f>
        <v/>
      </c>
      <c r="H425" s="160" t="str">
        <f t="shared" si="137"/>
        <v/>
      </c>
      <c r="I425" s="164" t="str">
        <f t="shared" si="138"/>
        <v/>
      </c>
      <c r="J425" s="164" t="str">
        <f t="shared" si="139"/>
        <v/>
      </c>
      <c r="K425" s="65"/>
      <c r="L425" s="240" t="str">
        <f t="shared" si="140"/>
        <v/>
      </c>
      <c r="M425" s="150" t="str">
        <f t="shared" si="141"/>
        <v/>
      </c>
      <c r="N425" s="153" t="str">
        <f t="shared" si="142"/>
        <v/>
      </c>
      <c r="O425" s="153" t="str">
        <f t="shared" si="143"/>
        <v/>
      </c>
      <c r="P425" s="240" t="str">
        <f t="shared" si="144"/>
        <v/>
      </c>
      <c r="Q425" s="150" t="str">
        <f t="shared" si="145"/>
        <v/>
      </c>
      <c r="R425" s="153" t="str">
        <f t="shared" si="146"/>
        <v/>
      </c>
      <c r="S425" s="153" t="str">
        <f t="shared" si="147"/>
        <v/>
      </c>
      <c r="T425" s="240" t="str">
        <f t="shared" si="148"/>
        <v/>
      </c>
      <c r="U425" s="150" t="str">
        <f t="shared" si="149"/>
        <v/>
      </c>
      <c r="V425" s="153" t="str">
        <f t="shared" si="150"/>
        <v/>
      </c>
      <c r="W425" s="153" t="str">
        <f t="shared" si="151"/>
        <v/>
      </c>
      <c r="X425" s="170">
        <f t="shared" si="130"/>
        <v>0</v>
      </c>
      <c r="Y425" s="170" t="str">
        <f t="shared" si="131"/>
        <v/>
      </c>
      <c r="Z425" s="172" t="str">
        <f t="shared" si="132"/>
        <v/>
      </c>
      <c r="AA425" s="172" t="str">
        <f t="shared" si="152"/>
        <v/>
      </c>
      <c r="AB425" s="172" t="str">
        <f t="shared" si="153"/>
        <v/>
      </c>
      <c r="AL425" s="205" t="str">
        <f t="shared" si="154"/>
        <v/>
      </c>
      <c r="AM425" s="206" t="str">
        <f>IF(ISERROR(VLOOKUP(A425,Erfassung_Berechnung!$K$4:$K$19,1,FALSE)),"",VLOOKUP(A425,Erfassung_Berechnung!$K$4:$K$19,1,FALSE))</f>
        <v/>
      </c>
    </row>
    <row r="426" spans="1:39" x14ac:dyDescent="0.2">
      <c r="A426" s="11">
        <f t="shared" si="155"/>
        <v>46013</v>
      </c>
      <c r="B426" s="12">
        <f t="shared" si="133"/>
        <v>12</v>
      </c>
      <c r="C426" s="47">
        <f t="shared" si="134"/>
        <v>2</v>
      </c>
      <c r="D426" s="12" t="str">
        <f t="shared" si="135"/>
        <v/>
      </c>
      <c r="E426" s="156" t="str">
        <f>IF(AND(A426&gt;=Schulferien!$A$9,A426&lt;=Schulferien!$B$9),Schulferien!$C$9,IF(AND(A426&gt;=Schulferien!$A$10,A426&lt;=Schulferien!$B$10),Schulferien!$C$10,IF(AND(A426&gt;=Schulferien!$A$11,A426&lt;=Schulferien!$B$11),Schulferien!$C$11,IF(AND(A426&gt;=Schulferien!$A$12,A426&lt;=Schulferien!$B$12),Schulferien!$C$12,IF(AND(A426&gt;=Schulferien!$A$13,A426&lt;=Schulferien!$B$13),Schulferien!$C$13,IF(AND(A426&gt;=Schulferien!$A$14,A426&lt;=Schulferien!$B$14),Schulferien!$C$14,IF(AND(A426&gt;=Schulferien!$A$15,A426&lt;=Schulferien!$B$15),Schulferien!$C$15,IF(AND(A426&gt;=Schulferien!$A$16,A426&lt;=Schulferien!$B$16),Schulferien!$C$16,""))))))))</f>
        <v>Weihnachtsferien</v>
      </c>
      <c r="F426" s="157">
        <f t="shared" si="136"/>
        <v>1</v>
      </c>
      <c r="G426" s="159" t="str">
        <f>IF(ISERROR(VLOOKUP(A426,Schulferien!$A$24:$C$31,3,FALSE)),"",VLOOKUP(A426,Schulferien!$A$24:$C$31,3,FALSE))</f>
        <v/>
      </c>
      <c r="H426" s="160" t="str">
        <f t="shared" si="137"/>
        <v/>
      </c>
      <c r="I426" s="164" t="str">
        <f t="shared" si="138"/>
        <v/>
      </c>
      <c r="J426" s="164" t="str">
        <f t="shared" si="139"/>
        <v/>
      </c>
      <c r="K426" s="65"/>
      <c r="L426" s="240" t="str">
        <f t="shared" si="140"/>
        <v/>
      </c>
      <c r="M426" s="150" t="str">
        <f t="shared" si="141"/>
        <v/>
      </c>
      <c r="N426" s="153" t="str">
        <f t="shared" si="142"/>
        <v/>
      </c>
      <c r="O426" s="153" t="str">
        <f t="shared" si="143"/>
        <v/>
      </c>
      <c r="P426" s="240" t="str">
        <f t="shared" si="144"/>
        <v/>
      </c>
      <c r="Q426" s="150" t="str">
        <f t="shared" si="145"/>
        <v/>
      </c>
      <c r="R426" s="153" t="str">
        <f t="shared" si="146"/>
        <v/>
      </c>
      <c r="S426" s="153" t="str">
        <f t="shared" si="147"/>
        <v/>
      </c>
      <c r="T426" s="240" t="str">
        <f t="shared" si="148"/>
        <v/>
      </c>
      <c r="U426" s="150" t="str">
        <f t="shared" si="149"/>
        <v/>
      </c>
      <c r="V426" s="153" t="str">
        <f t="shared" si="150"/>
        <v/>
      </c>
      <c r="W426" s="153" t="str">
        <f t="shared" si="151"/>
        <v/>
      </c>
      <c r="X426" s="170">
        <f t="shared" si="130"/>
        <v>0</v>
      </c>
      <c r="Y426" s="170" t="str">
        <f t="shared" si="131"/>
        <v/>
      </c>
      <c r="Z426" s="172" t="str">
        <f t="shared" si="132"/>
        <v/>
      </c>
      <c r="AA426" s="172" t="str">
        <f t="shared" si="152"/>
        <v/>
      </c>
      <c r="AB426" s="172" t="str">
        <f t="shared" si="153"/>
        <v/>
      </c>
      <c r="AL426" s="205" t="str">
        <f t="shared" si="154"/>
        <v/>
      </c>
      <c r="AM426" s="206" t="str">
        <f>IF(ISERROR(VLOOKUP(A426,Erfassung_Berechnung!$K$4:$K$19,1,FALSE)),"",VLOOKUP(A426,Erfassung_Berechnung!$K$4:$K$19,1,FALSE))</f>
        <v/>
      </c>
    </row>
    <row r="427" spans="1:39" x14ac:dyDescent="0.2">
      <c r="A427" s="11">
        <f>A426+1</f>
        <v>46014</v>
      </c>
      <c r="B427" s="12">
        <f t="shared" si="133"/>
        <v>12</v>
      </c>
      <c r="C427" s="47">
        <f t="shared" si="134"/>
        <v>3</v>
      </c>
      <c r="D427" s="12" t="str">
        <f t="shared" si="135"/>
        <v/>
      </c>
      <c r="E427" s="156" t="str">
        <f>IF(AND(A427&gt;=Schulferien!$A$9,A427&lt;=Schulferien!$B$9),Schulferien!$C$9,IF(AND(A427&gt;=Schulferien!$A$10,A427&lt;=Schulferien!$B$10),Schulferien!$C$10,IF(AND(A427&gt;=Schulferien!$A$11,A427&lt;=Schulferien!$B$11),Schulferien!$C$11,IF(AND(A427&gt;=Schulferien!$A$12,A427&lt;=Schulferien!$B$12),Schulferien!$C$12,IF(AND(A427&gt;=Schulferien!$A$13,A427&lt;=Schulferien!$B$13),Schulferien!$C$13,IF(AND(A427&gt;=Schulferien!$A$14,A427&lt;=Schulferien!$B$14),Schulferien!$C$14,IF(AND(A427&gt;=Schulferien!$A$15,A427&lt;=Schulferien!$B$15),Schulferien!$C$15,IF(AND(A427&gt;=Schulferien!$A$16,A427&lt;=Schulferien!$B$16),Schulferien!$C$16,""))))))))</f>
        <v>Weihnachtsferien</v>
      </c>
      <c r="F427" s="157">
        <f t="shared" si="136"/>
        <v>1</v>
      </c>
      <c r="G427" s="159" t="str">
        <f>IF(ISERROR(VLOOKUP(A427,Schulferien!$A$24:$C$31,3,FALSE)),"",VLOOKUP(A427,Schulferien!$A$24:$C$31,3,FALSE))</f>
        <v/>
      </c>
      <c r="H427" s="160" t="str">
        <f t="shared" si="137"/>
        <v/>
      </c>
      <c r="I427" s="164" t="str">
        <f t="shared" si="138"/>
        <v/>
      </c>
      <c r="J427" s="164" t="str">
        <f t="shared" si="139"/>
        <v/>
      </c>
      <c r="K427" s="65"/>
      <c r="L427" s="240" t="str">
        <f t="shared" si="140"/>
        <v/>
      </c>
      <c r="M427" s="150" t="str">
        <f t="shared" si="141"/>
        <v/>
      </c>
      <c r="N427" s="153" t="str">
        <f t="shared" si="142"/>
        <v/>
      </c>
      <c r="O427" s="153" t="str">
        <f t="shared" si="143"/>
        <v/>
      </c>
      <c r="P427" s="240" t="str">
        <f t="shared" si="144"/>
        <v/>
      </c>
      <c r="Q427" s="150" t="str">
        <f t="shared" si="145"/>
        <v/>
      </c>
      <c r="R427" s="153" t="str">
        <f t="shared" si="146"/>
        <v/>
      </c>
      <c r="S427" s="153" t="str">
        <f t="shared" si="147"/>
        <v/>
      </c>
      <c r="T427" s="240" t="str">
        <f t="shared" si="148"/>
        <v/>
      </c>
      <c r="U427" s="150" t="str">
        <f t="shared" si="149"/>
        <v/>
      </c>
      <c r="V427" s="153" t="str">
        <f t="shared" si="150"/>
        <v/>
      </c>
      <c r="W427" s="153" t="str">
        <f t="shared" si="151"/>
        <v/>
      </c>
      <c r="X427" s="170">
        <f t="shared" si="130"/>
        <v>0</v>
      </c>
      <c r="Y427" s="170" t="str">
        <f t="shared" si="131"/>
        <v/>
      </c>
      <c r="Z427" s="172" t="str">
        <f t="shared" si="132"/>
        <v/>
      </c>
      <c r="AA427" s="172" t="str">
        <f t="shared" si="152"/>
        <v/>
      </c>
      <c r="AB427" s="172" t="str">
        <f t="shared" si="153"/>
        <v/>
      </c>
      <c r="AL427" s="205" t="str">
        <f t="shared" si="154"/>
        <v/>
      </c>
      <c r="AM427" s="206" t="str">
        <f>IF(ISERROR(VLOOKUP(A427,Erfassung_Berechnung!$K$4:$K$19,1,FALSE)),"",VLOOKUP(A427,Erfassung_Berechnung!$K$4:$K$19,1,FALSE))</f>
        <v/>
      </c>
    </row>
    <row r="428" spans="1:39" x14ac:dyDescent="0.2">
      <c r="A428" s="11">
        <f t="shared" ref="A428:A435" si="156">A427+1</f>
        <v>46015</v>
      </c>
      <c r="B428" s="12">
        <f t="shared" si="133"/>
        <v>12</v>
      </c>
      <c r="C428" s="47">
        <f t="shared" si="134"/>
        <v>4</v>
      </c>
      <c r="D428" s="12" t="str">
        <f t="shared" si="135"/>
        <v/>
      </c>
      <c r="E428" s="156" t="str">
        <f>IF(AND(A428&gt;=Schulferien!$A$9,A428&lt;=Schulferien!$B$9),Schulferien!$C$9,IF(AND(A428&gt;=Schulferien!$A$10,A428&lt;=Schulferien!$B$10),Schulferien!$C$10,IF(AND(A428&gt;=Schulferien!$A$11,A428&lt;=Schulferien!$B$11),Schulferien!$C$11,IF(AND(A428&gt;=Schulferien!$A$12,A428&lt;=Schulferien!$B$12),Schulferien!$C$12,IF(AND(A428&gt;=Schulferien!$A$13,A428&lt;=Schulferien!$B$13),Schulferien!$C$13,IF(AND(A428&gt;=Schulferien!$A$14,A428&lt;=Schulferien!$B$14),Schulferien!$C$14,IF(AND(A428&gt;=Schulferien!$A$15,A428&lt;=Schulferien!$B$15),Schulferien!$C$15,IF(AND(A428&gt;=Schulferien!$A$16,A428&lt;=Schulferien!$B$16),Schulferien!$C$16,""))))))))</f>
        <v>Weihnachtsferien</v>
      </c>
      <c r="F428" s="157">
        <f t="shared" si="136"/>
        <v>1</v>
      </c>
      <c r="G428" s="159" t="str">
        <f>IF(ISERROR(VLOOKUP(A428,Schulferien!$A$24:$C$31,3,FALSE)),"",VLOOKUP(A428,Schulferien!$A$24:$C$31,3,FALSE))</f>
        <v/>
      </c>
      <c r="H428" s="160" t="str">
        <f t="shared" si="137"/>
        <v/>
      </c>
      <c r="I428" s="164" t="str">
        <f t="shared" si="138"/>
        <v/>
      </c>
      <c r="J428" s="164" t="str">
        <f t="shared" si="139"/>
        <v/>
      </c>
      <c r="K428" s="65"/>
      <c r="L428" s="240" t="str">
        <f t="shared" si="140"/>
        <v/>
      </c>
      <c r="M428" s="150" t="str">
        <f t="shared" si="141"/>
        <v/>
      </c>
      <c r="N428" s="153" t="str">
        <f t="shared" si="142"/>
        <v/>
      </c>
      <c r="O428" s="153" t="str">
        <f t="shared" si="143"/>
        <v/>
      </c>
      <c r="P428" s="240" t="str">
        <f t="shared" si="144"/>
        <v/>
      </c>
      <c r="Q428" s="150" t="str">
        <f t="shared" si="145"/>
        <v/>
      </c>
      <c r="R428" s="153" t="str">
        <f t="shared" si="146"/>
        <v/>
      </c>
      <c r="S428" s="153" t="str">
        <f t="shared" si="147"/>
        <v/>
      </c>
      <c r="T428" s="240" t="str">
        <f t="shared" si="148"/>
        <v/>
      </c>
      <c r="U428" s="150" t="str">
        <f t="shared" si="149"/>
        <v/>
      </c>
      <c r="V428" s="153" t="str">
        <f t="shared" si="150"/>
        <v/>
      </c>
      <c r="W428" s="153" t="str">
        <f t="shared" si="151"/>
        <v/>
      </c>
      <c r="X428" s="170">
        <f t="shared" si="130"/>
        <v>0</v>
      </c>
      <c r="Y428" s="170" t="str">
        <f t="shared" si="131"/>
        <v/>
      </c>
      <c r="Z428" s="172" t="str">
        <f t="shared" si="132"/>
        <v/>
      </c>
      <c r="AA428" s="172" t="str">
        <f t="shared" si="152"/>
        <v/>
      </c>
      <c r="AB428" s="172" t="str">
        <f t="shared" si="153"/>
        <v/>
      </c>
      <c r="AL428" s="205" t="str">
        <f t="shared" si="154"/>
        <v/>
      </c>
      <c r="AM428" s="206" t="str">
        <f>IF(ISERROR(VLOOKUP(A428,Erfassung_Berechnung!$K$4:$K$19,1,FALSE)),"",VLOOKUP(A428,Erfassung_Berechnung!$K$4:$K$19,1,FALSE))</f>
        <v/>
      </c>
    </row>
    <row r="429" spans="1:39" x14ac:dyDescent="0.2">
      <c r="A429" s="11">
        <f t="shared" si="156"/>
        <v>46016</v>
      </c>
      <c r="B429" s="12">
        <f t="shared" si="133"/>
        <v>12</v>
      </c>
      <c r="C429" s="47">
        <f t="shared" si="134"/>
        <v>5</v>
      </c>
      <c r="D429" s="12" t="str">
        <f t="shared" si="135"/>
        <v/>
      </c>
      <c r="E429" s="156" t="str">
        <f>IF(AND(A429&gt;=Schulferien!$A$9,A429&lt;=Schulferien!$B$9),Schulferien!$C$9,IF(AND(A429&gt;=Schulferien!$A$10,A429&lt;=Schulferien!$B$10),Schulferien!$C$10,IF(AND(A429&gt;=Schulferien!$A$11,A429&lt;=Schulferien!$B$11),Schulferien!$C$11,IF(AND(A429&gt;=Schulferien!$A$12,A429&lt;=Schulferien!$B$12),Schulferien!$C$12,IF(AND(A429&gt;=Schulferien!$A$13,A429&lt;=Schulferien!$B$13),Schulferien!$C$13,IF(AND(A429&gt;=Schulferien!$A$14,A429&lt;=Schulferien!$B$14),Schulferien!$C$14,IF(AND(A429&gt;=Schulferien!$A$15,A429&lt;=Schulferien!$B$15),Schulferien!$C$15,IF(AND(A429&gt;=Schulferien!$A$16,A429&lt;=Schulferien!$B$16),Schulferien!$C$16,""))))))))</f>
        <v>Weihnachtsferien</v>
      </c>
      <c r="F429" s="157">
        <f t="shared" si="136"/>
        <v>1</v>
      </c>
      <c r="G429" s="159" t="str">
        <f>IF(ISERROR(VLOOKUP(A429,Schulferien!$A$24:$C$31,3,FALSE)),"",VLOOKUP(A429,Schulferien!$A$24:$C$31,3,FALSE))</f>
        <v/>
      </c>
      <c r="H429" s="160" t="str">
        <f t="shared" si="137"/>
        <v/>
      </c>
      <c r="I429" s="164" t="str">
        <f t="shared" si="138"/>
        <v/>
      </c>
      <c r="J429" s="164" t="str">
        <f t="shared" si="139"/>
        <v/>
      </c>
      <c r="K429" s="65"/>
      <c r="L429" s="240" t="str">
        <f t="shared" si="140"/>
        <v/>
      </c>
      <c r="M429" s="150" t="str">
        <f t="shared" si="141"/>
        <v/>
      </c>
      <c r="N429" s="153" t="str">
        <f t="shared" si="142"/>
        <v/>
      </c>
      <c r="O429" s="153" t="str">
        <f t="shared" si="143"/>
        <v/>
      </c>
      <c r="P429" s="240" t="str">
        <f t="shared" si="144"/>
        <v/>
      </c>
      <c r="Q429" s="150" t="str">
        <f t="shared" si="145"/>
        <v/>
      </c>
      <c r="R429" s="153" t="str">
        <f t="shared" si="146"/>
        <v/>
      </c>
      <c r="S429" s="153" t="str">
        <f t="shared" si="147"/>
        <v/>
      </c>
      <c r="T429" s="240" t="str">
        <f t="shared" si="148"/>
        <v/>
      </c>
      <c r="U429" s="150" t="str">
        <f t="shared" si="149"/>
        <v/>
      </c>
      <c r="V429" s="153" t="str">
        <f t="shared" si="150"/>
        <v/>
      </c>
      <c r="W429" s="153" t="str">
        <f t="shared" si="151"/>
        <v/>
      </c>
      <c r="X429" s="170">
        <f t="shared" si="130"/>
        <v>0</v>
      </c>
      <c r="Y429" s="170" t="str">
        <f t="shared" si="131"/>
        <v/>
      </c>
      <c r="Z429" s="172" t="str">
        <f t="shared" si="132"/>
        <v/>
      </c>
      <c r="AA429" s="172" t="str">
        <f t="shared" si="152"/>
        <v/>
      </c>
      <c r="AB429" s="172" t="str">
        <f t="shared" si="153"/>
        <v/>
      </c>
      <c r="AL429" s="205" t="str">
        <f t="shared" si="154"/>
        <v/>
      </c>
      <c r="AM429" s="206" t="str">
        <f>IF(ISERROR(VLOOKUP(A429,Erfassung_Berechnung!$K$4:$K$19,1,FALSE)),"",VLOOKUP(A429,Erfassung_Berechnung!$K$4:$K$19,1,FALSE))</f>
        <v/>
      </c>
    </row>
    <row r="430" spans="1:39" x14ac:dyDescent="0.2">
      <c r="A430" s="11">
        <f t="shared" si="156"/>
        <v>46017</v>
      </c>
      <c r="B430" s="12">
        <f t="shared" si="133"/>
        <v>12</v>
      </c>
      <c r="C430" s="47">
        <f t="shared" si="134"/>
        <v>6</v>
      </c>
      <c r="D430" s="12" t="str">
        <f t="shared" si="135"/>
        <v/>
      </c>
      <c r="E430" s="156" t="str">
        <f>IF(AND(A430&gt;=Schulferien!$A$9,A430&lt;=Schulferien!$B$9),Schulferien!$C$9,IF(AND(A430&gt;=Schulferien!$A$10,A430&lt;=Schulferien!$B$10),Schulferien!$C$10,IF(AND(A430&gt;=Schulferien!$A$11,A430&lt;=Schulferien!$B$11),Schulferien!$C$11,IF(AND(A430&gt;=Schulferien!$A$12,A430&lt;=Schulferien!$B$12),Schulferien!$C$12,IF(AND(A430&gt;=Schulferien!$A$13,A430&lt;=Schulferien!$B$13),Schulferien!$C$13,IF(AND(A430&gt;=Schulferien!$A$14,A430&lt;=Schulferien!$B$14),Schulferien!$C$14,IF(AND(A430&gt;=Schulferien!$A$15,A430&lt;=Schulferien!$B$15),Schulferien!$C$15,IF(AND(A430&gt;=Schulferien!$A$16,A430&lt;=Schulferien!$B$16),Schulferien!$C$16,""))))))))</f>
        <v>Weihnachtsferien</v>
      </c>
      <c r="F430" s="157">
        <f t="shared" si="136"/>
        <v>1</v>
      </c>
      <c r="G430" s="159" t="str">
        <f>IF(ISERROR(VLOOKUP(A430,Schulferien!$A$24:$C$31,3,FALSE)),"",VLOOKUP(A430,Schulferien!$A$24:$C$31,3,FALSE))</f>
        <v/>
      </c>
      <c r="H430" s="160" t="str">
        <f t="shared" si="137"/>
        <v/>
      </c>
      <c r="I430" s="164" t="str">
        <f t="shared" si="138"/>
        <v/>
      </c>
      <c r="J430" s="164" t="str">
        <f t="shared" si="139"/>
        <v/>
      </c>
      <c r="K430" s="65"/>
      <c r="L430" s="240" t="str">
        <f t="shared" si="140"/>
        <v/>
      </c>
      <c r="M430" s="150" t="str">
        <f t="shared" si="141"/>
        <v/>
      </c>
      <c r="N430" s="153" t="str">
        <f t="shared" si="142"/>
        <v/>
      </c>
      <c r="O430" s="153" t="str">
        <f t="shared" si="143"/>
        <v/>
      </c>
      <c r="P430" s="240" t="str">
        <f t="shared" si="144"/>
        <v/>
      </c>
      <c r="Q430" s="150" t="str">
        <f t="shared" si="145"/>
        <v/>
      </c>
      <c r="R430" s="153" t="str">
        <f t="shared" si="146"/>
        <v/>
      </c>
      <c r="S430" s="153" t="str">
        <f t="shared" si="147"/>
        <v/>
      </c>
      <c r="T430" s="240" t="str">
        <f t="shared" si="148"/>
        <v/>
      </c>
      <c r="U430" s="150" t="str">
        <f t="shared" si="149"/>
        <v/>
      </c>
      <c r="V430" s="153" t="str">
        <f t="shared" si="150"/>
        <v/>
      </c>
      <c r="W430" s="153" t="str">
        <f t="shared" si="151"/>
        <v/>
      </c>
      <c r="X430" s="170">
        <f t="shared" si="130"/>
        <v>0</v>
      </c>
      <c r="Y430" s="170" t="str">
        <f t="shared" si="131"/>
        <v/>
      </c>
      <c r="Z430" s="172" t="str">
        <f t="shared" si="132"/>
        <v/>
      </c>
      <c r="AA430" s="172" t="str">
        <f t="shared" si="152"/>
        <v/>
      </c>
      <c r="AB430" s="172" t="str">
        <f t="shared" si="153"/>
        <v/>
      </c>
      <c r="AL430" s="205" t="str">
        <f t="shared" si="154"/>
        <v/>
      </c>
      <c r="AM430" s="206" t="str">
        <f>IF(ISERROR(VLOOKUP(A430,Erfassung_Berechnung!$K$4:$K$19,1,FALSE)),"",VLOOKUP(A430,Erfassung_Berechnung!$K$4:$K$19,1,FALSE))</f>
        <v/>
      </c>
    </row>
    <row r="431" spans="1:39" x14ac:dyDescent="0.2">
      <c r="A431" s="11">
        <f t="shared" si="156"/>
        <v>46018</v>
      </c>
      <c r="B431" s="12">
        <f t="shared" si="133"/>
        <v>12</v>
      </c>
      <c r="C431" s="47">
        <f t="shared" si="134"/>
        <v>7</v>
      </c>
      <c r="D431" s="12">
        <f t="shared" si="135"/>
        <v>1</v>
      </c>
      <c r="E431" s="156" t="str">
        <f>IF(AND(A431&gt;=Schulferien!$A$9,A431&lt;=Schulferien!$B$9),Schulferien!$C$9,IF(AND(A431&gt;=Schulferien!$A$10,A431&lt;=Schulferien!$B$10),Schulferien!$C$10,IF(AND(A431&gt;=Schulferien!$A$11,A431&lt;=Schulferien!$B$11),Schulferien!$C$11,IF(AND(A431&gt;=Schulferien!$A$12,A431&lt;=Schulferien!$B$12),Schulferien!$C$12,IF(AND(A431&gt;=Schulferien!$A$13,A431&lt;=Schulferien!$B$13),Schulferien!$C$13,IF(AND(A431&gt;=Schulferien!$A$14,A431&lt;=Schulferien!$B$14),Schulferien!$C$14,IF(AND(A431&gt;=Schulferien!$A$15,A431&lt;=Schulferien!$B$15),Schulferien!$C$15,IF(AND(A431&gt;=Schulferien!$A$16,A431&lt;=Schulferien!$B$16),Schulferien!$C$16,""))))))))</f>
        <v>Weihnachtsferien</v>
      </c>
      <c r="F431" s="157">
        <f t="shared" si="136"/>
        <v>0</v>
      </c>
      <c r="G431" s="159" t="str">
        <f>IF(ISERROR(VLOOKUP(A431,Schulferien!$A$24:$C$31,3,FALSE)),"",VLOOKUP(A431,Schulferien!$A$24:$C$31,3,FALSE))</f>
        <v/>
      </c>
      <c r="H431" s="160" t="str">
        <f t="shared" si="137"/>
        <v/>
      </c>
      <c r="I431" s="164" t="str">
        <f t="shared" si="138"/>
        <v/>
      </c>
      <c r="J431" s="164" t="str">
        <f t="shared" si="139"/>
        <v/>
      </c>
      <c r="K431" s="65"/>
      <c r="L431" s="240" t="str">
        <f t="shared" si="140"/>
        <v/>
      </c>
      <c r="M431" s="150" t="str">
        <f t="shared" si="141"/>
        <v/>
      </c>
      <c r="N431" s="153" t="str">
        <f t="shared" si="142"/>
        <v/>
      </c>
      <c r="O431" s="153" t="str">
        <f t="shared" si="143"/>
        <v/>
      </c>
      <c r="P431" s="240" t="str">
        <f t="shared" si="144"/>
        <v/>
      </c>
      <c r="Q431" s="150" t="str">
        <f t="shared" si="145"/>
        <v/>
      </c>
      <c r="R431" s="153" t="str">
        <f t="shared" si="146"/>
        <v/>
      </c>
      <c r="S431" s="153" t="str">
        <f t="shared" si="147"/>
        <v/>
      </c>
      <c r="T431" s="240" t="str">
        <f t="shared" si="148"/>
        <v/>
      </c>
      <c r="U431" s="150" t="str">
        <f t="shared" si="149"/>
        <v/>
      </c>
      <c r="V431" s="153" t="str">
        <f t="shared" si="150"/>
        <v/>
      </c>
      <c r="W431" s="153" t="str">
        <f t="shared" si="151"/>
        <v/>
      </c>
      <c r="X431" s="170">
        <f t="shared" si="130"/>
        <v>0</v>
      </c>
      <c r="Y431" s="170" t="str">
        <f t="shared" si="131"/>
        <v/>
      </c>
      <c r="Z431" s="172" t="str">
        <f t="shared" si="132"/>
        <v/>
      </c>
      <c r="AA431" s="172" t="str">
        <f t="shared" si="152"/>
        <v/>
      </c>
      <c r="AB431" s="172" t="str">
        <f t="shared" si="153"/>
        <v/>
      </c>
      <c r="AL431" s="205" t="str">
        <f t="shared" si="154"/>
        <v/>
      </c>
      <c r="AM431" s="206" t="str">
        <f>IF(ISERROR(VLOOKUP(A431,Erfassung_Berechnung!$K$4:$K$19,1,FALSE)),"",VLOOKUP(A431,Erfassung_Berechnung!$K$4:$K$19,1,FALSE))</f>
        <v/>
      </c>
    </row>
    <row r="432" spans="1:39" x14ac:dyDescent="0.2">
      <c r="A432" s="11">
        <f t="shared" si="156"/>
        <v>46019</v>
      </c>
      <c r="B432" s="12">
        <f t="shared" si="133"/>
        <v>12</v>
      </c>
      <c r="C432" s="47">
        <f t="shared" si="134"/>
        <v>1</v>
      </c>
      <c r="D432" s="12">
        <f t="shared" si="135"/>
        <v>1</v>
      </c>
      <c r="E432" s="156" t="str">
        <f>IF(AND(A432&gt;=Schulferien!$A$9,A432&lt;=Schulferien!$B$9),Schulferien!$C$9,IF(AND(A432&gt;=Schulferien!$A$10,A432&lt;=Schulferien!$B$10),Schulferien!$C$10,IF(AND(A432&gt;=Schulferien!$A$11,A432&lt;=Schulferien!$B$11),Schulferien!$C$11,IF(AND(A432&gt;=Schulferien!$A$12,A432&lt;=Schulferien!$B$12),Schulferien!$C$12,IF(AND(A432&gt;=Schulferien!$A$13,A432&lt;=Schulferien!$B$13),Schulferien!$C$13,IF(AND(A432&gt;=Schulferien!$A$14,A432&lt;=Schulferien!$B$14),Schulferien!$C$14,IF(AND(A432&gt;=Schulferien!$A$15,A432&lt;=Schulferien!$B$15),Schulferien!$C$15,IF(AND(A432&gt;=Schulferien!$A$16,A432&lt;=Schulferien!$B$16),Schulferien!$C$16,""))))))))</f>
        <v>Weihnachtsferien</v>
      </c>
      <c r="F432" s="157">
        <f t="shared" si="136"/>
        <v>0</v>
      </c>
      <c r="G432" s="159" t="str">
        <f>IF(ISERROR(VLOOKUP(A432,Schulferien!$A$24:$C$31,3,FALSE)),"",VLOOKUP(A432,Schulferien!$A$24:$C$31,3,FALSE))</f>
        <v/>
      </c>
      <c r="H432" s="160" t="str">
        <f t="shared" si="137"/>
        <v/>
      </c>
      <c r="I432" s="164" t="str">
        <f t="shared" si="138"/>
        <v/>
      </c>
      <c r="J432" s="164" t="str">
        <f t="shared" si="139"/>
        <v/>
      </c>
      <c r="K432" s="65"/>
      <c r="L432" s="240" t="str">
        <f t="shared" si="140"/>
        <v/>
      </c>
      <c r="M432" s="150" t="str">
        <f t="shared" si="141"/>
        <v/>
      </c>
      <c r="N432" s="153" t="str">
        <f t="shared" si="142"/>
        <v/>
      </c>
      <c r="O432" s="153" t="str">
        <f t="shared" si="143"/>
        <v/>
      </c>
      <c r="P432" s="240" t="str">
        <f t="shared" si="144"/>
        <v/>
      </c>
      <c r="Q432" s="150" t="str">
        <f t="shared" si="145"/>
        <v/>
      </c>
      <c r="R432" s="153" t="str">
        <f t="shared" si="146"/>
        <v/>
      </c>
      <c r="S432" s="153" t="str">
        <f t="shared" si="147"/>
        <v/>
      </c>
      <c r="T432" s="240" t="str">
        <f t="shared" si="148"/>
        <v/>
      </c>
      <c r="U432" s="150" t="str">
        <f t="shared" si="149"/>
        <v/>
      </c>
      <c r="V432" s="153" t="str">
        <f t="shared" si="150"/>
        <v/>
      </c>
      <c r="W432" s="153" t="str">
        <f t="shared" si="151"/>
        <v/>
      </c>
      <c r="X432" s="170">
        <f t="shared" si="130"/>
        <v>0</v>
      </c>
      <c r="Y432" s="170" t="str">
        <f t="shared" si="131"/>
        <v/>
      </c>
      <c r="Z432" s="172" t="str">
        <f t="shared" si="132"/>
        <v/>
      </c>
      <c r="AA432" s="172" t="str">
        <f t="shared" si="152"/>
        <v/>
      </c>
      <c r="AB432" s="172" t="str">
        <f t="shared" si="153"/>
        <v/>
      </c>
      <c r="AL432" s="205" t="str">
        <f t="shared" si="154"/>
        <v/>
      </c>
      <c r="AM432" s="206" t="str">
        <f>IF(ISERROR(VLOOKUP(A432,Erfassung_Berechnung!$K$4:$K$19,1,FALSE)),"",VLOOKUP(A432,Erfassung_Berechnung!$K$4:$K$19,1,FALSE))</f>
        <v/>
      </c>
    </row>
    <row r="433" spans="1:39" x14ac:dyDescent="0.2">
      <c r="A433" s="11">
        <f t="shared" si="156"/>
        <v>46020</v>
      </c>
      <c r="B433" s="12">
        <f t="shared" si="133"/>
        <v>12</v>
      </c>
      <c r="C433" s="47">
        <f t="shared" si="134"/>
        <v>2</v>
      </c>
      <c r="D433" s="12" t="str">
        <f t="shared" si="135"/>
        <v/>
      </c>
      <c r="E433" s="156" t="str">
        <f>IF(AND(A433&gt;=Schulferien!$A$9,A433&lt;=Schulferien!$B$9),Schulferien!$C$9,IF(AND(A433&gt;=Schulferien!$A$10,A433&lt;=Schulferien!$B$10),Schulferien!$C$10,IF(AND(A433&gt;=Schulferien!$A$11,A433&lt;=Schulferien!$B$11),Schulferien!$C$11,IF(AND(A433&gt;=Schulferien!$A$12,A433&lt;=Schulferien!$B$12),Schulferien!$C$12,IF(AND(A433&gt;=Schulferien!$A$13,A433&lt;=Schulferien!$B$13),Schulferien!$C$13,IF(AND(A433&gt;=Schulferien!$A$14,A433&lt;=Schulferien!$B$14),Schulferien!$C$14,IF(AND(A433&gt;=Schulferien!$A$15,A433&lt;=Schulferien!$B$15),Schulferien!$C$15,IF(AND(A433&gt;=Schulferien!$A$16,A433&lt;=Schulferien!$B$16),Schulferien!$C$16,""))))))))</f>
        <v>Weihnachtsferien</v>
      </c>
      <c r="F433" s="157">
        <f t="shared" si="136"/>
        <v>1</v>
      </c>
      <c r="G433" s="159" t="str">
        <f>IF(ISERROR(VLOOKUP(A433,Schulferien!$A$24:$C$31,3,FALSE)),"",VLOOKUP(A433,Schulferien!$A$24:$C$31,3,FALSE))</f>
        <v/>
      </c>
      <c r="H433" s="160" t="str">
        <f t="shared" si="137"/>
        <v/>
      </c>
      <c r="I433" s="164" t="str">
        <f t="shared" si="138"/>
        <v/>
      </c>
      <c r="J433" s="164" t="str">
        <f t="shared" si="139"/>
        <v/>
      </c>
      <c r="K433" s="65"/>
      <c r="L433" s="240" t="str">
        <f t="shared" si="140"/>
        <v/>
      </c>
      <c r="M433" s="150" t="str">
        <f t="shared" si="141"/>
        <v/>
      </c>
      <c r="N433" s="153" t="str">
        <f t="shared" si="142"/>
        <v/>
      </c>
      <c r="O433" s="153" t="str">
        <f t="shared" si="143"/>
        <v/>
      </c>
      <c r="P433" s="240" t="str">
        <f t="shared" si="144"/>
        <v/>
      </c>
      <c r="Q433" s="150" t="str">
        <f t="shared" si="145"/>
        <v/>
      </c>
      <c r="R433" s="153" t="str">
        <f t="shared" si="146"/>
        <v/>
      </c>
      <c r="S433" s="153" t="str">
        <f t="shared" si="147"/>
        <v/>
      </c>
      <c r="T433" s="240" t="str">
        <f t="shared" si="148"/>
        <v/>
      </c>
      <c r="U433" s="150" t="str">
        <f t="shared" si="149"/>
        <v/>
      </c>
      <c r="V433" s="153" t="str">
        <f t="shared" si="150"/>
        <v/>
      </c>
      <c r="W433" s="153" t="str">
        <f t="shared" si="151"/>
        <v/>
      </c>
      <c r="X433" s="170">
        <f t="shared" si="130"/>
        <v>0</v>
      </c>
      <c r="Y433" s="170" t="str">
        <f t="shared" si="131"/>
        <v/>
      </c>
      <c r="Z433" s="172" t="str">
        <f t="shared" si="132"/>
        <v/>
      </c>
      <c r="AA433" s="172" t="str">
        <f t="shared" si="152"/>
        <v/>
      </c>
      <c r="AB433" s="172" t="str">
        <f t="shared" si="153"/>
        <v/>
      </c>
      <c r="AL433" s="205" t="str">
        <f t="shared" si="154"/>
        <v/>
      </c>
      <c r="AM433" s="206" t="str">
        <f>IF(ISERROR(VLOOKUP(A433,Erfassung_Berechnung!$K$4:$K$19,1,FALSE)),"",VLOOKUP(A433,Erfassung_Berechnung!$K$4:$K$19,1,FALSE))</f>
        <v/>
      </c>
    </row>
    <row r="434" spans="1:39" x14ac:dyDescent="0.2">
      <c r="A434" s="11">
        <f t="shared" si="156"/>
        <v>46021</v>
      </c>
      <c r="B434" s="12">
        <f t="shared" si="133"/>
        <v>12</v>
      </c>
      <c r="C434" s="47">
        <f t="shared" si="134"/>
        <v>3</v>
      </c>
      <c r="D434" s="12" t="str">
        <f t="shared" si="135"/>
        <v/>
      </c>
      <c r="E434" s="156" t="str">
        <f>IF(AND(A434&gt;=Schulferien!$A$9,A434&lt;=Schulferien!$B$9),Schulferien!$C$9,IF(AND(A434&gt;=Schulferien!$A$10,A434&lt;=Schulferien!$B$10),Schulferien!$C$10,IF(AND(A434&gt;=Schulferien!$A$11,A434&lt;=Schulferien!$B$11),Schulferien!$C$11,IF(AND(A434&gt;=Schulferien!$A$12,A434&lt;=Schulferien!$B$12),Schulferien!$C$12,IF(AND(A434&gt;=Schulferien!$A$13,A434&lt;=Schulferien!$B$13),Schulferien!$C$13,IF(AND(A434&gt;=Schulferien!$A$14,A434&lt;=Schulferien!$B$14),Schulferien!$C$14,IF(AND(A434&gt;=Schulferien!$A$15,A434&lt;=Schulferien!$B$15),Schulferien!$C$15,IF(AND(A434&gt;=Schulferien!$A$16,A434&lt;=Schulferien!$B$16),Schulferien!$C$16,""))))))))</f>
        <v>Weihnachtsferien</v>
      </c>
      <c r="F434" s="157">
        <f t="shared" si="136"/>
        <v>1</v>
      </c>
      <c r="G434" s="159" t="str">
        <f>IF(ISERROR(VLOOKUP(A434,Schulferien!$A$24:$C$31,3,FALSE)),"",VLOOKUP(A434,Schulferien!$A$24:$C$31,3,FALSE))</f>
        <v/>
      </c>
      <c r="H434" s="160" t="str">
        <f t="shared" si="137"/>
        <v/>
      </c>
      <c r="I434" s="164" t="str">
        <f t="shared" si="138"/>
        <v/>
      </c>
      <c r="J434" s="164" t="str">
        <f t="shared" si="139"/>
        <v/>
      </c>
      <c r="K434" s="65"/>
      <c r="L434" s="240" t="str">
        <f t="shared" si="140"/>
        <v/>
      </c>
      <c r="M434" s="150" t="str">
        <f t="shared" si="141"/>
        <v/>
      </c>
      <c r="N434" s="153" t="str">
        <f t="shared" si="142"/>
        <v/>
      </c>
      <c r="O434" s="153" t="str">
        <f t="shared" si="143"/>
        <v/>
      </c>
      <c r="P434" s="240" t="str">
        <f t="shared" si="144"/>
        <v/>
      </c>
      <c r="Q434" s="150" t="str">
        <f t="shared" si="145"/>
        <v/>
      </c>
      <c r="R434" s="153" t="str">
        <f t="shared" si="146"/>
        <v/>
      </c>
      <c r="S434" s="153" t="str">
        <f t="shared" si="147"/>
        <v/>
      </c>
      <c r="T434" s="240" t="str">
        <f t="shared" si="148"/>
        <v/>
      </c>
      <c r="U434" s="150" t="str">
        <f t="shared" si="149"/>
        <v/>
      </c>
      <c r="V434" s="153" t="str">
        <f t="shared" si="150"/>
        <v/>
      </c>
      <c r="W434" s="153" t="str">
        <f t="shared" si="151"/>
        <v/>
      </c>
      <c r="X434" s="170">
        <f t="shared" si="130"/>
        <v>0</v>
      </c>
      <c r="Y434" s="170" t="str">
        <f t="shared" si="131"/>
        <v/>
      </c>
      <c r="Z434" s="172" t="str">
        <f t="shared" si="132"/>
        <v/>
      </c>
      <c r="AA434" s="172" t="str">
        <f t="shared" si="152"/>
        <v/>
      </c>
      <c r="AB434" s="172" t="str">
        <f t="shared" si="153"/>
        <v/>
      </c>
      <c r="AL434" s="205" t="str">
        <f t="shared" si="154"/>
        <v/>
      </c>
      <c r="AM434" s="206" t="str">
        <f>IF(ISERROR(VLOOKUP(A434,Erfassung_Berechnung!$K$4:$K$19,1,FALSE)),"",VLOOKUP(A434,Erfassung_Berechnung!$K$4:$K$19,1,FALSE))</f>
        <v/>
      </c>
    </row>
    <row r="435" spans="1:39" x14ac:dyDescent="0.2">
      <c r="A435" s="11">
        <f t="shared" si="156"/>
        <v>46022</v>
      </c>
      <c r="B435" s="12">
        <f t="shared" si="133"/>
        <v>12</v>
      </c>
      <c r="C435" s="47">
        <f t="shared" si="134"/>
        <v>4</v>
      </c>
      <c r="D435" s="12" t="str">
        <f t="shared" si="135"/>
        <v/>
      </c>
      <c r="E435" s="156" t="str">
        <f>IF(AND(A435&gt;=Schulferien!$A$9,A435&lt;=Schulferien!$B$9),Schulferien!$C$9,IF(AND(A435&gt;=Schulferien!$A$10,A435&lt;=Schulferien!$B$10),Schulferien!$C$10,IF(AND(A435&gt;=Schulferien!$A$11,A435&lt;=Schulferien!$B$11),Schulferien!$C$11,IF(AND(A435&gt;=Schulferien!$A$12,A435&lt;=Schulferien!$B$12),Schulferien!$C$12,IF(AND(A435&gt;=Schulferien!$A$13,A435&lt;=Schulferien!$B$13),Schulferien!$C$13,IF(AND(A435&gt;=Schulferien!$A$14,A435&lt;=Schulferien!$B$14),Schulferien!$C$14,IF(AND(A435&gt;=Schulferien!$A$15,A435&lt;=Schulferien!$B$15),Schulferien!$C$15,IF(AND(A435&gt;=Schulferien!$A$16,A435&lt;=Schulferien!$B$16),Schulferien!$C$16,""))))))))</f>
        <v>Weihnachtsferien</v>
      </c>
      <c r="F435" s="157">
        <f t="shared" si="136"/>
        <v>1</v>
      </c>
      <c r="G435" s="159" t="str">
        <f>IF(ISERROR(VLOOKUP(A435,Schulferien!$A$24:$C$31,3,FALSE)),"",VLOOKUP(A435,Schulferien!$A$24:$C$31,3,FALSE))</f>
        <v/>
      </c>
      <c r="H435" s="160" t="str">
        <f t="shared" si="137"/>
        <v/>
      </c>
      <c r="I435" s="164" t="str">
        <f t="shared" si="138"/>
        <v/>
      </c>
      <c r="J435" s="164" t="str">
        <f t="shared" si="139"/>
        <v/>
      </c>
      <c r="K435" s="65"/>
      <c r="L435" s="240" t="str">
        <f t="shared" si="140"/>
        <v/>
      </c>
      <c r="M435" s="150" t="str">
        <f t="shared" si="141"/>
        <v/>
      </c>
      <c r="N435" s="153" t="str">
        <f t="shared" si="142"/>
        <v/>
      </c>
      <c r="O435" s="153" t="str">
        <f t="shared" si="143"/>
        <v/>
      </c>
      <c r="P435" s="240" t="str">
        <f t="shared" si="144"/>
        <v/>
      </c>
      <c r="Q435" s="150" t="str">
        <f t="shared" si="145"/>
        <v/>
      </c>
      <c r="R435" s="153" t="str">
        <f t="shared" si="146"/>
        <v/>
      </c>
      <c r="S435" s="153" t="str">
        <f t="shared" si="147"/>
        <v/>
      </c>
      <c r="T435" s="240" t="str">
        <f t="shared" si="148"/>
        <v/>
      </c>
      <c r="U435" s="150" t="str">
        <f t="shared" si="149"/>
        <v/>
      </c>
      <c r="V435" s="153" t="str">
        <f t="shared" si="150"/>
        <v/>
      </c>
      <c r="W435" s="153" t="str">
        <f t="shared" si="151"/>
        <v/>
      </c>
      <c r="X435" s="170">
        <f t="shared" si="130"/>
        <v>0</v>
      </c>
      <c r="Y435" s="170" t="str">
        <f t="shared" si="131"/>
        <v/>
      </c>
      <c r="Z435" s="172" t="str">
        <f t="shared" si="132"/>
        <v/>
      </c>
      <c r="AA435" s="172" t="str">
        <f t="shared" si="152"/>
        <v/>
      </c>
      <c r="AB435" s="172" t="str">
        <f t="shared" si="153"/>
        <v/>
      </c>
      <c r="AL435" s="205">
        <f t="shared" si="154"/>
        <v>6</v>
      </c>
      <c r="AM435" s="206">
        <f>IF(ISERROR(VLOOKUP(A435,Erfassung_Berechnung!$K$4:$K$19,1,FALSE)),"",VLOOKUP(A435,Erfassung_Berechnung!$K$4:$K$19,1,FALSE))</f>
        <v>46022</v>
      </c>
    </row>
    <row r="436" spans="1:39" x14ac:dyDescent="0.2">
      <c r="A436" s="11"/>
      <c r="B436" s="12"/>
      <c r="C436" s="47"/>
      <c r="D436" s="12"/>
      <c r="E436" s="156"/>
      <c r="F436" s="157"/>
      <c r="G436" s="159"/>
      <c r="H436" s="160"/>
      <c r="I436" s="164"/>
      <c r="J436" s="164"/>
      <c r="K436" s="65"/>
      <c r="L436" s="240"/>
      <c r="M436" s="150"/>
      <c r="N436" s="153"/>
      <c r="O436" s="153"/>
      <c r="P436" s="240"/>
      <c r="Q436" s="150"/>
      <c r="R436" s="153"/>
      <c r="S436" s="153"/>
      <c r="T436" s="240"/>
      <c r="U436" s="150"/>
      <c r="V436" s="153"/>
      <c r="W436" s="153"/>
      <c r="X436" s="170"/>
      <c r="Y436" s="170"/>
      <c r="Z436" s="172"/>
      <c r="AA436" s="172"/>
      <c r="AB436" s="172"/>
      <c r="AL436" s="205"/>
      <c r="AM436" s="206"/>
    </row>
    <row r="437" spans="1:39" x14ac:dyDescent="0.2">
      <c r="A437" s="11"/>
    </row>
  </sheetData>
  <sheetProtection algorithmName="SHA-512" hashValue="1cQd1HTXknNWRW4je30QnN3jCzY90uVLqV2srKDFbQi75uez6xJ+RScDEy7CaOqzTDK6QySDH1utI1T/F2sgrQ==" saltValue="Iu63hbLIP52qzWdISw6T8Q==" spinCount="100000" sheet="1" objects="1" scenarios="1"/>
  <pageMargins left="0.59055118110236227" right="0.39370078740157483" top="1.1811023622047245" bottom="0.70866141732283472" header="0.19685039370078741" footer="0.19685039370078741"/>
  <pageSetup paperSize="9" scale="14" orientation="portrait" r:id="rId1"/>
  <headerFooter scaleWithDoc="0">
    <oddHeader>&amp;L&amp;"Arial,Fett"Amt für Volksschule&amp;"Arial,Standard"
Finanzen&amp;R
&amp;G</oddHeader>
    <oddFooter>&amp;L&amp;8&amp;F/AVFIN/avtro
&amp;R&amp;8&amp;A/Druck: &amp;D
&amp;P/&amp;N</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2"/>
  <sheetViews>
    <sheetView showGridLines="0" zoomScaleNormal="100" workbookViewId="0">
      <selection activeCell="A2" sqref="A2"/>
    </sheetView>
  </sheetViews>
  <sheetFormatPr baseColWidth="10" defaultRowHeight="12.75" x14ac:dyDescent="0.2"/>
  <cols>
    <col min="1" max="1" width="1.7109375" customWidth="1"/>
    <col min="2" max="2" width="4" bestFit="1" customWidth="1"/>
    <col min="3" max="3" width="8.7109375" customWidth="1"/>
    <col min="4" max="4" width="4.7109375" customWidth="1"/>
    <col min="5" max="6" width="1.7109375" customWidth="1"/>
    <col min="7" max="7" width="3.42578125" bestFit="1" customWidth="1"/>
    <col min="8" max="8" width="8.7109375" customWidth="1"/>
    <col min="9" max="9" width="4.7109375" customWidth="1"/>
    <col min="10" max="11" width="1.7109375" customWidth="1"/>
    <col min="12" max="12" width="3.42578125" customWidth="1"/>
    <col min="13" max="13" width="8.7109375" customWidth="1"/>
    <col min="14" max="14" width="4.7109375" customWidth="1"/>
    <col min="15" max="16" width="1.7109375" customWidth="1"/>
    <col min="17" max="17" width="3.42578125" customWidth="1"/>
    <col min="18" max="18" width="8.7109375" customWidth="1"/>
    <col min="19" max="19" width="4.7109375" customWidth="1"/>
    <col min="20" max="21" width="1.7109375" customWidth="1"/>
    <col min="22" max="22" width="3.42578125" customWidth="1"/>
    <col min="23" max="23" width="8.7109375" customWidth="1"/>
    <col min="24" max="24" width="4.7109375" customWidth="1"/>
    <col min="25" max="26" width="1.7109375" customWidth="1"/>
    <col min="27" max="27" width="3.42578125" customWidth="1"/>
    <col min="28" max="28" width="8.7109375" customWidth="1"/>
    <col min="29" max="29" width="4.7109375" customWidth="1"/>
    <col min="30" max="31" width="1.7109375" customWidth="1"/>
    <col min="32" max="32" width="3.42578125" customWidth="1"/>
    <col min="33" max="33" width="8.7109375" customWidth="1"/>
    <col min="34" max="34" width="4.7109375" customWidth="1"/>
    <col min="35" max="36" width="1.7109375" customWidth="1"/>
    <col min="37" max="37" width="5.5703125" customWidth="1"/>
    <col min="38" max="38" width="1.7109375" customWidth="1"/>
    <col min="39" max="39" width="8.7109375" customWidth="1"/>
    <col min="40" max="41" width="1.7109375" customWidth="1"/>
    <col min="42" max="42" width="5.5703125" customWidth="1"/>
    <col min="43" max="43" width="1.7109375" customWidth="1"/>
    <col min="44" max="44" width="8.7109375" customWidth="1"/>
    <col min="45" max="46" width="1.7109375" customWidth="1"/>
    <col min="47" max="47" width="5.5703125" customWidth="1"/>
    <col min="48" max="48" width="1.7109375" customWidth="1"/>
    <col min="49" max="49" width="8.7109375" customWidth="1"/>
    <col min="50" max="50" width="1.7109375" customWidth="1"/>
  </cols>
  <sheetData>
    <row r="1" spans="1:46" ht="20.25" x14ac:dyDescent="0.3">
      <c r="A1" s="31" t="s">
        <v>13</v>
      </c>
      <c r="F1" s="31"/>
      <c r="K1" s="31"/>
      <c r="P1" s="31"/>
      <c r="U1" s="31"/>
      <c r="Z1" s="31"/>
      <c r="AE1" s="31"/>
      <c r="AJ1" s="31"/>
      <c r="AO1" s="31"/>
      <c r="AT1" s="31"/>
    </row>
    <row r="3" spans="1:46" x14ac:dyDescent="0.2">
      <c r="A3" s="29" t="str">
        <f>"Anstellungsdauer "&amp;Erfassung_Berechnung!G25</f>
        <v>Anstellungsdauer 2025</v>
      </c>
      <c r="G3" s="257">
        <f>Erfassung_Berechnung!I43</f>
        <v>45658</v>
      </c>
      <c r="H3" s="257"/>
      <c r="I3" s="257">
        <f>Erfassung_Berechnung!K43</f>
        <v>46022</v>
      </c>
      <c r="J3" s="257"/>
      <c r="K3" s="257"/>
      <c r="L3" s="257"/>
      <c r="N3" s="29" t="s">
        <v>14</v>
      </c>
      <c r="P3" s="87"/>
      <c r="Q3" s="257">
        <f>Erfassung_Berechnung!D50</f>
        <v>45658</v>
      </c>
      <c r="R3" s="257"/>
      <c r="S3" s="257">
        <f>Erfassung_Berechnung!F50</f>
        <v>45688</v>
      </c>
      <c r="T3" s="257"/>
      <c r="U3" s="257"/>
      <c r="V3" s="257"/>
      <c r="W3" s="87" t="str">
        <f>IF(Erfassung_Berechnung!I50="","",Erfassung_Berechnung!I50&amp;" / "&amp;Erfassung_Berechnung!K50)</f>
        <v/>
      </c>
      <c r="Y3" s="87"/>
      <c r="Z3" s="87"/>
      <c r="AC3" s="141"/>
      <c r="AH3" s="140"/>
      <c r="AJ3" s="87"/>
    </row>
    <row r="4" spans="1:46" x14ac:dyDescent="0.2">
      <c r="G4" s="12"/>
      <c r="H4" s="12"/>
      <c r="I4" s="12"/>
      <c r="J4" s="12"/>
      <c r="K4" s="12"/>
      <c r="L4" s="12"/>
      <c r="Q4" s="257">
        <f>Erfassung_Berechnung!D52</f>
        <v>45689</v>
      </c>
      <c r="R4" s="257"/>
      <c r="S4" s="257">
        <f>Erfassung_Berechnung!F52</f>
        <v>45869</v>
      </c>
      <c r="T4" s="257"/>
      <c r="U4" s="257"/>
      <c r="V4" s="257"/>
      <c r="W4" s="87" t="str">
        <f>IF(Erfassung_Berechnung!I52="","",Erfassung_Berechnung!I52&amp;" / "&amp;Erfassung_Berechnung!K52)</f>
        <v/>
      </c>
      <c r="Y4" s="87"/>
      <c r="Z4" s="87"/>
      <c r="AC4" s="141"/>
      <c r="AH4" s="140"/>
    </row>
    <row r="5" spans="1:46" x14ac:dyDescent="0.2">
      <c r="A5" s="145" t="s">
        <v>8</v>
      </c>
      <c r="B5" s="146"/>
      <c r="C5" s="146"/>
      <c r="D5" s="146"/>
      <c r="E5" s="146"/>
      <c r="F5" s="146"/>
      <c r="G5" s="258" t="str">
        <f>IF(Erfassung_Berechnung!I66="","",Erfassung_Berechnung!I66)</f>
        <v/>
      </c>
      <c r="H5" s="258"/>
      <c r="I5" s="258" t="str">
        <f>IF(Erfassung_Berechnung!K66="","",Erfassung_Berechnung!K66)</f>
        <v/>
      </c>
      <c r="J5" s="258"/>
      <c r="K5" s="258"/>
      <c r="L5" s="258"/>
      <c r="M5" s="144"/>
      <c r="N5" s="87"/>
      <c r="O5" s="87"/>
      <c r="P5" s="87"/>
      <c r="Q5" s="257">
        <f>Erfassung_Berechnung!D54</f>
        <v>45870</v>
      </c>
      <c r="R5" s="257"/>
      <c r="S5" s="257">
        <f>Erfassung_Berechnung!F54</f>
        <v>46022</v>
      </c>
      <c r="T5" s="257"/>
      <c r="U5" s="257"/>
      <c r="V5" s="257"/>
      <c r="W5" s="87" t="str">
        <f>IF(Erfassung_Berechnung!I54="","",Erfassung_Berechnung!I54&amp;" / "&amp;Erfassung_Berechnung!K54)</f>
        <v/>
      </c>
      <c r="Y5" s="87"/>
      <c r="Z5" s="87"/>
      <c r="AC5" s="141"/>
      <c r="AH5" s="140"/>
      <c r="AJ5" s="87"/>
    </row>
    <row r="6" spans="1:46" x14ac:dyDescent="0.2">
      <c r="G6" s="258" t="str">
        <f>IF(Erfassung_Berechnung!I68="","",Erfassung_Berechnung!I68)</f>
        <v/>
      </c>
      <c r="H6" s="258"/>
      <c r="I6" s="258" t="str">
        <f>IF(Erfassung_Berechnung!K68="","",Erfassung_Berechnung!K68)</f>
        <v/>
      </c>
      <c r="J6" s="258"/>
      <c r="K6" s="258"/>
      <c r="L6" s="258"/>
      <c r="M6" s="144"/>
      <c r="N6" s="87"/>
      <c r="O6" s="87"/>
      <c r="P6" s="87"/>
      <c r="Q6" s="257" t="str">
        <f>Erfassung_Berechnung!D56</f>
        <v/>
      </c>
      <c r="R6" s="257"/>
      <c r="S6" s="257" t="str">
        <f>Erfassung_Berechnung!F56</f>
        <v/>
      </c>
      <c r="T6" s="257"/>
      <c r="U6" s="257"/>
      <c r="V6" s="257"/>
      <c r="W6" s="87" t="str">
        <f>IF(Erfassung_Berechnung!I56="","",Erfassung_Berechnung!I56&amp;" / "&amp;Erfassung_Berechnung!K56)</f>
        <v/>
      </c>
      <c r="Y6" s="87"/>
      <c r="Z6" s="87"/>
      <c r="AC6" s="141"/>
      <c r="AH6" s="140"/>
      <c r="AJ6" s="87"/>
    </row>
    <row r="7" spans="1:46" x14ac:dyDescent="0.2">
      <c r="G7" s="258" t="str">
        <f>IF(Erfassung_Berechnung!I70="","",Erfassung_Berechnung!I70)</f>
        <v/>
      </c>
      <c r="H7" s="258"/>
      <c r="I7" s="258" t="str">
        <f>IF(Erfassung_Berechnung!K70="","",Erfassung_Berechnung!K70)</f>
        <v/>
      </c>
      <c r="J7" s="258"/>
      <c r="K7" s="258"/>
      <c r="L7" s="258"/>
      <c r="M7" s="144"/>
      <c r="N7" s="87"/>
      <c r="O7" s="87"/>
      <c r="P7" s="87"/>
      <c r="Q7" s="257" t="str">
        <f>Erfassung_Berechnung!D58</f>
        <v/>
      </c>
      <c r="R7" s="257"/>
      <c r="S7" s="257" t="str">
        <f>Erfassung_Berechnung!F58</f>
        <v/>
      </c>
      <c r="T7" s="257"/>
      <c r="U7" s="257"/>
      <c r="V7" s="257"/>
      <c r="W7" s="87" t="str">
        <f>IF(Erfassung_Berechnung!I58="","",Erfassung_Berechnung!I58&amp;" / "&amp;Erfassung_Berechnung!K58)</f>
        <v/>
      </c>
      <c r="Y7" s="87"/>
      <c r="Z7" s="87"/>
      <c r="AC7" s="141"/>
      <c r="AH7" s="140"/>
      <c r="AJ7" s="87"/>
    </row>
    <row r="8" spans="1:46" x14ac:dyDescent="0.2">
      <c r="Q8" s="257" t="str">
        <f>Erfassung_Berechnung!D60</f>
        <v/>
      </c>
      <c r="R8" s="257"/>
      <c r="S8" s="257" t="str">
        <f>Erfassung_Berechnung!F60</f>
        <v/>
      </c>
      <c r="T8" s="257"/>
      <c r="U8" s="257"/>
      <c r="V8" s="257"/>
      <c r="W8" s="87" t="str">
        <f>IF(Erfassung_Berechnung!I60="","",Erfassung_Berechnung!I60&amp;" / "&amp;Erfassung_Berechnung!K60)</f>
        <v/>
      </c>
      <c r="Y8" s="87"/>
      <c r="Z8" s="87"/>
      <c r="AC8" s="141"/>
      <c r="AH8" s="140"/>
    </row>
    <row r="9" spans="1:46" x14ac:dyDescent="0.2">
      <c r="A9" s="51" t="s">
        <v>2</v>
      </c>
      <c r="B9" s="48"/>
      <c r="C9" s="48"/>
      <c r="D9" s="48"/>
      <c r="E9" s="48"/>
      <c r="F9" s="48"/>
      <c r="G9" s="48"/>
      <c r="H9" s="92" t="s">
        <v>131</v>
      </c>
      <c r="I9" s="92"/>
      <c r="J9" s="93"/>
      <c r="K9" s="93"/>
      <c r="L9" s="93"/>
      <c r="M9" s="93"/>
      <c r="N9" s="93"/>
      <c r="O9" s="93"/>
      <c r="P9" s="10"/>
      <c r="T9" s="88"/>
      <c r="U9" s="88"/>
    </row>
    <row r="11" spans="1:46" x14ac:dyDescent="0.2">
      <c r="A11" s="90"/>
      <c r="B11" s="5" t="s">
        <v>3</v>
      </c>
      <c r="C11" s="5" t="s">
        <v>4</v>
      </c>
      <c r="D11" s="5"/>
      <c r="E11" s="91"/>
      <c r="F11" s="90"/>
      <c r="G11" s="5" t="s">
        <v>3</v>
      </c>
      <c r="H11" s="5" t="s">
        <v>4</v>
      </c>
      <c r="I11" s="5"/>
      <c r="J11" s="91"/>
      <c r="K11" s="90"/>
      <c r="L11" s="5" t="s">
        <v>3</v>
      </c>
      <c r="M11" s="5" t="s">
        <v>4</v>
      </c>
      <c r="N11" s="5"/>
      <c r="O11" s="91"/>
      <c r="P11" s="90"/>
      <c r="Q11" s="5" t="s">
        <v>3</v>
      </c>
      <c r="R11" s="5" t="s">
        <v>4</v>
      </c>
      <c r="S11" s="5"/>
      <c r="T11" s="91"/>
      <c r="U11" s="90"/>
      <c r="V11" s="5" t="s">
        <v>3</v>
      </c>
      <c r="W11" s="5" t="s">
        <v>4</v>
      </c>
      <c r="X11" s="5"/>
      <c r="Y11" s="91"/>
      <c r="Z11" s="90"/>
      <c r="AA11" s="5" t="s">
        <v>3</v>
      </c>
      <c r="AB11" s="5" t="s">
        <v>4</v>
      </c>
      <c r="AC11" s="5"/>
      <c r="AD11" s="91"/>
      <c r="AE11" s="90"/>
      <c r="AF11" s="5" t="s">
        <v>3</v>
      </c>
      <c r="AG11" s="5" t="s">
        <v>4</v>
      </c>
      <c r="AH11" s="5"/>
      <c r="AI11" s="91"/>
    </row>
    <row r="12" spans="1:46" x14ac:dyDescent="0.2">
      <c r="A12" s="94">
        <f>IF(VLOOKUP(C12,Hilfstabelle!$65:$1048576,6,FALSE)&lt;&gt;"",1,IF(VLOOKUP(C12,Hilfstabelle!$65:$1048576,8,FALSE)&lt;&gt;"",2,""))</f>
        <v>1</v>
      </c>
      <c r="B12" s="6">
        <f>WEEKDAY(C12)</f>
        <v>4</v>
      </c>
      <c r="C12" s="89">
        <f>Erfassung_Berechnung!I25</f>
        <v>45658</v>
      </c>
      <c r="D12" s="143">
        <f>C12</f>
        <v>45658</v>
      </c>
      <c r="E12" s="95" t="str">
        <f>IF(VLOOKUP(C12,Hilfstabelle!$65:$1048576,12,FALSE)&lt;&gt;"",1,IF(VLOOKUP(C12,Hilfstabelle!$65:$1048576,16,FALSE)&lt;&gt;"",1,IF(VLOOKUP(C12,Hilfstabelle!$65:$1048576,20,FALSE)&lt;&gt;"",1,"")))</f>
        <v/>
      </c>
      <c r="F12" s="94" t="str">
        <f>IF(VLOOKUP(H12,Hilfstabelle!$65:$1048576,6,FALSE)&lt;&gt;"",1,IF(VLOOKUP(H12,Hilfstabelle!$65:$1048576,8,FALSE)&lt;&gt;"",2,""))</f>
        <v/>
      </c>
      <c r="G12" s="6">
        <f>WEEKDAY(H12)</f>
        <v>1</v>
      </c>
      <c r="H12" s="89">
        <f>C64+1</f>
        <v>45711</v>
      </c>
      <c r="I12" s="143">
        <f>H12</f>
        <v>45711</v>
      </c>
      <c r="J12" s="95" t="str">
        <f>IF(VLOOKUP(H12,Hilfstabelle!$65:$1048576,12,FALSE)&lt;&gt;"",1,IF(VLOOKUP(H12,Hilfstabelle!$65:$1048576,16,FALSE)&lt;&gt;"",1,IF(VLOOKUP(H12,Hilfstabelle!$65:$1048576,20,FALSE)&lt;&gt;"",1,"")))</f>
        <v/>
      </c>
      <c r="K12" s="94">
        <f>IF(VLOOKUP(M12,Hilfstabelle!$65:$1048576,6,FALSE)&lt;&gt;"",1,IF(VLOOKUP(M12,Hilfstabelle!$65:$1048576,8,FALSE)&lt;&gt;"",2,""))</f>
        <v>1</v>
      </c>
      <c r="L12" s="6">
        <f>WEEKDAY(M12)</f>
        <v>5</v>
      </c>
      <c r="M12" s="89">
        <f>H64+1</f>
        <v>45764</v>
      </c>
      <c r="N12" s="143">
        <f>M12</f>
        <v>45764</v>
      </c>
      <c r="O12" s="95" t="str">
        <f>IF(VLOOKUP(M12,Hilfstabelle!$65:$1048576,12,FALSE)&lt;&gt;"",1,IF(VLOOKUP(M12,Hilfstabelle!$65:$1048576,16,FALSE)&lt;&gt;"",1,IF(VLOOKUP(M12,Hilfstabelle!$65:$1048576,20,FALSE)&lt;&gt;"",1,"")))</f>
        <v/>
      </c>
      <c r="P12" s="94">
        <f>IF(VLOOKUP(R12,Hilfstabelle!$65:$1048576,6,FALSE)&lt;&gt;"",1,IF(VLOOKUP(R12,Hilfstabelle!$65:$1048576,8,FALSE)&lt;&gt;"",2,""))</f>
        <v>2</v>
      </c>
      <c r="Q12" s="6">
        <f>WEEKDAY(R12)</f>
        <v>2</v>
      </c>
      <c r="R12" s="89">
        <f>M64+1</f>
        <v>45817</v>
      </c>
      <c r="S12" s="143">
        <f>R12</f>
        <v>45817</v>
      </c>
      <c r="T12" s="95" t="str">
        <f>IF(VLOOKUP(R12,Hilfstabelle!$65:$1048576,12,FALSE)&lt;&gt;"",1,IF(VLOOKUP(R12,Hilfstabelle!$65:$1048576,16,FALSE)&lt;&gt;"",1,IF(VLOOKUP(R12,Hilfstabelle!$65:$1048576,20,FALSE)&lt;&gt;"",1,"")))</f>
        <v/>
      </c>
      <c r="U12" s="94">
        <f>IF(VLOOKUP(W12,Hilfstabelle!$65:$1048576,6,FALSE)&lt;&gt;"",1,IF(VLOOKUP(W12,Hilfstabelle!$65:$1048576,8,FALSE)&lt;&gt;"",2,""))</f>
        <v>1</v>
      </c>
      <c r="V12" s="6">
        <f>WEEKDAY(W12)</f>
        <v>6</v>
      </c>
      <c r="W12" s="89">
        <f>R64+1</f>
        <v>45870</v>
      </c>
      <c r="X12" s="143">
        <f>W12</f>
        <v>45870</v>
      </c>
      <c r="Y12" s="95" t="str">
        <f>IF(VLOOKUP(W12,Hilfstabelle!$65:$1048576,12,FALSE)&lt;&gt;"",1,IF(VLOOKUP(W12,Hilfstabelle!$65:$1048576,16,FALSE)&lt;&gt;"",1,IF(VLOOKUP(W12,Hilfstabelle!$65:$1048576,20,FALSE)&lt;&gt;"",1,"")))</f>
        <v/>
      </c>
      <c r="Z12" s="94" t="str">
        <f>IF(VLOOKUP(AB12,Hilfstabelle!$65:$1048576,6,FALSE)&lt;&gt;"",1,IF(VLOOKUP(AB12,Hilfstabelle!$65:$1048576,8,FALSE)&lt;&gt;"",2,""))</f>
        <v/>
      </c>
      <c r="AA12" s="6">
        <f>WEEKDAY(AB12)</f>
        <v>3</v>
      </c>
      <c r="AB12" s="89">
        <f>W64+1</f>
        <v>45923</v>
      </c>
      <c r="AC12" s="143">
        <f>AB12</f>
        <v>45923</v>
      </c>
      <c r="AD12" s="95" t="str">
        <f>IF(VLOOKUP(AB12,Hilfstabelle!$65:$1048576,12,FALSE)&lt;&gt;"",1,IF(VLOOKUP(AB12,Hilfstabelle!$65:$1048576,16,FALSE)&lt;&gt;"",1,IF(VLOOKUP(AB12,Hilfstabelle!$65:$1048576,20,FALSE)&lt;&gt;"",1,"")))</f>
        <v/>
      </c>
      <c r="AE12" s="94" t="str">
        <f>IF(VLOOKUP(AG12,Hilfstabelle!$65:$1048576,6,FALSE)&lt;&gt;"",1,IF(VLOOKUP(AG12,Hilfstabelle!$65:$1048576,8,FALSE)&lt;&gt;"",2,""))</f>
        <v/>
      </c>
      <c r="AF12" s="6">
        <f>WEEKDAY(AG12)</f>
        <v>7</v>
      </c>
      <c r="AG12" s="89">
        <f>AB64+1</f>
        <v>45976</v>
      </c>
      <c r="AH12" s="143">
        <f>AG12</f>
        <v>45976</v>
      </c>
      <c r="AI12" s="95" t="str">
        <f>IF(VLOOKUP(AG12,Hilfstabelle!$65:$1048576,12,FALSE)&lt;&gt;"",1,IF(VLOOKUP(AG12,Hilfstabelle!$65:$1048576,16,FALSE)&lt;&gt;"",1,IF(VLOOKUP(AG12,Hilfstabelle!$65:$1048576,20,FALSE)&lt;&gt;"",1,"")))</f>
        <v/>
      </c>
    </row>
    <row r="13" spans="1:46" x14ac:dyDescent="0.2">
      <c r="A13" s="94">
        <f>IF(VLOOKUP(C13,Hilfstabelle!$65:$1048576,6,FALSE)&lt;&gt;"",1,IF(VLOOKUP(C13,Hilfstabelle!$65:$1048576,8,FALSE)&lt;&gt;"",2,""))</f>
        <v>1</v>
      </c>
      <c r="B13" s="6">
        <f t="shared" ref="B13:B64" si="0">WEEKDAY(C13)</f>
        <v>5</v>
      </c>
      <c r="C13" s="89">
        <f>C12+1</f>
        <v>45659</v>
      </c>
      <c r="D13" s="143">
        <f t="shared" ref="D13:D64" si="1">C13</f>
        <v>45659</v>
      </c>
      <c r="E13" s="95" t="str">
        <f>IF(VLOOKUP(C13,Hilfstabelle!$65:$1048576,12,FALSE)&lt;&gt;"",1,IF(VLOOKUP(C13,Hilfstabelle!$65:$1048576,16,FALSE)&lt;&gt;"",1,IF(VLOOKUP(C13,Hilfstabelle!$65:$1048576,20,FALSE)&lt;&gt;"",1,"")))</f>
        <v/>
      </c>
      <c r="F13" s="94" t="str">
        <f>IF(VLOOKUP(H13,Hilfstabelle!$65:$1048576,6,FALSE)&lt;&gt;"",1,IF(VLOOKUP(H13,Hilfstabelle!$65:$1048576,8,FALSE)&lt;&gt;"",2,""))</f>
        <v/>
      </c>
      <c r="G13" s="6">
        <f t="shared" ref="G13:G64" si="2">WEEKDAY(H13)</f>
        <v>2</v>
      </c>
      <c r="H13" s="89">
        <f>H12+1</f>
        <v>45712</v>
      </c>
      <c r="I13" s="143">
        <f t="shared" ref="I13:I64" si="3">H13</f>
        <v>45712</v>
      </c>
      <c r="J13" s="95" t="str">
        <f>IF(VLOOKUP(H13,Hilfstabelle!$65:$1048576,12,FALSE)&lt;&gt;"",1,IF(VLOOKUP(H13,Hilfstabelle!$65:$1048576,16,FALSE)&lt;&gt;"",1,IF(VLOOKUP(H13,Hilfstabelle!$65:$1048576,20,FALSE)&lt;&gt;"",1,"")))</f>
        <v/>
      </c>
      <c r="K13" s="94">
        <f>IF(VLOOKUP(M13,Hilfstabelle!$65:$1048576,6,FALSE)&lt;&gt;"",1,IF(VLOOKUP(M13,Hilfstabelle!$65:$1048576,8,FALSE)&lt;&gt;"",2,""))</f>
        <v>1</v>
      </c>
      <c r="L13" s="6">
        <f t="shared" ref="L13:L64" si="4">WEEKDAY(M13)</f>
        <v>6</v>
      </c>
      <c r="M13" s="89">
        <f>M12+1</f>
        <v>45765</v>
      </c>
      <c r="N13" s="143">
        <f t="shared" ref="N13:N64" si="5">M13</f>
        <v>45765</v>
      </c>
      <c r="O13" s="95" t="str">
        <f>IF(VLOOKUP(M13,Hilfstabelle!$65:$1048576,12,FALSE)&lt;&gt;"",1,IF(VLOOKUP(M13,Hilfstabelle!$65:$1048576,16,FALSE)&lt;&gt;"",1,IF(VLOOKUP(M13,Hilfstabelle!$65:$1048576,20,FALSE)&lt;&gt;"",1,"")))</f>
        <v/>
      </c>
      <c r="P13" s="94" t="str">
        <f>IF(VLOOKUP(R13,Hilfstabelle!$65:$1048576,6,FALSE)&lt;&gt;"",1,IF(VLOOKUP(R13,Hilfstabelle!$65:$1048576,8,FALSE)&lt;&gt;"",2,""))</f>
        <v/>
      </c>
      <c r="Q13" s="6">
        <f t="shared" ref="Q13:Q64" si="6">WEEKDAY(R13)</f>
        <v>3</v>
      </c>
      <c r="R13" s="89">
        <f t="shared" ref="R13:R64" si="7">R12+1</f>
        <v>45818</v>
      </c>
      <c r="S13" s="143">
        <f t="shared" ref="S13:S64" si="8">R13</f>
        <v>45818</v>
      </c>
      <c r="T13" s="95" t="str">
        <f>IF(VLOOKUP(R13,Hilfstabelle!$65:$1048576,12,FALSE)&lt;&gt;"",1,IF(VLOOKUP(R13,Hilfstabelle!$65:$1048576,16,FALSE)&lt;&gt;"",1,IF(VLOOKUP(R13,Hilfstabelle!$65:$1048576,20,FALSE)&lt;&gt;"",1,"")))</f>
        <v/>
      </c>
      <c r="U13" s="94">
        <f>IF(VLOOKUP(W13,Hilfstabelle!$65:$1048576,6,FALSE)&lt;&gt;"",1,IF(VLOOKUP(W13,Hilfstabelle!$65:$1048576,8,FALSE)&lt;&gt;"",2,""))</f>
        <v>1</v>
      </c>
      <c r="V13" s="6">
        <f t="shared" ref="V13:V64" si="9">WEEKDAY(W13)</f>
        <v>7</v>
      </c>
      <c r="W13" s="89">
        <f t="shared" ref="W13:W64" si="10">W12+1</f>
        <v>45871</v>
      </c>
      <c r="X13" s="143">
        <f t="shared" ref="X13:X64" si="11">W13</f>
        <v>45871</v>
      </c>
      <c r="Y13" s="95" t="str">
        <f>IF(VLOOKUP(W13,Hilfstabelle!$65:$1048576,12,FALSE)&lt;&gt;"",1,IF(VLOOKUP(W13,Hilfstabelle!$65:$1048576,16,FALSE)&lt;&gt;"",1,IF(VLOOKUP(W13,Hilfstabelle!$65:$1048576,20,FALSE)&lt;&gt;"",1,"")))</f>
        <v/>
      </c>
      <c r="Z13" s="94" t="str">
        <f>IF(VLOOKUP(AB13,Hilfstabelle!$65:$1048576,6,FALSE)&lt;&gt;"",1,IF(VLOOKUP(AB13,Hilfstabelle!$65:$1048576,8,FALSE)&lt;&gt;"",2,""))</f>
        <v/>
      </c>
      <c r="AA13" s="6">
        <f t="shared" ref="AA13:AA64" si="12">WEEKDAY(AB13)</f>
        <v>4</v>
      </c>
      <c r="AB13" s="89">
        <f t="shared" ref="AB13:AB64" si="13">AB12+1</f>
        <v>45924</v>
      </c>
      <c r="AC13" s="143">
        <f t="shared" ref="AC13:AC64" si="14">AB13</f>
        <v>45924</v>
      </c>
      <c r="AD13" s="95" t="str">
        <f>IF(VLOOKUP(AB13,Hilfstabelle!$65:$1048576,12,FALSE)&lt;&gt;"",1,IF(VLOOKUP(AB13,Hilfstabelle!$65:$1048576,16,FALSE)&lt;&gt;"",1,IF(VLOOKUP(AB13,Hilfstabelle!$65:$1048576,20,FALSE)&lt;&gt;"",1,"")))</f>
        <v/>
      </c>
      <c r="AE13" s="94" t="str">
        <f>IF(VLOOKUP(AG13,Hilfstabelle!$65:$1048576,6,FALSE)&lt;&gt;"",1,IF(VLOOKUP(AG13,Hilfstabelle!$65:$1048576,8,FALSE)&lt;&gt;"",2,""))</f>
        <v/>
      </c>
      <c r="AF13" s="6">
        <f t="shared" ref="AF13:AF58" si="15">WEEKDAY(AG13)</f>
        <v>1</v>
      </c>
      <c r="AG13" s="89">
        <f t="shared" ref="AG13:AG58" si="16">AG12+1</f>
        <v>45977</v>
      </c>
      <c r="AH13" s="143">
        <f t="shared" ref="AH13:AH58" si="17">AG13</f>
        <v>45977</v>
      </c>
      <c r="AI13" s="95" t="str">
        <f>IF(VLOOKUP(AG13,Hilfstabelle!$65:$1048576,12,FALSE)&lt;&gt;"",1,IF(VLOOKUP(AG13,Hilfstabelle!$65:$1048576,16,FALSE)&lt;&gt;"",1,IF(VLOOKUP(AG13,Hilfstabelle!$65:$1048576,20,FALSE)&lt;&gt;"",1,"")))</f>
        <v/>
      </c>
    </row>
    <row r="14" spans="1:46" x14ac:dyDescent="0.2">
      <c r="A14" s="94">
        <f>IF(VLOOKUP(C14,Hilfstabelle!$65:$1048576,6,FALSE)&lt;&gt;"",1,IF(VLOOKUP(C14,Hilfstabelle!$65:$1048576,8,FALSE)&lt;&gt;"",2,""))</f>
        <v>1</v>
      </c>
      <c r="B14" s="6">
        <f t="shared" si="0"/>
        <v>6</v>
      </c>
      <c r="C14" s="89">
        <f t="shared" ref="C14:C64" si="18">C13+1</f>
        <v>45660</v>
      </c>
      <c r="D14" s="143">
        <f t="shared" si="1"/>
        <v>45660</v>
      </c>
      <c r="E14" s="95" t="str">
        <f>IF(VLOOKUP(C14,Hilfstabelle!$65:$1048576,12,FALSE)&lt;&gt;"",1,IF(VLOOKUP(C14,Hilfstabelle!$65:$1048576,16,FALSE)&lt;&gt;"",1,IF(VLOOKUP(C14,Hilfstabelle!$65:$1048576,20,FALSE)&lt;&gt;"",1,"")))</f>
        <v/>
      </c>
      <c r="F14" s="94" t="str">
        <f>IF(VLOOKUP(H14,Hilfstabelle!$65:$1048576,6,FALSE)&lt;&gt;"",1,IF(VLOOKUP(H14,Hilfstabelle!$65:$1048576,8,FALSE)&lt;&gt;"",2,""))</f>
        <v/>
      </c>
      <c r="G14" s="6">
        <f t="shared" si="2"/>
        <v>3</v>
      </c>
      <c r="H14" s="89">
        <f t="shared" ref="H14:H64" si="19">H13+1</f>
        <v>45713</v>
      </c>
      <c r="I14" s="143">
        <f t="shared" si="3"/>
        <v>45713</v>
      </c>
      <c r="J14" s="95" t="str">
        <f>IF(VLOOKUP(H14,Hilfstabelle!$65:$1048576,12,FALSE)&lt;&gt;"",1,IF(VLOOKUP(H14,Hilfstabelle!$65:$1048576,16,FALSE)&lt;&gt;"",1,IF(VLOOKUP(H14,Hilfstabelle!$65:$1048576,20,FALSE)&lt;&gt;"",1,"")))</f>
        <v/>
      </c>
      <c r="K14" s="94">
        <f>IF(VLOOKUP(M14,Hilfstabelle!$65:$1048576,6,FALSE)&lt;&gt;"",1,IF(VLOOKUP(M14,Hilfstabelle!$65:$1048576,8,FALSE)&lt;&gt;"",2,""))</f>
        <v>1</v>
      </c>
      <c r="L14" s="6">
        <f t="shared" si="4"/>
        <v>7</v>
      </c>
      <c r="M14" s="89">
        <f t="shared" ref="M14:M64" si="20">M13+1</f>
        <v>45766</v>
      </c>
      <c r="N14" s="143">
        <f t="shared" si="5"/>
        <v>45766</v>
      </c>
      <c r="O14" s="95" t="str">
        <f>IF(VLOOKUP(M14,Hilfstabelle!$65:$1048576,12,FALSE)&lt;&gt;"",1,IF(VLOOKUP(M14,Hilfstabelle!$65:$1048576,16,FALSE)&lt;&gt;"",1,IF(VLOOKUP(M14,Hilfstabelle!$65:$1048576,20,FALSE)&lt;&gt;"",1,"")))</f>
        <v/>
      </c>
      <c r="P14" s="94" t="str">
        <f>IF(VLOOKUP(R14,Hilfstabelle!$65:$1048576,6,FALSE)&lt;&gt;"",1,IF(VLOOKUP(R14,Hilfstabelle!$65:$1048576,8,FALSE)&lt;&gt;"",2,""))</f>
        <v/>
      </c>
      <c r="Q14" s="6">
        <f t="shared" si="6"/>
        <v>4</v>
      </c>
      <c r="R14" s="89">
        <f t="shared" si="7"/>
        <v>45819</v>
      </c>
      <c r="S14" s="143">
        <f t="shared" si="8"/>
        <v>45819</v>
      </c>
      <c r="T14" s="95" t="str">
        <f>IF(VLOOKUP(R14,Hilfstabelle!$65:$1048576,12,FALSE)&lt;&gt;"",1,IF(VLOOKUP(R14,Hilfstabelle!$65:$1048576,16,FALSE)&lt;&gt;"",1,IF(VLOOKUP(R14,Hilfstabelle!$65:$1048576,20,FALSE)&lt;&gt;"",1,"")))</f>
        <v/>
      </c>
      <c r="U14" s="94">
        <f>IF(VLOOKUP(W14,Hilfstabelle!$65:$1048576,6,FALSE)&lt;&gt;"",1,IF(VLOOKUP(W14,Hilfstabelle!$65:$1048576,8,FALSE)&lt;&gt;"",2,""))</f>
        <v>1</v>
      </c>
      <c r="V14" s="6">
        <f t="shared" si="9"/>
        <v>1</v>
      </c>
      <c r="W14" s="89">
        <f t="shared" si="10"/>
        <v>45872</v>
      </c>
      <c r="X14" s="143">
        <f t="shared" si="11"/>
        <v>45872</v>
      </c>
      <c r="Y14" s="95" t="str">
        <f>IF(VLOOKUP(W14,Hilfstabelle!$65:$1048576,12,FALSE)&lt;&gt;"",1,IF(VLOOKUP(W14,Hilfstabelle!$65:$1048576,16,FALSE)&lt;&gt;"",1,IF(VLOOKUP(W14,Hilfstabelle!$65:$1048576,20,FALSE)&lt;&gt;"",1,"")))</f>
        <v/>
      </c>
      <c r="Z14" s="94" t="str">
        <f>IF(VLOOKUP(AB14,Hilfstabelle!$65:$1048576,6,FALSE)&lt;&gt;"",1,IF(VLOOKUP(AB14,Hilfstabelle!$65:$1048576,8,FALSE)&lt;&gt;"",2,""))</f>
        <v/>
      </c>
      <c r="AA14" s="6">
        <f t="shared" si="12"/>
        <v>5</v>
      </c>
      <c r="AB14" s="89">
        <f t="shared" si="13"/>
        <v>45925</v>
      </c>
      <c r="AC14" s="143">
        <f t="shared" si="14"/>
        <v>45925</v>
      </c>
      <c r="AD14" s="95" t="str">
        <f>IF(VLOOKUP(AB14,Hilfstabelle!$65:$1048576,12,FALSE)&lt;&gt;"",1,IF(VLOOKUP(AB14,Hilfstabelle!$65:$1048576,16,FALSE)&lt;&gt;"",1,IF(VLOOKUP(AB14,Hilfstabelle!$65:$1048576,20,FALSE)&lt;&gt;"",1,"")))</f>
        <v/>
      </c>
      <c r="AE14" s="94" t="str">
        <f>IF(VLOOKUP(AG14,Hilfstabelle!$65:$1048576,6,FALSE)&lt;&gt;"",1,IF(VLOOKUP(AG14,Hilfstabelle!$65:$1048576,8,FALSE)&lt;&gt;"",2,""))</f>
        <v/>
      </c>
      <c r="AF14" s="6">
        <f t="shared" si="15"/>
        <v>2</v>
      </c>
      <c r="AG14" s="89">
        <f t="shared" si="16"/>
        <v>45978</v>
      </c>
      <c r="AH14" s="143">
        <f t="shared" si="17"/>
        <v>45978</v>
      </c>
      <c r="AI14" s="95" t="str">
        <f>IF(VLOOKUP(AG14,Hilfstabelle!$65:$1048576,12,FALSE)&lt;&gt;"",1,IF(VLOOKUP(AG14,Hilfstabelle!$65:$1048576,16,FALSE)&lt;&gt;"",1,IF(VLOOKUP(AG14,Hilfstabelle!$65:$1048576,20,FALSE)&lt;&gt;"",1,"")))</f>
        <v/>
      </c>
    </row>
    <row r="15" spans="1:46" x14ac:dyDescent="0.2">
      <c r="A15" s="94">
        <f>IF(VLOOKUP(C15,Hilfstabelle!$65:$1048576,6,FALSE)&lt;&gt;"",1,IF(VLOOKUP(C15,Hilfstabelle!$65:$1048576,8,FALSE)&lt;&gt;"",2,""))</f>
        <v>1</v>
      </c>
      <c r="B15" s="6">
        <f t="shared" si="0"/>
        <v>7</v>
      </c>
      <c r="C15" s="89">
        <f t="shared" si="18"/>
        <v>45661</v>
      </c>
      <c r="D15" s="143">
        <f t="shared" si="1"/>
        <v>45661</v>
      </c>
      <c r="E15" s="95" t="str">
        <f>IF(VLOOKUP(C15,Hilfstabelle!$65:$1048576,12,FALSE)&lt;&gt;"",1,IF(VLOOKUP(C15,Hilfstabelle!$65:$1048576,16,FALSE)&lt;&gt;"",1,IF(VLOOKUP(C15,Hilfstabelle!$65:$1048576,20,FALSE)&lt;&gt;"",1,"")))</f>
        <v/>
      </c>
      <c r="F15" s="94" t="str">
        <f>IF(VLOOKUP(H15,Hilfstabelle!$65:$1048576,6,FALSE)&lt;&gt;"",1,IF(VLOOKUP(H15,Hilfstabelle!$65:$1048576,8,FALSE)&lt;&gt;"",2,""))</f>
        <v/>
      </c>
      <c r="G15" s="6">
        <f t="shared" si="2"/>
        <v>4</v>
      </c>
      <c r="H15" s="89">
        <f t="shared" si="19"/>
        <v>45714</v>
      </c>
      <c r="I15" s="143">
        <f t="shared" si="3"/>
        <v>45714</v>
      </c>
      <c r="J15" s="95" t="str">
        <f>IF(VLOOKUP(H15,Hilfstabelle!$65:$1048576,12,FALSE)&lt;&gt;"",1,IF(VLOOKUP(H15,Hilfstabelle!$65:$1048576,16,FALSE)&lt;&gt;"",1,IF(VLOOKUP(H15,Hilfstabelle!$65:$1048576,20,FALSE)&lt;&gt;"",1,"")))</f>
        <v/>
      </c>
      <c r="K15" s="94">
        <f>IF(VLOOKUP(M15,Hilfstabelle!$65:$1048576,6,FALSE)&lt;&gt;"",1,IF(VLOOKUP(M15,Hilfstabelle!$65:$1048576,8,FALSE)&lt;&gt;"",2,""))</f>
        <v>1</v>
      </c>
      <c r="L15" s="6">
        <f t="shared" si="4"/>
        <v>1</v>
      </c>
      <c r="M15" s="89">
        <f t="shared" si="20"/>
        <v>45767</v>
      </c>
      <c r="N15" s="143">
        <f t="shared" si="5"/>
        <v>45767</v>
      </c>
      <c r="O15" s="95" t="str">
        <f>IF(VLOOKUP(M15,Hilfstabelle!$65:$1048576,12,FALSE)&lt;&gt;"",1,IF(VLOOKUP(M15,Hilfstabelle!$65:$1048576,16,FALSE)&lt;&gt;"",1,IF(VLOOKUP(M15,Hilfstabelle!$65:$1048576,20,FALSE)&lt;&gt;"",1,"")))</f>
        <v/>
      </c>
      <c r="P15" s="94" t="str">
        <f>IF(VLOOKUP(R15,Hilfstabelle!$65:$1048576,6,FALSE)&lt;&gt;"",1,IF(VLOOKUP(R15,Hilfstabelle!$65:$1048576,8,FALSE)&lt;&gt;"",2,""))</f>
        <v/>
      </c>
      <c r="Q15" s="6">
        <f t="shared" si="6"/>
        <v>5</v>
      </c>
      <c r="R15" s="89">
        <f t="shared" si="7"/>
        <v>45820</v>
      </c>
      <c r="S15" s="143">
        <f t="shared" si="8"/>
        <v>45820</v>
      </c>
      <c r="T15" s="95" t="str">
        <f>IF(VLOOKUP(R15,Hilfstabelle!$65:$1048576,12,FALSE)&lt;&gt;"",1,IF(VLOOKUP(R15,Hilfstabelle!$65:$1048576,16,FALSE)&lt;&gt;"",1,IF(VLOOKUP(R15,Hilfstabelle!$65:$1048576,20,FALSE)&lt;&gt;"",1,"")))</f>
        <v/>
      </c>
      <c r="U15" s="94">
        <f>IF(VLOOKUP(W15,Hilfstabelle!$65:$1048576,6,FALSE)&lt;&gt;"",1,IF(VLOOKUP(W15,Hilfstabelle!$65:$1048576,8,FALSE)&lt;&gt;"",2,""))</f>
        <v>1</v>
      </c>
      <c r="V15" s="6">
        <f t="shared" si="9"/>
        <v>2</v>
      </c>
      <c r="W15" s="89">
        <f t="shared" si="10"/>
        <v>45873</v>
      </c>
      <c r="X15" s="143">
        <f t="shared" si="11"/>
        <v>45873</v>
      </c>
      <c r="Y15" s="95" t="str">
        <f>IF(VLOOKUP(W15,Hilfstabelle!$65:$1048576,12,FALSE)&lt;&gt;"",1,IF(VLOOKUP(W15,Hilfstabelle!$65:$1048576,16,FALSE)&lt;&gt;"",1,IF(VLOOKUP(W15,Hilfstabelle!$65:$1048576,20,FALSE)&lt;&gt;"",1,"")))</f>
        <v/>
      </c>
      <c r="Z15" s="94" t="str">
        <f>IF(VLOOKUP(AB15,Hilfstabelle!$65:$1048576,6,FALSE)&lt;&gt;"",1,IF(VLOOKUP(AB15,Hilfstabelle!$65:$1048576,8,FALSE)&lt;&gt;"",2,""))</f>
        <v/>
      </c>
      <c r="AA15" s="6">
        <f t="shared" si="12"/>
        <v>6</v>
      </c>
      <c r="AB15" s="89">
        <f t="shared" si="13"/>
        <v>45926</v>
      </c>
      <c r="AC15" s="143">
        <f t="shared" si="14"/>
        <v>45926</v>
      </c>
      <c r="AD15" s="95" t="str">
        <f>IF(VLOOKUP(AB15,Hilfstabelle!$65:$1048576,12,FALSE)&lt;&gt;"",1,IF(VLOOKUP(AB15,Hilfstabelle!$65:$1048576,16,FALSE)&lt;&gt;"",1,IF(VLOOKUP(AB15,Hilfstabelle!$65:$1048576,20,FALSE)&lt;&gt;"",1,"")))</f>
        <v/>
      </c>
      <c r="AE15" s="94" t="str">
        <f>IF(VLOOKUP(AG15,Hilfstabelle!$65:$1048576,6,FALSE)&lt;&gt;"",1,IF(VLOOKUP(AG15,Hilfstabelle!$65:$1048576,8,FALSE)&lt;&gt;"",2,""))</f>
        <v/>
      </c>
      <c r="AF15" s="6">
        <f t="shared" si="15"/>
        <v>3</v>
      </c>
      <c r="AG15" s="89">
        <f t="shared" si="16"/>
        <v>45979</v>
      </c>
      <c r="AH15" s="143">
        <f t="shared" si="17"/>
        <v>45979</v>
      </c>
      <c r="AI15" s="95" t="str">
        <f>IF(VLOOKUP(AG15,Hilfstabelle!$65:$1048576,12,FALSE)&lt;&gt;"",1,IF(VLOOKUP(AG15,Hilfstabelle!$65:$1048576,16,FALSE)&lt;&gt;"",1,IF(VLOOKUP(AG15,Hilfstabelle!$65:$1048576,20,FALSE)&lt;&gt;"",1,"")))</f>
        <v/>
      </c>
    </row>
    <row r="16" spans="1:46" x14ac:dyDescent="0.2">
      <c r="A16" s="94">
        <f>IF(VLOOKUP(C16,Hilfstabelle!$65:$1048576,6,FALSE)&lt;&gt;"",1,IF(VLOOKUP(C16,Hilfstabelle!$65:$1048576,8,FALSE)&lt;&gt;"",2,""))</f>
        <v>1</v>
      </c>
      <c r="B16" s="6">
        <f t="shared" si="0"/>
        <v>1</v>
      </c>
      <c r="C16" s="89">
        <f t="shared" si="18"/>
        <v>45662</v>
      </c>
      <c r="D16" s="143">
        <f t="shared" si="1"/>
        <v>45662</v>
      </c>
      <c r="E16" s="95" t="str">
        <f>IF(VLOOKUP(C16,Hilfstabelle!$65:$1048576,12,FALSE)&lt;&gt;"",1,IF(VLOOKUP(C16,Hilfstabelle!$65:$1048576,16,FALSE)&lt;&gt;"",1,IF(VLOOKUP(C16,Hilfstabelle!$65:$1048576,20,FALSE)&lt;&gt;"",1,"")))</f>
        <v/>
      </c>
      <c r="F16" s="94" t="str">
        <f>IF(VLOOKUP(H16,Hilfstabelle!$65:$1048576,6,FALSE)&lt;&gt;"",1,IF(VLOOKUP(H16,Hilfstabelle!$65:$1048576,8,FALSE)&lt;&gt;"",2,""))</f>
        <v/>
      </c>
      <c r="G16" s="6">
        <f t="shared" si="2"/>
        <v>5</v>
      </c>
      <c r="H16" s="89">
        <f t="shared" si="19"/>
        <v>45715</v>
      </c>
      <c r="I16" s="143">
        <f t="shared" si="3"/>
        <v>45715</v>
      </c>
      <c r="J16" s="95" t="str">
        <f>IF(VLOOKUP(H16,Hilfstabelle!$65:$1048576,12,FALSE)&lt;&gt;"",1,IF(VLOOKUP(H16,Hilfstabelle!$65:$1048576,16,FALSE)&lt;&gt;"",1,IF(VLOOKUP(H16,Hilfstabelle!$65:$1048576,20,FALSE)&lt;&gt;"",1,"")))</f>
        <v/>
      </c>
      <c r="K16" s="94">
        <f>IF(VLOOKUP(M16,Hilfstabelle!$65:$1048576,6,FALSE)&lt;&gt;"",1,IF(VLOOKUP(M16,Hilfstabelle!$65:$1048576,8,FALSE)&lt;&gt;"",2,""))</f>
        <v>2</v>
      </c>
      <c r="L16" s="6">
        <f t="shared" si="4"/>
        <v>2</v>
      </c>
      <c r="M16" s="89">
        <f t="shared" si="20"/>
        <v>45768</v>
      </c>
      <c r="N16" s="143">
        <f t="shared" si="5"/>
        <v>45768</v>
      </c>
      <c r="O16" s="95" t="str">
        <f>IF(VLOOKUP(M16,Hilfstabelle!$65:$1048576,12,FALSE)&lt;&gt;"",1,IF(VLOOKUP(M16,Hilfstabelle!$65:$1048576,16,FALSE)&lt;&gt;"",1,IF(VLOOKUP(M16,Hilfstabelle!$65:$1048576,20,FALSE)&lt;&gt;"",1,"")))</f>
        <v/>
      </c>
      <c r="P16" s="94" t="str">
        <f>IF(VLOOKUP(R16,Hilfstabelle!$65:$1048576,6,FALSE)&lt;&gt;"",1,IF(VLOOKUP(R16,Hilfstabelle!$65:$1048576,8,FALSE)&lt;&gt;"",2,""))</f>
        <v/>
      </c>
      <c r="Q16" s="6">
        <f t="shared" si="6"/>
        <v>6</v>
      </c>
      <c r="R16" s="89">
        <f t="shared" si="7"/>
        <v>45821</v>
      </c>
      <c r="S16" s="143">
        <f t="shared" si="8"/>
        <v>45821</v>
      </c>
      <c r="T16" s="95" t="str">
        <f>IF(VLOOKUP(R16,Hilfstabelle!$65:$1048576,12,FALSE)&lt;&gt;"",1,IF(VLOOKUP(R16,Hilfstabelle!$65:$1048576,16,FALSE)&lt;&gt;"",1,IF(VLOOKUP(R16,Hilfstabelle!$65:$1048576,20,FALSE)&lt;&gt;"",1,"")))</f>
        <v/>
      </c>
      <c r="U16" s="94">
        <f>IF(VLOOKUP(W16,Hilfstabelle!$65:$1048576,6,FALSE)&lt;&gt;"",1,IF(VLOOKUP(W16,Hilfstabelle!$65:$1048576,8,FALSE)&lt;&gt;"",2,""))</f>
        <v>1</v>
      </c>
      <c r="V16" s="6">
        <f t="shared" si="9"/>
        <v>3</v>
      </c>
      <c r="W16" s="89">
        <f t="shared" si="10"/>
        <v>45874</v>
      </c>
      <c r="X16" s="143">
        <f t="shared" si="11"/>
        <v>45874</v>
      </c>
      <c r="Y16" s="95" t="str">
        <f>IF(VLOOKUP(W16,Hilfstabelle!$65:$1048576,12,FALSE)&lt;&gt;"",1,IF(VLOOKUP(W16,Hilfstabelle!$65:$1048576,16,FALSE)&lt;&gt;"",1,IF(VLOOKUP(W16,Hilfstabelle!$65:$1048576,20,FALSE)&lt;&gt;"",1,"")))</f>
        <v/>
      </c>
      <c r="Z16" s="94" t="str">
        <f>IF(VLOOKUP(AB16,Hilfstabelle!$65:$1048576,6,FALSE)&lt;&gt;"",1,IF(VLOOKUP(AB16,Hilfstabelle!$65:$1048576,8,FALSE)&lt;&gt;"",2,""))</f>
        <v/>
      </c>
      <c r="AA16" s="6">
        <f t="shared" si="12"/>
        <v>7</v>
      </c>
      <c r="AB16" s="89">
        <f t="shared" si="13"/>
        <v>45927</v>
      </c>
      <c r="AC16" s="143">
        <f t="shared" si="14"/>
        <v>45927</v>
      </c>
      <c r="AD16" s="95" t="str">
        <f>IF(VLOOKUP(AB16,Hilfstabelle!$65:$1048576,12,FALSE)&lt;&gt;"",1,IF(VLOOKUP(AB16,Hilfstabelle!$65:$1048576,16,FALSE)&lt;&gt;"",1,IF(VLOOKUP(AB16,Hilfstabelle!$65:$1048576,20,FALSE)&lt;&gt;"",1,"")))</f>
        <v/>
      </c>
      <c r="AE16" s="94" t="str">
        <f>IF(VLOOKUP(AG16,Hilfstabelle!$65:$1048576,6,FALSE)&lt;&gt;"",1,IF(VLOOKUP(AG16,Hilfstabelle!$65:$1048576,8,FALSE)&lt;&gt;"",2,""))</f>
        <v/>
      </c>
      <c r="AF16" s="6">
        <f t="shared" si="15"/>
        <v>4</v>
      </c>
      <c r="AG16" s="89">
        <f t="shared" si="16"/>
        <v>45980</v>
      </c>
      <c r="AH16" s="143">
        <f t="shared" si="17"/>
        <v>45980</v>
      </c>
      <c r="AI16" s="95" t="str">
        <f>IF(VLOOKUP(AG16,Hilfstabelle!$65:$1048576,12,FALSE)&lt;&gt;"",1,IF(VLOOKUP(AG16,Hilfstabelle!$65:$1048576,16,FALSE)&lt;&gt;"",1,IF(VLOOKUP(AG16,Hilfstabelle!$65:$1048576,20,FALSE)&lt;&gt;"",1,"")))</f>
        <v/>
      </c>
    </row>
    <row r="17" spans="1:35" x14ac:dyDescent="0.2">
      <c r="A17" s="94" t="str">
        <f>IF(VLOOKUP(C17,Hilfstabelle!$65:$1048576,6,FALSE)&lt;&gt;"",1,IF(VLOOKUP(C17,Hilfstabelle!$65:$1048576,8,FALSE)&lt;&gt;"",2,""))</f>
        <v/>
      </c>
      <c r="B17" s="6">
        <f t="shared" si="0"/>
        <v>2</v>
      </c>
      <c r="C17" s="89">
        <f t="shared" si="18"/>
        <v>45663</v>
      </c>
      <c r="D17" s="143">
        <f t="shared" si="1"/>
        <v>45663</v>
      </c>
      <c r="E17" s="95" t="str">
        <f>IF(VLOOKUP(C17,Hilfstabelle!$65:$1048576,12,FALSE)&lt;&gt;"",1,IF(VLOOKUP(C17,Hilfstabelle!$65:$1048576,16,FALSE)&lt;&gt;"",1,IF(VLOOKUP(C17,Hilfstabelle!$65:$1048576,20,FALSE)&lt;&gt;"",1,"")))</f>
        <v/>
      </c>
      <c r="F17" s="94" t="str">
        <f>IF(VLOOKUP(H17,Hilfstabelle!$65:$1048576,6,FALSE)&lt;&gt;"",1,IF(VLOOKUP(H17,Hilfstabelle!$65:$1048576,8,FALSE)&lt;&gt;"",2,""))</f>
        <v/>
      </c>
      <c r="G17" s="6">
        <f t="shared" si="2"/>
        <v>6</v>
      </c>
      <c r="H17" s="89">
        <f t="shared" si="19"/>
        <v>45716</v>
      </c>
      <c r="I17" s="143">
        <f t="shared" si="3"/>
        <v>45716</v>
      </c>
      <c r="J17" s="95" t="str">
        <f>IF(VLOOKUP(H17,Hilfstabelle!$65:$1048576,12,FALSE)&lt;&gt;"",1,IF(VLOOKUP(H17,Hilfstabelle!$65:$1048576,16,FALSE)&lt;&gt;"",1,IF(VLOOKUP(H17,Hilfstabelle!$65:$1048576,20,FALSE)&lt;&gt;"",1,"")))</f>
        <v/>
      </c>
      <c r="K17" s="94" t="str">
        <f>IF(VLOOKUP(M17,Hilfstabelle!$65:$1048576,6,FALSE)&lt;&gt;"",1,IF(VLOOKUP(M17,Hilfstabelle!$65:$1048576,8,FALSE)&lt;&gt;"",2,""))</f>
        <v/>
      </c>
      <c r="L17" s="6">
        <f t="shared" si="4"/>
        <v>3</v>
      </c>
      <c r="M17" s="89">
        <f t="shared" si="20"/>
        <v>45769</v>
      </c>
      <c r="N17" s="143">
        <f t="shared" si="5"/>
        <v>45769</v>
      </c>
      <c r="O17" s="95" t="str">
        <f>IF(VLOOKUP(M17,Hilfstabelle!$65:$1048576,12,FALSE)&lt;&gt;"",1,IF(VLOOKUP(M17,Hilfstabelle!$65:$1048576,16,FALSE)&lt;&gt;"",1,IF(VLOOKUP(M17,Hilfstabelle!$65:$1048576,20,FALSE)&lt;&gt;"",1,"")))</f>
        <v/>
      </c>
      <c r="P17" s="94" t="str">
        <f>IF(VLOOKUP(R17,Hilfstabelle!$65:$1048576,6,FALSE)&lt;&gt;"",1,IF(VLOOKUP(R17,Hilfstabelle!$65:$1048576,8,FALSE)&lt;&gt;"",2,""))</f>
        <v/>
      </c>
      <c r="Q17" s="6">
        <f t="shared" si="6"/>
        <v>7</v>
      </c>
      <c r="R17" s="89">
        <f t="shared" si="7"/>
        <v>45822</v>
      </c>
      <c r="S17" s="143">
        <f t="shared" si="8"/>
        <v>45822</v>
      </c>
      <c r="T17" s="95" t="str">
        <f>IF(VLOOKUP(R17,Hilfstabelle!$65:$1048576,12,FALSE)&lt;&gt;"",1,IF(VLOOKUP(R17,Hilfstabelle!$65:$1048576,16,FALSE)&lt;&gt;"",1,IF(VLOOKUP(R17,Hilfstabelle!$65:$1048576,20,FALSE)&lt;&gt;"",1,"")))</f>
        <v/>
      </c>
      <c r="U17" s="94">
        <f>IF(VLOOKUP(W17,Hilfstabelle!$65:$1048576,6,FALSE)&lt;&gt;"",1,IF(VLOOKUP(W17,Hilfstabelle!$65:$1048576,8,FALSE)&lt;&gt;"",2,""))</f>
        <v>1</v>
      </c>
      <c r="V17" s="6">
        <f t="shared" si="9"/>
        <v>4</v>
      </c>
      <c r="W17" s="89">
        <f t="shared" si="10"/>
        <v>45875</v>
      </c>
      <c r="X17" s="143">
        <f t="shared" si="11"/>
        <v>45875</v>
      </c>
      <c r="Y17" s="95" t="str">
        <f>IF(VLOOKUP(W17,Hilfstabelle!$65:$1048576,12,FALSE)&lt;&gt;"",1,IF(VLOOKUP(W17,Hilfstabelle!$65:$1048576,16,FALSE)&lt;&gt;"",1,IF(VLOOKUP(W17,Hilfstabelle!$65:$1048576,20,FALSE)&lt;&gt;"",1,"")))</f>
        <v/>
      </c>
      <c r="Z17" s="94" t="str">
        <f>IF(VLOOKUP(AB17,Hilfstabelle!$65:$1048576,6,FALSE)&lt;&gt;"",1,IF(VLOOKUP(AB17,Hilfstabelle!$65:$1048576,8,FALSE)&lt;&gt;"",2,""))</f>
        <v/>
      </c>
      <c r="AA17" s="6">
        <f t="shared" si="12"/>
        <v>1</v>
      </c>
      <c r="AB17" s="89">
        <f t="shared" si="13"/>
        <v>45928</v>
      </c>
      <c r="AC17" s="143">
        <f t="shared" si="14"/>
        <v>45928</v>
      </c>
      <c r="AD17" s="95" t="str">
        <f>IF(VLOOKUP(AB17,Hilfstabelle!$65:$1048576,12,FALSE)&lt;&gt;"",1,IF(VLOOKUP(AB17,Hilfstabelle!$65:$1048576,16,FALSE)&lt;&gt;"",1,IF(VLOOKUP(AB17,Hilfstabelle!$65:$1048576,20,FALSE)&lt;&gt;"",1,"")))</f>
        <v/>
      </c>
      <c r="AE17" s="94" t="str">
        <f>IF(VLOOKUP(AG17,Hilfstabelle!$65:$1048576,6,FALSE)&lt;&gt;"",1,IF(VLOOKUP(AG17,Hilfstabelle!$65:$1048576,8,FALSE)&lt;&gt;"",2,""))</f>
        <v/>
      </c>
      <c r="AF17" s="6">
        <f t="shared" si="15"/>
        <v>5</v>
      </c>
      <c r="AG17" s="89">
        <f t="shared" si="16"/>
        <v>45981</v>
      </c>
      <c r="AH17" s="143">
        <f t="shared" si="17"/>
        <v>45981</v>
      </c>
      <c r="AI17" s="95" t="str">
        <f>IF(VLOOKUP(AG17,Hilfstabelle!$65:$1048576,12,FALSE)&lt;&gt;"",1,IF(VLOOKUP(AG17,Hilfstabelle!$65:$1048576,16,FALSE)&lt;&gt;"",1,IF(VLOOKUP(AG17,Hilfstabelle!$65:$1048576,20,FALSE)&lt;&gt;"",1,"")))</f>
        <v/>
      </c>
    </row>
    <row r="18" spans="1:35" x14ac:dyDescent="0.2">
      <c r="A18" s="94" t="str">
        <f>IF(VLOOKUP(C18,Hilfstabelle!$65:$1048576,6,FALSE)&lt;&gt;"",1,IF(VLOOKUP(C18,Hilfstabelle!$65:$1048576,8,FALSE)&lt;&gt;"",2,""))</f>
        <v/>
      </c>
      <c r="B18" s="6">
        <f t="shared" si="0"/>
        <v>3</v>
      </c>
      <c r="C18" s="89">
        <f t="shared" si="18"/>
        <v>45664</v>
      </c>
      <c r="D18" s="143">
        <f t="shared" si="1"/>
        <v>45664</v>
      </c>
      <c r="E18" s="95" t="str">
        <f>IF(VLOOKUP(C18,Hilfstabelle!$65:$1048576,12,FALSE)&lt;&gt;"",1,IF(VLOOKUP(C18,Hilfstabelle!$65:$1048576,16,FALSE)&lt;&gt;"",1,IF(VLOOKUP(C18,Hilfstabelle!$65:$1048576,20,FALSE)&lt;&gt;"",1,"")))</f>
        <v/>
      </c>
      <c r="F18" s="94" t="str">
        <f>IF(VLOOKUP(H18,Hilfstabelle!$65:$1048576,6,FALSE)&lt;&gt;"",1,IF(VLOOKUP(H18,Hilfstabelle!$65:$1048576,8,FALSE)&lt;&gt;"",2,""))</f>
        <v/>
      </c>
      <c r="G18" s="6">
        <f t="shared" si="2"/>
        <v>7</v>
      </c>
      <c r="H18" s="89">
        <f t="shared" si="19"/>
        <v>45717</v>
      </c>
      <c r="I18" s="143">
        <f t="shared" si="3"/>
        <v>45717</v>
      </c>
      <c r="J18" s="95" t="str">
        <f>IF(VLOOKUP(H18,Hilfstabelle!$65:$1048576,12,FALSE)&lt;&gt;"",1,IF(VLOOKUP(H18,Hilfstabelle!$65:$1048576,16,FALSE)&lt;&gt;"",1,IF(VLOOKUP(H18,Hilfstabelle!$65:$1048576,20,FALSE)&lt;&gt;"",1,"")))</f>
        <v/>
      </c>
      <c r="K18" s="94" t="str">
        <f>IF(VLOOKUP(M18,Hilfstabelle!$65:$1048576,6,FALSE)&lt;&gt;"",1,IF(VLOOKUP(M18,Hilfstabelle!$65:$1048576,8,FALSE)&lt;&gt;"",2,""))</f>
        <v/>
      </c>
      <c r="L18" s="6">
        <f t="shared" si="4"/>
        <v>4</v>
      </c>
      <c r="M18" s="89">
        <f t="shared" si="20"/>
        <v>45770</v>
      </c>
      <c r="N18" s="143">
        <f t="shared" si="5"/>
        <v>45770</v>
      </c>
      <c r="O18" s="95" t="str">
        <f>IF(VLOOKUP(M18,Hilfstabelle!$65:$1048576,12,FALSE)&lt;&gt;"",1,IF(VLOOKUP(M18,Hilfstabelle!$65:$1048576,16,FALSE)&lt;&gt;"",1,IF(VLOOKUP(M18,Hilfstabelle!$65:$1048576,20,FALSE)&lt;&gt;"",1,"")))</f>
        <v/>
      </c>
      <c r="P18" s="94" t="str">
        <f>IF(VLOOKUP(R18,Hilfstabelle!$65:$1048576,6,FALSE)&lt;&gt;"",1,IF(VLOOKUP(R18,Hilfstabelle!$65:$1048576,8,FALSE)&lt;&gt;"",2,""))</f>
        <v/>
      </c>
      <c r="Q18" s="6">
        <f t="shared" si="6"/>
        <v>1</v>
      </c>
      <c r="R18" s="89">
        <f t="shared" si="7"/>
        <v>45823</v>
      </c>
      <c r="S18" s="143">
        <f t="shared" si="8"/>
        <v>45823</v>
      </c>
      <c r="T18" s="95" t="str">
        <f>IF(VLOOKUP(R18,Hilfstabelle!$65:$1048576,12,FALSE)&lt;&gt;"",1,IF(VLOOKUP(R18,Hilfstabelle!$65:$1048576,16,FALSE)&lt;&gt;"",1,IF(VLOOKUP(R18,Hilfstabelle!$65:$1048576,20,FALSE)&lt;&gt;"",1,"")))</f>
        <v/>
      </c>
      <c r="U18" s="94">
        <f>IF(VLOOKUP(W18,Hilfstabelle!$65:$1048576,6,FALSE)&lt;&gt;"",1,IF(VLOOKUP(W18,Hilfstabelle!$65:$1048576,8,FALSE)&lt;&gt;"",2,""))</f>
        <v>1</v>
      </c>
      <c r="V18" s="6">
        <f t="shared" si="9"/>
        <v>5</v>
      </c>
      <c r="W18" s="89">
        <f t="shared" si="10"/>
        <v>45876</v>
      </c>
      <c r="X18" s="143">
        <f t="shared" si="11"/>
        <v>45876</v>
      </c>
      <c r="Y18" s="95" t="str">
        <f>IF(VLOOKUP(W18,Hilfstabelle!$65:$1048576,12,FALSE)&lt;&gt;"",1,IF(VLOOKUP(W18,Hilfstabelle!$65:$1048576,16,FALSE)&lt;&gt;"",1,IF(VLOOKUP(W18,Hilfstabelle!$65:$1048576,20,FALSE)&lt;&gt;"",1,"")))</f>
        <v/>
      </c>
      <c r="Z18" s="94" t="str">
        <f>IF(VLOOKUP(AB18,Hilfstabelle!$65:$1048576,6,FALSE)&lt;&gt;"",1,IF(VLOOKUP(AB18,Hilfstabelle!$65:$1048576,8,FALSE)&lt;&gt;"",2,""))</f>
        <v/>
      </c>
      <c r="AA18" s="6">
        <f t="shared" si="12"/>
        <v>2</v>
      </c>
      <c r="AB18" s="89">
        <f t="shared" si="13"/>
        <v>45929</v>
      </c>
      <c r="AC18" s="143">
        <f t="shared" si="14"/>
        <v>45929</v>
      </c>
      <c r="AD18" s="95" t="str">
        <f>IF(VLOOKUP(AB18,Hilfstabelle!$65:$1048576,12,FALSE)&lt;&gt;"",1,IF(VLOOKUP(AB18,Hilfstabelle!$65:$1048576,16,FALSE)&lt;&gt;"",1,IF(VLOOKUP(AB18,Hilfstabelle!$65:$1048576,20,FALSE)&lt;&gt;"",1,"")))</f>
        <v/>
      </c>
      <c r="AE18" s="94" t="str">
        <f>IF(VLOOKUP(AG18,Hilfstabelle!$65:$1048576,6,FALSE)&lt;&gt;"",1,IF(VLOOKUP(AG18,Hilfstabelle!$65:$1048576,8,FALSE)&lt;&gt;"",2,""))</f>
        <v/>
      </c>
      <c r="AF18" s="6">
        <f t="shared" si="15"/>
        <v>6</v>
      </c>
      <c r="AG18" s="89">
        <f t="shared" si="16"/>
        <v>45982</v>
      </c>
      <c r="AH18" s="143">
        <f t="shared" si="17"/>
        <v>45982</v>
      </c>
      <c r="AI18" s="95" t="str">
        <f>IF(VLOOKUP(AG18,Hilfstabelle!$65:$1048576,12,FALSE)&lt;&gt;"",1,IF(VLOOKUP(AG18,Hilfstabelle!$65:$1048576,16,FALSE)&lt;&gt;"",1,IF(VLOOKUP(AG18,Hilfstabelle!$65:$1048576,20,FALSE)&lt;&gt;"",1,"")))</f>
        <v/>
      </c>
    </row>
    <row r="19" spans="1:35" x14ac:dyDescent="0.2">
      <c r="A19" s="94" t="str">
        <f>IF(VLOOKUP(C19,Hilfstabelle!$65:$1048576,6,FALSE)&lt;&gt;"",1,IF(VLOOKUP(C19,Hilfstabelle!$65:$1048576,8,FALSE)&lt;&gt;"",2,""))</f>
        <v/>
      </c>
      <c r="B19" s="6">
        <f t="shared" si="0"/>
        <v>4</v>
      </c>
      <c r="C19" s="89">
        <f t="shared" si="18"/>
        <v>45665</v>
      </c>
      <c r="D19" s="143">
        <f t="shared" si="1"/>
        <v>45665</v>
      </c>
      <c r="E19" s="95" t="str">
        <f>IF(VLOOKUP(C19,Hilfstabelle!$65:$1048576,12,FALSE)&lt;&gt;"",1,IF(VLOOKUP(C19,Hilfstabelle!$65:$1048576,16,FALSE)&lt;&gt;"",1,IF(VLOOKUP(C19,Hilfstabelle!$65:$1048576,20,FALSE)&lt;&gt;"",1,"")))</f>
        <v/>
      </c>
      <c r="F19" s="94" t="str">
        <f>IF(VLOOKUP(H19,Hilfstabelle!$65:$1048576,6,FALSE)&lt;&gt;"",1,IF(VLOOKUP(H19,Hilfstabelle!$65:$1048576,8,FALSE)&lt;&gt;"",2,""))</f>
        <v/>
      </c>
      <c r="G19" s="6">
        <f t="shared" si="2"/>
        <v>1</v>
      </c>
      <c r="H19" s="89">
        <f t="shared" si="19"/>
        <v>45718</v>
      </c>
      <c r="I19" s="143">
        <f t="shared" si="3"/>
        <v>45718</v>
      </c>
      <c r="J19" s="95" t="str">
        <f>IF(VLOOKUP(H19,Hilfstabelle!$65:$1048576,12,FALSE)&lt;&gt;"",1,IF(VLOOKUP(H19,Hilfstabelle!$65:$1048576,16,FALSE)&lt;&gt;"",1,IF(VLOOKUP(H19,Hilfstabelle!$65:$1048576,20,FALSE)&lt;&gt;"",1,"")))</f>
        <v/>
      </c>
      <c r="K19" s="94" t="str">
        <f>IF(VLOOKUP(M19,Hilfstabelle!$65:$1048576,6,FALSE)&lt;&gt;"",1,IF(VLOOKUP(M19,Hilfstabelle!$65:$1048576,8,FALSE)&lt;&gt;"",2,""))</f>
        <v/>
      </c>
      <c r="L19" s="6">
        <f t="shared" si="4"/>
        <v>5</v>
      </c>
      <c r="M19" s="89">
        <f t="shared" si="20"/>
        <v>45771</v>
      </c>
      <c r="N19" s="143">
        <f t="shared" si="5"/>
        <v>45771</v>
      </c>
      <c r="O19" s="95" t="str">
        <f>IF(VLOOKUP(M19,Hilfstabelle!$65:$1048576,12,FALSE)&lt;&gt;"",1,IF(VLOOKUP(M19,Hilfstabelle!$65:$1048576,16,FALSE)&lt;&gt;"",1,IF(VLOOKUP(M19,Hilfstabelle!$65:$1048576,20,FALSE)&lt;&gt;"",1,"")))</f>
        <v/>
      </c>
      <c r="P19" s="94" t="str">
        <f>IF(VLOOKUP(R19,Hilfstabelle!$65:$1048576,6,FALSE)&lt;&gt;"",1,IF(VLOOKUP(R19,Hilfstabelle!$65:$1048576,8,FALSE)&lt;&gt;"",2,""))</f>
        <v/>
      </c>
      <c r="Q19" s="6">
        <f t="shared" si="6"/>
        <v>2</v>
      </c>
      <c r="R19" s="89">
        <f t="shared" si="7"/>
        <v>45824</v>
      </c>
      <c r="S19" s="143">
        <f t="shared" si="8"/>
        <v>45824</v>
      </c>
      <c r="T19" s="95" t="str">
        <f>IF(VLOOKUP(R19,Hilfstabelle!$65:$1048576,12,FALSE)&lt;&gt;"",1,IF(VLOOKUP(R19,Hilfstabelle!$65:$1048576,16,FALSE)&lt;&gt;"",1,IF(VLOOKUP(R19,Hilfstabelle!$65:$1048576,20,FALSE)&lt;&gt;"",1,"")))</f>
        <v/>
      </c>
      <c r="U19" s="94">
        <f>IF(VLOOKUP(W19,Hilfstabelle!$65:$1048576,6,FALSE)&lt;&gt;"",1,IF(VLOOKUP(W19,Hilfstabelle!$65:$1048576,8,FALSE)&lt;&gt;"",2,""))</f>
        <v>1</v>
      </c>
      <c r="V19" s="6">
        <f t="shared" si="9"/>
        <v>6</v>
      </c>
      <c r="W19" s="89">
        <f t="shared" si="10"/>
        <v>45877</v>
      </c>
      <c r="X19" s="143">
        <f t="shared" si="11"/>
        <v>45877</v>
      </c>
      <c r="Y19" s="95" t="str">
        <f>IF(VLOOKUP(W19,Hilfstabelle!$65:$1048576,12,FALSE)&lt;&gt;"",1,IF(VLOOKUP(W19,Hilfstabelle!$65:$1048576,16,FALSE)&lt;&gt;"",1,IF(VLOOKUP(W19,Hilfstabelle!$65:$1048576,20,FALSE)&lt;&gt;"",1,"")))</f>
        <v/>
      </c>
      <c r="Z19" s="94" t="str">
        <f>IF(VLOOKUP(AB19,Hilfstabelle!$65:$1048576,6,FALSE)&lt;&gt;"",1,IF(VLOOKUP(AB19,Hilfstabelle!$65:$1048576,8,FALSE)&lt;&gt;"",2,""))</f>
        <v/>
      </c>
      <c r="AA19" s="6">
        <f t="shared" si="12"/>
        <v>3</v>
      </c>
      <c r="AB19" s="89">
        <f t="shared" si="13"/>
        <v>45930</v>
      </c>
      <c r="AC19" s="143">
        <f t="shared" si="14"/>
        <v>45930</v>
      </c>
      <c r="AD19" s="95" t="str">
        <f>IF(VLOOKUP(AB19,Hilfstabelle!$65:$1048576,12,FALSE)&lt;&gt;"",1,IF(VLOOKUP(AB19,Hilfstabelle!$65:$1048576,16,FALSE)&lt;&gt;"",1,IF(VLOOKUP(AB19,Hilfstabelle!$65:$1048576,20,FALSE)&lt;&gt;"",1,"")))</f>
        <v/>
      </c>
      <c r="AE19" s="94" t="str">
        <f>IF(VLOOKUP(AG19,Hilfstabelle!$65:$1048576,6,FALSE)&lt;&gt;"",1,IF(VLOOKUP(AG19,Hilfstabelle!$65:$1048576,8,FALSE)&lt;&gt;"",2,""))</f>
        <v/>
      </c>
      <c r="AF19" s="6">
        <f t="shared" si="15"/>
        <v>7</v>
      </c>
      <c r="AG19" s="89">
        <f t="shared" si="16"/>
        <v>45983</v>
      </c>
      <c r="AH19" s="143">
        <f t="shared" si="17"/>
        <v>45983</v>
      </c>
      <c r="AI19" s="95" t="str">
        <f>IF(VLOOKUP(AG19,Hilfstabelle!$65:$1048576,12,FALSE)&lt;&gt;"",1,IF(VLOOKUP(AG19,Hilfstabelle!$65:$1048576,16,FALSE)&lt;&gt;"",1,IF(VLOOKUP(AG19,Hilfstabelle!$65:$1048576,20,FALSE)&lt;&gt;"",1,"")))</f>
        <v/>
      </c>
    </row>
    <row r="20" spans="1:35" x14ac:dyDescent="0.2">
      <c r="A20" s="94" t="str">
        <f>IF(VLOOKUP(C20,Hilfstabelle!$65:$1048576,6,FALSE)&lt;&gt;"",1,IF(VLOOKUP(C20,Hilfstabelle!$65:$1048576,8,FALSE)&lt;&gt;"",2,""))</f>
        <v/>
      </c>
      <c r="B20" s="6">
        <f t="shared" si="0"/>
        <v>5</v>
      </c>
      <c r="C20" s="89">
        <f t="shared" si="18"/>
        <v>45666</v>
      </c>
      <c r="D20" s="143">
        <f t="shared" si="1"/>
        <v>45666</v>
      </c>
      <c r="E20" s="95" t="str">
        <f>IF(VLOOKUP(C20,Hilfstabelle!$65:$1048576,12,FALSE)&lt;&gt;"",1,IF(VLOOKUP(C20,Hilfstabelle!$65:$1048576,16,FALSE)&lt;&gt;"",1,IF(VLOOKUP(C20,Hilfstabelle!$65:$1048576,20,FALSE)&lt;&gt;"",1,"")))</f>
        <v/>
      </c>
      <c r="F20" s="94" t="str">
        <f>IF(VLOOKUP(H20,Hilfstabelle!$65:$1048576,6,FALSE)&lt;&gt;"",1,IF(VLOOKUP(H20,Hilfstabelle!$65:$1048576,8,FALSE)&lt;&gt;"",2,""))</f>
        <v/>
      </c>
      <c r="G20" s="6">
        <f t="shared" si="2"/>
        <v>2</v>
      </c>
      <c r="H20" s="89">
        <f t="shared" si="19"/>
        <v>45719</v>
      </c>
      <c r="I20" s="143">
        <f t="shared" si="3"/>
        <v>45719</v>
      </c>
      <c r="J20" s="95" t="str">
        <f>IF(VLOOKUP(H20,Hilfstabelle!$65:$1048576,12,FALSE)&lt;&gt;"",1,IF(VLOOKUP(H20,Hilfstabelle!$65:$1048576,16,FALSE)&lt;&gt;"",1,IF(VLOOKUP(H20,Hilfstabelle!$65:$1048576,20,FALSE)&lt;&gt;"",1,"")))</f>
        <v/>
      </c>
      <c r="K20" s="94" t="str">
        <f>IF(VLOOKUP(M20,Hilfstabelle!$65:$1048576,6,FALSE)&lt;&gt;"",1,IF(VLOOKUP(M20,Hilfstabelle!$65:$1048576,8,FALSE)&lt;&gt;"",2,""))</f>
        <v/>
      </c>
      <c r="L20" s="6">
        <f t="shared" si="4"/>
        <v>6</v>
      </c>
      <c r="M20" s="89">
        <f t="shared" si="20"/>
        <v>45772</v>
      </c>
      <c r="N20" s="143">
        <f t="shared" si="5"/>
        <v>45772</v>
      </c>
      <c r="O20" s="95" t="str">
        <f>IF(VLOOKUP(M20,Hilfstabelle!$65:$1048576,12,FALSE)&lt;&gt;"",1,IF(VLOOKUP(M20,Hilfstabelle!$65:$1048576,16,FALSE)&lt;&gt;"",1,IF(VLOOKUP(M20,Hilfstabelle!$65:$1048576,20,FALSE)&lt;&gt;"",1,"")))</f>
        <v/>
      </c>
      <c r="P20" s="94" t="str">
        <f>IF(VLOOKUP(R20,Hilfstabelle!$65:$1048576,6,FALSE)&lt;&gt;"",1,IF(VLOOKUP(R20,Hilfstabelle!$65:$1048576,8,FALSE)&lt;&gt;"",2,""))</f>
        <v/>
      </c>
      <c r="Q20" s="6">
        <f t="shared" si="6"/>
        <v>3</v>
      </c>
      <c r="R20" s="89">
        <f t="shared" si="7"/>
        <v>45825</v>
      </c>
      <c r="S20" s="143">
        <f t="shared" si="8"/>
        <v>45825</v>
      </c>
      <c r="T20" s="95" t="str">
        <f>IF(VLOOKUP(R20,Hilfstabelle!$65:$1048576,12,FALSE)&lt;&gt;"",1,IF(VLOOKUP(R20,Hilfstabelle!$65:$1048576,16,FALSE)&lt;&gt;"",1,IF(VLOOKUP(R20,Hilfstabelle!$65:$1048576,20,FALSE)&lt;&gt;"",1,"")))</f>
        <v/>
      </c>
      <c r="U20" s="94">
        <f>IF(VLOOKUP(W20,Hilfstabelle!$65:$1048576,6,FALSE)&lt;&gt;"",1,IF(VLOOKUP(W20,Hilfstabelle!$65:$1048576,8,FALSE)&lt;&gt;"",2,""))</f>
        <v>1</v>
      </c>
      <c r="V20" s="6">
        <f t="shared" si="9"/>
        <v>7</v>
      </c>
      <c r="W20" s="89">
        <f t="shared" si="10"/>
        <v>45878</v>
      </c>
      <c r="X20" s="143">
        <f t="shared" si="11"/>
        <v>45878</v>
      </c>
      <c r="Y20" s="95" t="str">
        <f>IF(VLOOKUP(W20,Hilfstabelle!$65:$1048576,12,FALSE)&lt;&gt;"",1,IF(VLOOKUP(W20,Hilfstabelle!$65:$1048576,16,FALSE)&lt;&gt;"",1,IF(VLOOKUP(W20,Hilfstabelle!$65:$1048576,20,FALSE)&lt;&gt;"",1,"")))</f>
        <v/>
      </c>
      <c r="Z20" s="94" t="str">
        <f>IF(VLOOKUP(AB20,Hilfstabelle!$65:$1048576,6,FALSE)&lt;&gt;"",1,IF(VLOOKUP(AB20,Hilfstabelle!$65:$1048576,8,FALSE)&lt;&gt;"",2,""))</f>
        <v/>
      </c>
      <c r="AA20" s="6">
        <f t="shared" si="12"/>
        <v>4</v>
      </c>
      <c r="AB20" s="89">
        <f t="shared" si="13"/>
        <v>45931</v>
      </c>
      <c r="AC20" s="143">
        <f t="shared" si="14"/>
        <v>45931</v>
      </c>
      <c r="AD20" s="95" t="str">
        <f>IF(VLOOKUP(AB20,Hilfstabelle!$65:$1048576,12,FALSE)&lt;&gt;"",1,IF(VLOOKUP(AB20,Hilfstabelle!$65:$1048576,16,FALSE)&lt;&gt;"",1,IF(VLOOKUP(AB20,Hilfstabelle!$65:$1048576,20,FALSE)&lt;&gt;"",1,"")))</f>
        <v/>
      </c>
      <c r="AE20" s="94" t="str">
        <f>IF(VLOOKUP(AG20,Hilfstabelle!$65:$1048576,6,FALSE)&lt;&gt;"",1,IF(VLOOKUP(AG20,Hilfstabelle!$65:$1048576,8,FALSE)&lt;&gt;"",2,""))</f>
        <v/>
      </c>
      <c r="AF20" s="6">
        <f t="shared" si="15"/>
        <v>1</v>
      </c>
      <c r="AG20" s="89">
        <f t="shared" si="16"/>
        <v>45984</v>
      </c>
      <c r="AH20" s="143">
        <f t="shared" si="17"/>
        <v>45984</v>
      </c>
      <c r="AI20" s="95" t="str">
        <f>IF(VLOOKUP(AG20,Hilfstabelle!$65:$1048576,12,FALSE)&lt;&gt;"",1,IF(VLOOKUP(AG20,Hilfstabelle!$65:$1048576,16,FALSE)&lt;&gt;"",1,IF(VLOOKUP(AG20,Hilfstabelle!$65:$1048576,20,FALSE)&lt;&gt;"",1,"")))</f>
        <v/>
      </c>
    </row>
    <row r="21" spans="1:35" x14ac:dyDescent="0.2">
      <c r="A21" s="94" t="str">
        <f>IF(VLOOKUP(C21,Hilfstabelle!$65:$1048576,6,FALSE)&lt;&gt;"",1,IF(VLOOKUP(C21,Hilfstabelle!$65:$1048576,8,FALSE)&lt;&gt;"",2,""))</f>
        <v/>
      </c>
      <c r="B21" s="6">
        <f t="shared" si="0"/>
        <v>6</v>
      </c>
      <c r="C21" s="89">
        <f t="shared" si="18"/>
        <v>45667</v>
      </c>
      <c r="D21" s="143">
        <f t="shared" si="1"/>
        <v>45667</v>
      </c>
      <c r="E21" s="95" t="str">
        <f>IF(VLOOKUP(C21,Hilfstabelle!$65:$1048576,12,FALSE)&lt;&gt;"",1,IF(VLOOKUP(C21,Hilfstabelle!$65:$1048576,16,FALSE)&lt;&gt;"",1,IF(VLOOKUP(C21,Hilfstabelle!$65:$1048576,20,FALSE)&lt;&gt;"",1,"")))</f>
        <v/>
      </c>
      <c r="F21" s="94" t="str">
        <f>IF(VLOOKUP(H21,Hilfstabelle!$65:$1048576,6,FALSE)&lt;&gt;"",1,IF(VLOOKUP(H21,Hilfstabelle!$65:$1048576,8,FALSE)&lt;&gt;"",2,""))</f>
        <v/>
      </c>
      <c r="G21" s="6">
        <f t="shared" si="2"/>
        <v>3</v>
      </c>
      <c r="H21" s="89">
        <f t="shared" si="19"/>
        <v>45720</v>
      </c>
      <c r="I21" s="143">
        <f t="shared" si="3"/>
        <v>45720</v>
      </c>
      <c r="J21" s="95" t="str">
        <f>IF(VLOOKUP(H21,Hilfstabelle!$65:$1048576,12,FALSE)&lt;&gt;"",1,IF(VLOOKUP(H21,Hilfstabelle!$65:$1048576,16,FALSE)&lt;&gt;"",1,IF(VLOOKUP(H21,Hilfstabelle!$65:$1048576,20,FALSE)&lt;&gt;"",1,"")))</f>
        <v/>
      </c>
      <c r="K21" s="94" t="str">
        <f>IF(VLOOKUP(M21,Hilfstabelle!$65:$1048576,6,FALSE)&lt;&gt;"",1,IF(VLOOKUP(M21,Hilfstabelle!$65:$1048576,8,FALSE)&lt;&gt;"",2,""))</f>
        <v/>
      </c>
      <c r="L21" s="6">
        <f t="shared" si="4"/>
        <v>7</v>
      </c>
      <c r="M21" s="89">
        <f t="shared" si="20"/>
        <v>45773</v>
      </c>
      <c r="N21" s="143">
        <f t="shared" si="5"/>
        <v>45773</v>
      </c>
      <c r="O21" s="95" t="str">
        <f>IF(VLOOKUP(M21,Hilfstabelle!$65:$1048576,12,FALSE)&lt;&gt;"",1,IF(VLOOKUP(M21,Hilfstabelle!$65:$1048576,16,FALSE)&lt;&gt;"",1,IF(VLOOKUP(M21,Hilfstabelle!$65:$1048576,20,FALSE)&lt;&gt;"",1,"")))</f>
        <v/>
      </c>
      <c r="P21" s="94" t="str">
        <f>IF(VLOOKUP(R21,Hilfstabelle!$65:$1048576,6,FALSE)&lt;&gt;"",1,IF(VLOOKUP(R21,Hilfstabelle!$65:$1048576,8,FALSE)&lt;&gt;"",2,""))</f>
        <v/>
      </c>
      <c r="Q21" s="6">
        <f t="shared" si="6"/>
        <v>4</v>
      </c>
      <c r="R21" s="89">
        <f t="shared" si="7"/>
        <v>45826</v>
      </c>
      <c r="S21" s="143">
        <f t="shared" si="8"/>
        <v>45826</v>
      </c>
      <c r="T21" s="95" t="str">
        <f>IF(VLOOKUP(R21,Hilfstabelle!$65:$1048576,12,FALSE)&lt;&gt;"",1,IF(VLOOKUP(R21,Hilfstabelle!$65:$1048576,16,FALSE)&lt;&gt;"",1,IF(VLOOKUP(R21,Hilfstabelle!$65:$1048576,20,FALSE)&lt;&gt;"",1,"")))</f>
        <v/>
      </c>
      <c r="U21" s="94">
        <f>IF(VLOOKUP(W21,Hilfstabelle!$65:$1048576,6,FALSE)&lt;&gt;"",1,IF(VLOOKUP(W21,Hilfstabelle!$65:$1048576,8,FALSE)&lt;&gt;"",2,""))</f>
        <v>1</v>
      </c>
      <c r="V21" s="6">
        <f t="shared" si="9"/>
        <v>1</v>
      </c>
      <c r="W21" s="89">
        <f t="shared" si="10"/>
        <v>45879</v>
      </c>
      <c r="X21" s="143">
        <f t="shared" si="11"/>
        <v>45879</v>
      </c>
      <c r="Y21" s="95" t="str">
        <f>IF(VLOOKUP(W21,Hilfstabelle!$65:$1048576,12,FALSE)&lt;&gt;"",1,IF(VLOOKUP(W21,Hilfstabelle!$65:$1048576,16,FALSE)&lt;&gt;"",1,IF(VLOOKUP(W21,Hilfstabelle!$65:$1048576,20,FALSE)&lt;&gt;"",1,"")))</f>
        <v/>
      </c>
      <c r="Z21" s="94" t="str">
        <f>IF(VLOOKUP(AB21,Hilfstabelle!$65:$1048576,6,FALSE)&lt;&gt;"",1,IF(VLOOKUP(AB21,Hilfstabelle!$65:$1048576,8,FALSE)&lt;&gt;"",2,""))</f>
        <v/>
      </c>
      <c r="AA21" s="6">
        <f t="shared" si="12"/>
        <v>5</v>
      </c>
      <c r="AB21" s="89">
        <f t="shared" si="13"/>
        <v>45932</v>
      </c>
      <c r="AC21" s="143">
        <f t="shared" si="14"/>
        <v>45932</v>
      </c>
      <c r="AD21" s="95" t="str">
        <f>IF(VLOOKUP(AB21,Hilfstabelle!$65:$1048576,12,FALSE)&lt;&gt;"",1,IF(VLOOKUP(AB21,Hilfstabelle!$65:$1048576,16,FALSE)&lt;&gt;"",1,IF(VLOOKUP(AB21,Hilfstabelle!$65:$1048576,20,FALSE)&lt;&gt;"",1,"")))</f>
        <v/>
      </c>
      <c r="AE21" s="94" t="str">
        <f>IF(VLOOKUP(AG21,Hilfstabelle!$65:$1048576,6,FALSE)&lt;&gt;"",1,IF(VLOOKUP(AG21,Hilfstabelle!$65:$1048576,8,FALSE)&lt;&gt;"",2,""))</f>
        <v/>
      </c>
      <c r="AF21" s="6">
        <f t="shared" si="15"/>
        <v>2</v>
      </c>
      <c r="AG21" s="89">
        <f t="shared" si="16"/>
        <v>45985</v>
      </c>
      <c r="AH21" s="143">
        <f t="shared" si="17"/>
        <v>45985</v>
      </c>
      <c r="AI21" s="95" t="str">
        <f>IF(VLOOKUP(AG21,Hilfstabelle!$65:$1048576,12,FALSE)&lt;&gt;"",1,IF(VLOOKUP(AG21,Hilfstabelle!$65:$1048576,16,FALSE)&lt;&gt;"",1,IF(VLOOKUP(AG21,Hilfstabelle!$65:$1048576,20,FALSE)&lt;&gt;"",1,"")))</f>
        <v/>
      </c>
    </row>
    <row r="22" spans="1:35" x14ac:dyDescent="0.2">
      <c r="A22" s="94" t="str">
        <f>IF(VLOOKUP(C22,Hilfstabelle!$65:$1048576,6,FALSE)&lt;&gt;"",1,IF(VLOOKUP(C22,Hilfstabelle!$65:$1048576,8,FALSE)&lt;&gt;"",2,""))</f>
        <v/>
      </c>
      <c r="B22" s="6">
        <f t="shared" si="0"/>
        <v>7</v>
      </c>
      <c r="C22" s="89">
        <f t="shared" si="18"/>
        <v>45668</v>
      </c>
      <c r="D22" s="143">
        <f t="shared" si="1"/>
        <v>45668</v>
      </c>
      <c r="E22" s="95" t="str">
        <f>IF(VLOOKUP(C22,Hilfstabelle!$65:$1048576,12,FALSE)&lt;&gt;"",1,IF(VLOOKUP(C22,Hilfstabelle!$65:$1048576,16,FALSE)&lt;&gt;"",1,IF(VLOOKUP(C22,Hilfstabelle!$65:$1048576,20,FALSE)&lt;&gt;"",1,"")))</f>
        <v/>
      </c>
      <c r="F22" s="94" t="str">
        <f>IF(VLOOKUP(H22,Hilfstabelle!$65:$1048576,6,FALSE)&lt;&gt;"",1,IF(VLOOKUP(H22,Hilfstabelle!$65:$1048576,8,FALSE)&lt;&gt;"",2,""))</f>
        <v/>
      </c>
      <c r="G22" s="6">
        <f t="shared" si="2"/>
        <v>4</v>
      </c>
      <c r="H22" s="89">
        <f t="shared" si="19"/>
        <v>45721</v>
      </c>
      <c r="I22" s="143">
        <f t="shared" si="3"/>
        <v>45721</v>
      </c>
      <c r="J22" s="95" t="str">
        <f>IF(VLOOKUP(H22,Hilfstabelle!$65:$1048576,12,FALSE)&lt;&gt;"",1,IF(VLOOKUP(H22,Hilfstabelle!$65:$1048576,16,FALSE)&lt;&gt;"",1,IF(VLOOKUP(H22,Hilfstabelle!$65:$1048576,20,FALSE)&lt;&gt;"",1,"")))</f>
        <v/>
      </c>
      <c r="K22" s="94" t="str">
        <f>IF(VLOOKUP(M22,Hilfstabelle!$65:$1048576,6,FALSE)&lt;&gt;"",1,IF(VLOOKUP(M22,Hilfstabelle!$65:$1048576,8,FALSE)&lt;&gt;"",2,""))</f>
        <v/>
      </c>
      <c r="L22" s="6">
        <f t="shared" si="4"/>
        <v>1</v>
      </c>
      <c r="M22" s="89">
        <f t="shared" si="20"/>
        <v>45774</v>
      </c>
      <c r="N22" s="143">
        <f t="shared" si="5"/>
        <v>45774</v>
      </c>
      <c r="O22" s="95" t="str">
        <f>IF(VLOOKUP(M22,Hilfstabelle!$65:$1048576,12,FALSE)&lt;&gt;"",1,IF(VLOOKUP(M22,Hilfstabelle!$65:$1048576,16,FALSE)&lt;&gt;"",1,IF(VLOOKUP(M22,Hilfstabelle!$65:$1048576,20,FALSE)&lt;&gt;"",1,"")))</f>
        <v/>
      </c>
      <c r="P22" s="94" t="str">
        <f>IF(VLOOKUP(R22,Hilfstabelle!$65:$1048576,6,FALSE)&lt;&gt;"",1,IF(VLOOKUP(R22,Hilfstabelle!$65:$1048576,8,FALSE)&lt;&gt;"",2,""))</f>
        <v/>
      </c>
      <c r="Q22" s="6">
        <f t="shared" si="6"/>
        <v>5</v>
      </c>
      <c r="R22" s="89">
        <f t="shared" si="7"/>
        <v>45827</v>
      </c>
      <c r="S22" s="143">
        <f t="shared" si="8"/>
        <v>45827</v>
      </c>
      <c r="T22" s="95" t="str">
        <f>IF(VLOOKUP(R22,Hilfstabelle!$65:$1048576,12,FALSE)&lt;&gt;"",1,IF(VLOOKUP(R22,Hilfstabelle!$65:$1048576,16,FALSE)&lt;&gt;"",1,IF(VLOOKUP(R22,Hilfstabelle!$65:$1048576,20,FALSE)&lt;&gt;"",1,"")))</f>
        <v/>
      </c>
      <c r="U22" s="94" t="str">
        <f>IF(VLOOKUP(W22,Hilfstabelle!$65:$1048576,6,FALSE)&lt;&gt;"",1,IF(VLOOKUP(W22,Hilfstabelle!$65:$1048576,8,FALSE)&lt;&gt;"",2,""))</f>
        <v/>
      </c>
      <c r="V22" s="6">
        <f t="shared" si="9"/>
        <v>2</v>
      </c>
      <c r="W22" s="89">
        <f t="shared" si="10"/>
        <v>45880</v>
      </c>
      <c r="X22" s="143">
        <f t="shared" si="11"/>
        <v>45880</v>
      </c>
      <c r="Y22" s="95" t="str">
        <f>IF(VLOOKUP(W22,Hilfstabelle!$65:$1048576,12,FALSE)&lt;&gt;"",1,IF(VLOOKUP(W22,Hilfstabelle!$65:$1048576,16,FALSE)&lt;&gt;"",1,IF(VLOOKUP(W22,Hilfstabelle!$65:$1048576,20,FALSE)&lt;&gt;"",1,"")))</f>
        <v/>
      </c>
      <c r="Z22" s="94" t="str">
        <f>IF(VLOOKUP(AB22,Hilfstabelle!$65:$1048576,6,FALSE)&lt;&gt;"",1,IF(VLOOKUP(AB22,Hilfstabelle!$65:$1048576,8,FALSE)&lt;&gt;"",2,""))</f>
        <v/>
      </c>
      <c r="AA22" s="6">
        <f t="shared" si="12"/>
        <v>6</v>
      </c>
      <c r="AB22" s="89">
        <f t="shared" si="13"/>
        <v>45933</v>
      </c>
      <c r="AC22" s="143">
        <f t="shared" si="14"/>
        <v>45933</v>
      </c>
      <c r="AD22" s="95" t="str">
        <f>IF(VLOOKUP(AB22,Hilfstabelle!$65:$1048576,12,FALSE)&lt;&gt;"",1,IF(VLOOKUP(AB22,Hilfstabelle!$65:$1048576,16,FALSE)&lt;&gt;"",1,IF(VLOOKUP(AB22,Hilfstabelle!$65:$1048576,20,FALSE)&lt;&gt;"",1,"")))</f>
        <v/>
      </c>
      <c r="AE22" s="94" t="str">
        <f>IF(VLOOKUP(AG22,Hilfstabelle!$65:$1048576,6,FALSE)&lt;&gt;"",1,IF(VLOOKUP(AG22,Hilfstabelle!$65:$1048576,8,FALSE)&lt;&gt;"",2,""))</f>
        <v/>
      </c>
      <c r="AF22" s="6">
        <f t="shared" si="15"/>
        <v>3</v>
      </c>
      <c r="AG22" s="89">
        <f t="shared" si="16"/>
        <v>45986</v>
      </c>
      <c r="AH22" s="143">
        <f t="shared" si="17"/>
        <v>45986</v>
      </c>
      <c r="AI22" s="95" t="str">
        <f>IF(VLOOKUP(AG22,Hilfstabelle!$65:$1048576,12,FALSE)&lt;&gt;"",1,IF(VLOOKUP(AG22,Hilfstabelle!$65:$1048576,16,FALSE)&lt;&gt;"",1,IF(VLOOKUP(AG22,Hilfstabelle!$65:$1048576,20,FALSE)&lt;&gt;"",1,"")))</f>
        <v/>
      </c>
    </row>
    <row r="23" spans="1:35" x14ac:dyDescent="0.2">
      <c r="A23" s="94" t="str">
        <f>IF(VLOOKUP(C23,Hilfstabelle!$65:$1048576,6,FALSE)&lt;&gt;"",1,IF(VLOOKUP(C23,Hilfstabelle!$65:$1048576,8,FALSE)&lt;&gt;"",2,""))</f>
        <v/>
      </c>
      <c r="B23" s="6">
        <f t="shared" si="0"/>
        <v>1</v>
      </c>
      <c r="C23" s="89">
        <f t="shared" si="18"/>
        <v>45669</v>
      </c>
      <c r="D23" s="143">
        <f t="shared" si="1"/>
        <v>45669</v>
      </c>
      <c r="E23" s="95" t="str">
        <f>IF(VLOOKUP(C23,Hilfstabelle!$65:$1048576,12,FALSE)&lt;&gt;"",1,IF(VLOOKUP(C23,Hilfstabelle!$65:$1048576,16,FALSE)&lt;&gt;"",1,IF(VLOOKUP(C23,Hilfstabelle!$65:$1048576,20,FALSE)&lt;&gt;"",1,"")))</f>
        <v/>
      </c>
      <c r="F23" s="94" t="str">
        <f>IF(VLOOKUP(H23,Hilfstabelle!$65:$1048576,6,FALSE)&lt;&gt;"",1,IF(VLOOKUP(H23,Hilfstabelle!$65:$1048576,8,FALSE)&lt;&gt;"",2,""))</f>
        <v/>
      </c>
      <c r="G23" s="6">
        <f t="shared" si="2"/>
        <v>5</v>
      </c>
      <c r="H23" s="89">
        <f t="shared" si="19"/>
        <v>45722</v>
      </c>
      <c r="I23" s="143">
        <f t="shared" si="3"/>
        <v>45722</v>
      </c>
      <c r="J23" s="95" t="str">
        <f>IF(VLOOKUP(H23,Hilfstabelle!$65:$1048576,12,FALSE)&lt;&gt;"",1,IF(VLOOKUP(H23,Hilfstabelle!$65:$1048576,16,FALSE)&lt;&gt;"",1,IF(VLOOKUP(H23,Hilfstabelle!$65:$1048576,20,FALSE)&lt;&gt;"",1,"")))</f>
        <v/>
      </c>
      <c r="K23" s="94" t="str">
        <f>IF(VLOOKUP(M23,Hilfstabelle!$65:$1048576,6,FALSE)&lt;&gt;"",1,IF(VLOOKUP(M23,Hilfstabelle!$65:$1048576,8,FALSE)&lt;&gt;"",2,""))</f>
        <v/>
      </c>
      <c r="L23" s="6">
        <f t="shared" si="4"/>
        <v>2</v>
      </c>
      <c r="M23" s="89">
        <f t="shared" si="20"/>
        <v>45775</v>
      </c>
      <c r="N23" s="143">
        <f t="shared" si="5"/>
        <v>45775</v>
      </c>
      <c r="O23" s="95" t="str">
        <f>IF(VLOOKUP(M23,Hilfstabelle!$65:$1048576,12,FALSE)&lt;&gt;"",1,IF(VLOOKUP(M23,Hilfstabelle!$65:$1048576,16,FALSE)&lt;&gt;"",1,IF(VLOOKUP(M23,Hilfstabelle!$65:$1048576,20,FALSE)&lt;&gt;"",1,"")))</f>
        <v/>
      </c>
      <c r="P23" s="94" t="str">
        <f>IF(VLOOKUP(R23,Hilfstabelle!$65:$1048576,6,FALSE)&lt;&gt;"",1,IF(VLOOKUP(R23,Hilfstabelle!$65:$1048576,8,FALSE)&lt;&gt;"",2,""))</f>
        <v/>
      </c>
      <c r="Q23" s="6">
        <f t="shared" si="6"/>
        <v>6</v>
      </c>
      <c r="R23" s="89">
        <f t="shared" si="7"/>
        <v>45828</v>
      </c>
      <c r="S23" s="143">
        <f t="shared" si="8"/>
        <v>45828</v>
      </c>
      <c r="T23" s="95" t="str">
        <f>IF(VLOOKUP(R23,Hilfstabelle!$65:$1048576,12,FALSE)&lt;&gt;"",1,IF(VLOOKUP(R23,Hilfstabelle!$65:$1048576,16,FALSE)&lt;&gt;"",1,IF(VLOOKUP(R23,Hilfstabelle!$65:$1048576,20,FALSE)&lt;&gt;"",1,"")))</f>
        <v/>
      </c>
      <c r="U23" s="94" t="str">
        <f>IF(VLOOKUP(W23,Hilfstabelle!$65:$1048576,6,FALSE)&lt;&gt;"",1,IF(VLOOKUP(W23,Hilfstabelle!$65:$1048576,8,FALSE)&lt;&gt;"",2,""))</f>
        <v/>
      </c>
      <c r="V23" s="6">
        <f t="shared" si="9"/>
        <v>3</v>
      </c>
      <c r="W23" s="89">
        <f t="shared" si="10"/>
        <v>45881</v>
      </c>
      <c r="X23" s="143">
        <f t="shared" si="11"/>
        <v>45881</v>
      </c>
      <c r="Y23" s="95" t="str">
        <f>IF(VLOOKUP(W23,Hilfstabelle!$65:$1048576,12,FALSE)&lt;&gt;"",1,IF(VLOOKUP(W23,Hilfstabelle!$65:$1048576,16,FALSE)&lt;&gt;"",1,IF(VLOOKUP(W23,Hilfstabelle!$65:$1048576,20,FALSE)&lt;&gt;"",1,"")))</f>
        <v/>
      </c>
      <c r="Z23" s="94" t="str">
        <f>IF(VLOOKUP(AB23,Hilfstabelle!$65:$1048576,6,FALSE)&lt;&gt;"",1,IF(VLOOKUP(AB23,Hilfstabelle!$65:$1048576,8,FALSE)&lt;&gt;"",2,""))</f>
        <v/>
      </c>
      <c r="AA23" s="6">
        <f t="shared" si="12"/>
        <v>7</v>
      </c>
      <c r="AB23" s="89">
        <f t="shared" si="13"/>
        <v>45934</v>
      </c>
      <c r="AC23" s="143">
        <f t="shared" si="14"/>
        <v>45934</v>
      </c>
      <c r="AD23" s="95" t="str">
        <f>IF(VLOOKUP(AB23,Hilfstabelle!$65:$1048576,12,FALSE)&lt;&gt;"",1,IF(VLOOKUP(AB23,Hilfstabelle!$65:$1048576,16,FALSE)&lt;&gt;"",1,IF(VLOOKUP(AB23,Hilfstabelle!$65:$1048576,20,FALSE)&lt;&gt;"",1,"")))</f>
        <v/>
      </c>
      <c r="AE23" s="94" t="str">
        <f>IF(VLOOKUP(AG23,Hilfstabelle!$65:$1048576,6,FALSE)&lt;&gt;"",1,IF(VLOOKUP(AG23,Hilfstabelle!$65:$1048576,8,FALSE)&lt;&gt;"",2,""))</f>
        <v/>
      </c>
      <c r="AF23" s="6">
        <f t="shared" si="15"/>
        <v>4</v>
      </c>
      <c r="AG23" s="89">
        <f t="shared" si="16"/>
        <v>45987</v>
      </c>
      <c r="AH23" s="143">
        <f t="shared" si="17"/>
        <v>45987</v>
      </c>
      <c r="AI23" s="95" t="str">
        <f>IF(VLOOKUP(AG23,Hilfstabelle!$65:$1048576,12,FALSE)&lt;&gt;"",1,IF(VLOOKUP(AG23,Hilfstabelle!$65:$1048576,16,FALSE)&lt;&gt;"",1,IF(VLOOKUP(AG23,Hilfstabelle!$65:$1048576,20,FALSE)&lt;&gt;"",1,"")))</f>
        <v/>
      </c>
    </row>
    <row r="24" spans="1:35" x14ac:dyDescent="0.2">
      <c r="A24" s="94" t="str">
        <f>IF(VLOOKUP(C24,Hilfstabelle!$65:$1048576,6,FALSE)&lt;&gt;"",1,IF(VLOOKUP(C24,Hilfstabelle!$65:$1048576,8,FALSE)&lt;&gt;"",2,""))</f>
        <v/>
      </c>
      <c r="B24" s="6">
        <f t="shared" si="0"/>
        <v>2</v>
      </c>
      <c r="C24" s="89">
        <f t="shared" si="18"/>
        <v>45670</v>
      </c>
      <c r="D24" s="143">
        <f t="shared" si="1"/>
        <v>45670</v>
      </c>
      <c r="E24" s="95" t="str">
        <f>IF(VLOOKUP(C24,Hilfstabelle!$65:$1048576,12,FALSE)&lt;&gt;"",1,IF(VLOOKUP(C24,Hilfstabelle!$65:$1048576,16,FALSE)&lt;&gt;"",1,IF(VLOOKUP(C24,Hilfstabelle!$65:$1048576,20,FALSE)&lt;&gt;"",1,"")))</f>
        <v/>
      </c>
      <c r="F24" s="94" t="str">
        <f>IF(VLOOKUP(H24,Hilfstabelle!$65:$1048576,6,FALSE)&lt;&gt;"",1,IF(VLOOKUP(H24,Hilfstabelle!$65:$1048576,8,FALSE)&lt;&gt;"",2,""))</f>
        <v/>
      </c>
      <c r="G24" s="6">
        <f t="shared" si="2"/>
        <v>6</v>
      </c>
      <c r="H24" s="89">
        <f t="shared" si="19"/>
        <v>45723</v>
      </c>
      <c r="I24" s="143">
        <f t="shared" si="3"/>
        <v>45723</v>
      </c>
      <c r="J24" s="95" t="str">
        <f>IF(VLOOKUP(H24,Hilfstabelle!$65:$1048576,12,FALSE)&lt;&gt;"",1,IF(VLOOKUP(H24,Hilfstabelle!$65:$1048576,16,FALSE)&lt;&gt;"",1,IF(VLOOKUP(H24,Hilfstabelle!$65:$1048576,20,FALSE)&lt;&gt;"",1,"")))</f>
        <v/>
      </c>
      <c r="K24" s="94" t="str">
        <f>IF(VLOOKUP(M24,Hilfstabelle!$65:$1048576,6,FALSE)&lt;&gt;"",1,IF(VLOOKUP(M24,Hilfstabelle!$65:$1048576,8,FALSE)&lt;&gt;"",2,""))</f>
        <v/>
      </c>
      <c r="L24" s="6">
        <f t="shared" si="4"/>
        <v>3</v>
      </c>
      <c r="M24" s="89">
        <f t="shared" si="20"/>
        <v>45776</v>
      </c>
      <c r="N24" s="143">
        <f t="shared" si="5"/>
        <v>45776</v>
      </c>
      <c r="O24" s="95" t="str">
        <f>IF(VLOOKUP(M24,Hilfstabelle!$65:$1048576,12,FALSE)&lt;&gt;"",1,IF(VLOOKUP(M24,Hilfstabelle!$65:$1048576,16,FALSE)&lt;&gt;"",1,IF(VLOOKUP(M24,Hilfstabelle!$65:$1048576,20,FALSE)&lt;&gt;"",1,"")))</f>
        <v/>
      </c>
      <c r="P24" s="94" t="str">
        <f>IF(VLOOKUP(R24,Hilfstabelle!$65:$1048576,6,FALSE)&lt;&gt;"",1,IF(VLOOKUP(R24,Hilfstabelle!$65:$1048576,8,FALSE)&lt;&gt;"",2,""))</f>
        <v/>
      </c>
      <c r="Q24" s="6">
        <f t="shared" si="6"/>
        <v>7</v>
      </c>
      <c r="R24" s="89">
        <f t="shared" si="7"/>
        <v>45829</v>
      </c>
      <c r="S24" s="143">
        <f t="shared" si="8"/>
        <v>45829</v>
      </c>
      <c r="T24" s="95" t="str">
        <f>IF(VLOOKUP(R24,Hilfstabelle!$65:$1048576,12,FALSE)&lt;&gt;"",1,IF(VLOOKUP(R24,Hilfstabelle!$65:$1048576,16,FALSE)&lt;&gt;"",1,IF(VLOOKUP(R24,Hilfstabelle!$65:$1048576,20,FALSE)&lt;&gt;"",1,"")))</f>
        <v/>
      </c>
      <c r="U24" s="94" t="str">
        <f>IF(VLOOKUP(W24,Hilfstabelle!$65:$1048576,6,FALSE)&lt;&gt;"",1,IF(VLOOKUP(W24,Hilfstabelle!$65:$1048576,8,FALSE)&lt;&gt;"",2,""))</f>
        <v/>
      </c>
      <c r="V24" s="6">
        <f t="shared" si="9"/>
        <v>4</v>
      </c>
      <c r="W24" s="89">
        <f t="shared" si="10"/>
        <v>45882</v>
      </c>
      <c r="X24" s="143">
        <f t="shared" si="11"/>
        <v>45882</v>
      </c>
      <c r="Y24" s="95" t="str">
        <f>IF(VLOOKUP(W24,Hilfstabelle!$65:$1048576,12,FALSE)&lt;&gt;"",1,IF(VLOOKUP(W24,Hilfstabelle!$65:$1048576,16,FALSE)&lt;&gt;"",1,IF(VLOOKUP(W24,Hilfstabelle!$65:$1048576,20,FALSE)&lt;&gt;"",1,"")))</f>
        <v/>
      </c>
      <c r="Z24" s="94" t="str">
        <f>IF(VLOOKUP(AB24,Hilfstabelle!$65:$1048576,6,FALSE)&lt;&gt;"",1,IF(VLOOKUP(AB24,Hilfstabelle!$65:$1048576,8,FALSE)&lt;&gt;"",2,""))</f>
        <v/>
      </c>
      <c r="AA24" s="6">
        <f t="shared" si="12"/>
        <v>1</v>
      </c>
      <c r="AB24" s="89">
        <f t="shared" si="13"/>
        <v>45935</v>
      </c>
      <c r="AC24" s="143">
        <f t="shared" si="14"/>
        <v>45935</v>
      </c>
      <c r="AD24" s="95" t="str">
        <f>IF(VLOOKUP(AB24,Hilfstabelle!$65:$1048576,12,FALSE)&lt;&gt;"",1,IF(VLOOKUP(AB24,Hilfstabelle!$65:$1048576,16,FALSE)&lt;&gt;"",1,IF(VLOOKUP(AB24,Hilfstabelle!$65:$1048576,20,FALSE)&lt;&gt;"",1,"")))</f>
        <v/>
      </c>
      <c r="AE24" s="94" t="str">
        <f>IF(VLOOKUP(AG24,Hilfstabelle!$65:$1048576,6,FALSE)&lt;&gt;"",1,IF(VLOOKUP(AG24,Hilfstabelle!$65:$1048576,8,FALSE)&lt;&gt;"",2,""))</f>
        <v/>
      </c>
      <c r="AF24" s="6">
        <f t="shared" si="15"/>
        <v>5</v>
      </c>
      <c r="AG24" s="89">
        <f t="shared" si="16"/>
        <v>45988</v>
      </c>
      <c r="AH24" s="143">
        <f t="shared" si="17"/>
        <v>45988</v>
      </c>
      <c r="AI24" s="95" t="str">
        <f>IF(VLOOKUP(AG24,Hilfstabelle!$65:$1048576,12,FALSE)&lt;&gt;"",1,IF(VLOOKUP(AG24,Hilfstabelle!$65:$1048576,16,FALSE)&lt;&gt;"",1,IF(VLOOKUP(AG24,Hilfstabelle!$65:$1048576,20,FALSE)&lt;&gt;"",1,"")))</f>
        <v/>
      </c>
    </row>
    <row r="25" spans="1:35" x14ac:dyDescent="0.2">
      <c r="A25" s="94" t="str">
        <f>IF(VLOOKUP(C25,Hilfstabelle!$65:$1048576,6,FALSE)&lt;&gt;"",1,IF(VLOOKUP(C25,Hilfstabelle!$65:$1048576,8,FALSE)&lt;&gt;"",2,""))</f>
        <v/>
      </c>
      <c r="B25" s="6">
        <f t="shared" si="0"/>
        <v>3</v>
      </c>
      <c r="C25" s="89">
        <f t="shared" si="18"/>
        <v>45671</v>
      </c>
      <c r="D25" s="143">
        <f t="shared" si="1"/>
        <v>45671</v>
      </c>
      <c r="E25" s="95" t="str">
        <f>IF(VLOOKUP(C25,Hilfstabelle!$65:$1048576,12,FALSE)&lt;&gt;"",1,IF(VLOOKUP(C25,Hilfstabelle!$65:$1048576,16,FALSE)&lt;&gt;"",1,IF(VLOOKUP(C25,Hilfstabelle!$65:$1048576,20,FALSE)&lt;&gt;"",1,"")))</f>
        <v/>
      </c>
      <c r="F25" s="94" t="str">
        <f>IF(VLOOKUP(H25,Hilfstabelle!$65:$1048576,6,FALSE)&lt;&gt;"",1,IF(VLOOKUP(H25,Hilfstabelle!$65:$1048576,8,FALSE)&lt;&gt;"",2,""))</f>
        <v/>
      </c>
      <c r="G25" s="6">
        <f t="shared" si="2"/>
        <v>7</v>
      </c>
      <c r="H25" s="89">
        <f t="shared" si="19"/>
        <v>45724</v>
      </c>
      <c r="I25" s="143">
        <f t="shared" si="3"/>
        <v>45724</v>
      </c>
      <c r="J25" s="95" t="str">
        <f>IF(VLOOKUP(H25,Hilfstabelle!$65:$1048576,12,FALSE)&lt;&gt;"",1,IF(VLOOKUP(H25,Hilfstabelle!$65:$1048576,16,FALSE)&lt;&gt;"",1,IF(VLOOKUP(H25,Hilfstabelle!$65:$1048576,20,FALSE)&lt;&gt;"",1,"")))</f>
        <v/>
      </c>
      <c r="K25" s="94" t="str">
        <f>IF(VLOOKUP(M25,Hilfstabelle!$65:$1048576,6,FALSE)&lt;&gt;"",1,IF(VLOOKUP(M25,Hilfstabelle!$65:$1048576,8,FALSE)&lt;&gt;"",2,""))</f>
        <v/>
      </c>
      <c r="L25" s="6">
        <f t="shared" si="4"/>
        <v>4</v>
      </c>
      <c r="M25" s="89">
        <f t="shared" si="20"/>
        <v>45777</v>
      </c>
      <c r="N25" s="143">
        <f t="shared" si="5"/>
        <v>45777</v>
      </c>
      <c r="O25" s="95" t="str">
        <f>IF(VLOOKUP(M25,Hilfstabelle!$65:$1048576,12,FALSE)&lt;&gt;"",1,IF(VLOOKUP(M25,Hilfstabelle!$65:$1048576,16,FALSE)&lt;&gt;"",1,IF(VLOOKUP(M25,Hilfstabelle!$65:$1048576,20,FALSE)&lt;&gt;"",1,"")))</f>
        <v/>
      </c>
      <c r="P25" s="94" t="str">
        <f>IF(VLOOKUP(R25,Hilfstabelle!$65:$1048576,6,FALSE)&lt;&gt;"",1,IF(VLOOKUP(R25,Hilfstabelle!$65:$1048576,8,FALSE)&lt;&gt;"",2,""))</f>
        <v/>
      </c>
      <c r="Q25" s="6">
        <f t="shared" si="6"/>
        <v>1</v>
      </c>
      <c r="R25" s="89">
        <f t="shared" si="7"/>
        <v>45830</v>
      </c>
      <c r="S25" s="143">
        <f t="shared" si="8"/>
        <v>45830</v>
      </c>
      <c r="T25" s="95" t="str">
        <f>IF(VLOOKUP(R25,Hilfstabelle!$65:$1048576,12,FALSE)&lt;&gt;"",1,IF(VLOOKUP(R25,Hilfstabelle!$65:$1048576,16,FALSE)&lt;&gt;"",1,IF(VLOOKUP(R25,Hilfstabelle!$65:$1048576,20,FALSE)&lt;&gt;"",1,"")))</f>
        <v/>
      </c>
      <c r="U25" s="94" t="str">
        <f>IF(VLOOKUP(W25,Hilfstabelle!$65:$1048576,6,FALSE)&lt;&gt;"",1,IF(VLOOKUP(W25,Hilfstabelle!$65:$1048576,8,FALSE)&lt;&gt;"",2,""))</f>
        <v/>
      </c>
      <c r="V25" s="6">
        <f t="shared" si="9"/>
        <v>5</v>
      </c>
      <c r="W25" s="89">
        <f t="shared" si="10"/>
        <v>45883</v>
      </c>
      <c r="X25" s="143">
        <f t="shared" si="11"/>
        <v>45883</v>
      </c>
      <c r="Y25" s="95" t="str">
        <f>IF(VLOOKUP(W25,Hilfstabelle!$65:$1048576,12,FALSE)&lt;&gt;"",1,IF(VLOOKUP(W25,Hilfstabelle!$65:$1048576,16,FALSE)&lt;&gt;"",1,IF(VLOOKUP(W25,Hilfstabelle!$65:$1048576,20,FALSE)&lt;&gt;"",1,"")))</f>
        <v/>
      </c>
      <c r="Z25" s="94">
        <f>IF(VLOOKUP(AB25,Hilfstabelle!$65:$1048576,6,FALSE)&lt;&gt;"",1,IF(VLOOKUP(AB25,Hilfstabelle!$65:$1048576,8,FALSE)&lt;&gt;"",2,""))</f>
        <v>1</v>
      </c>
      <c r="AA25" s="6">
        <f t="shared" si="12"/>
        <v>2</v>
      </c>
      <c r="AB25" s="89">
        <f t="shared" si="13"/>
        <v>45936</v>
      </c>
      <c r="AC25" s="143">
        <f t="shared" si="14"/>
        <v>45936</v>
      </c>
      <c r="AD25" s="95" t="str">
        <f>IF(VLOOKUP(AB25,Hilfstabelle!$65:$1048576,12,FALSE)&lt;&gt;"",1,IF(VLOOKUP(AB25,Hilfstabelle!$65:$1048576,16,FALSE)&lt;&gt;"",1,IF(VLOOKUP(AB25,Hilfstabelle!$65:$1048576,20,FALSE)&lt;&gt;"",1,"")))</f>
        <v/>
      </c>
      <c r="AE25" s="94" t="str">
        <f>IF(VLOOKUP(AG25,Hilfstabelle!$65:$1048576,6,FALSE)&lt;&gt;"",1,IF(VLOOKUP(AG25,Hilfstabelle!$65:$1048576,8,FALSE)&lt;&gt;"",2,""))</f>
        <v/>
      </c>
      <c r="AF25" s="6">
        <f t="shared" si="15"/>
        <v>6</v>
      </c>
      <c r="AG25" s="89">
        <f t="shared" si="16"/>
        <v>45989</v>
      </c>
      <c r="AH25" s="143">
        <f t="shared" si="17"/>
        <v>45989</v>
      </c>
      <c r="AI25" s="95" t="str">
        <f>IF(VLOOKUP(AG25,Hilfstabelle!$65:$1048576,12,FALSE)&lt;&gt;"",1,IF(VLOOKUP(AG25,Hilfstabelle!$65:$1048576,16,FALSE)&lt;&gt;"",1,IF(VLOOKUP(AG25,Hilfstabelle!$65:$1048576,20,FALSE)&lt;&gt;"",1,"")))</f>
        <v/>
      </c>
    </row>
    <row r="26" spans="1:35" x14ac:dyDescent="0.2">
      <c r="A26" s="94" t="str">
        <f>IF(VLOOKUP(C26,Hilfstabelle!$65:$1048576,6,FALSE)&lt;&gt;"",1,IF(VLOOKUP(C26,Hilfstabelle!$65:$1048576,8,FALSE)&lt;&gt;"",2,""))</f>
        <v/>
      </c>
      <c r="B26" s="6">
        <f t="shared" si="0"/>
        <v>4</v>
      </c>
      <c r="C26" s="89">
        <f t="shared" si="18"/>
        <v>45672</v>
      </c>
      <c r="D26" s="143">
        <f t="shared" si="1"/>
        <v>45672</v>
      </c>
      <c r="E26" s="95" t="str">
        <f>IF(VLOOKUP(C26,Hilfstabelle!$65:$1048576,12,FALSE)&lt;&gt;"",1,IF(VLOOKUP(C26,Hilfstabelle!$65:$1048576,16,FALSE)&lt;&gt;"",1,IF(VLOOKUP(C26,Hilfstabelle!$65:$1048576,20,FALSE)&lt;&gt;"",1,"")))</f>
        <v/>
      </c>
      <c r="F26" s="94" t="str">
        <f>IF(VLOOKUP(H26,Hilfstabelle!$65:$1048576,6,FALSE)&lt;&gt;"",1,IF(VLOOKUP(H26,Hilfstabelle!$65:$1048576,8,FALSE)&lt;&gt;"",2,""))</f>
        <v/>
      </c>
      <c r="G26" s="6">
        <f t="shared" si="2"/>
        <v>1</v>
      </c>
      <c r="H26" s="89">
        <f t="shared" si="19"/>
        <v>45725</v>
      </c>
      <c r="I26" s="143">
        <f t="shared" si="3"/>
        <v>45725</v>
      </c>
      <c r="J26" s="95" t="str">
        <f>IF(VLOOKUP(H26,Hilfstabelle!$65:$1048576,12,FALSE)&lt;&gt;"",1,IF(VLOOKUP(H26,Hilfstabelle!$65:$1048576,16,FALSE)&lt;&gt;"",1,IF(VLOOKUP(H26,Hilfstabelle!$65:$1048576,20,FALSE)&lt;&gt;"",1,"")))</f>
        <v/>
      </c>
      <c r="K26" s="94">
        <f>IF(VLOOKUP(M26,Hilfstabelle!$65:$1048576,6,FALSE)&lt;&gt;"",1,IF(VLOOKUP(M26,Hilfstabelle!$65:$1048576,8,FALSE)&lt;&gt;"",2,""))</f>
        <v>2</v>
      </c>
      <c r="L26" s="6">
        <f t="shared" si="4"/>
        <v>5</v>
      </c>
      <c r="M26" s="89">
        <f t="shared" si="20"/>
        <v>45778</v>
      </c>
      <c r="N26" s="143">
        <f t="shared" si="5"/>
        <v>45778</v>
      </c>
      <c r="O26" s="95" t="str">
        <f>IF(VLOOKUP(M26,Hilfstabelle!$65:$1048576,12,FALSE)&lt;&gt;"",1,IF(VLOOKUP(M26,Hilfstabelle!$65:$1048576,16,FALSE)&lt;&gt;"",1,IF(VLOOKUP(M26,Hilfstabelle!$65:$1048576,20,FALSE)&lt;&gt;"",1,"")))</f>
        <v/>
      </c>
      <c r="P26" s="94" t="str">
        <f>IF(VLOOKUP(R26,Hilfstabelle!$65:$1048576,6,FALSE)&lt;&gt;"",1,IF(VLOOKUP(R26,Hilfstabelle!$65:$1048576,8,FALSE)&lt;&gt;"",2,""))</f>
        <v/>
      </c>
      <c r="Q26" s="6">
        <f t="shared" si="6"/>
        <v>2</v>
      </c>
      <c r="R26" s="89">
        <f t="shared" si="7"/>
        <v>45831</v>
      </c>
      <c r="S26" s="143">
        <f t="shared" si="8"/>
        <v>45831</v>
      </c>
      <c r="T26" s="95" t="str">
        <f>IF(VLOOKUP(R26,Hilfstabelle!$65:$1048576,12,FALSE)&lt;&gt;"",1,IF(VLOOKUP(R26,Hilfstabelle!$65:$1048576,16,FALSE)&lt;&gt;"",1,IF(VLOOKUP(R26,Hilfstabelle!$65:$1048576,20,FALSE)&lt;&gt;"",1,"")))</f>
        <v/>
      </c>
      <c r="U26" s="94" t="str">
        <f>IF(VLOOKUP(W26,Hilfstabelle!$65:$1048576,6,FALSE)&lt;&gt;"",1,IF(VLOOKUP(W26,Hilfstabelle!$65:$1048576,8,FALSE)&lt;&gt;"",2,""))</f>
        <v/>
      </c>
      <c r="V26" s="6">
        <f t="shared" si="9"/>
        <v>6</v>
      </c>
      <c r="W26" s="89">
        <f t="shared" si="10"/>
        <v>45884</v>
      </c>
      <c r="X26" s="143">
        <f t="shared" si="11"/>
        <v>45884</v>
      </c>
      <c r="Y26" s="95" t="str">
        <f>IF(VLOOKUP(W26,Hilfstabelle!$65:$1048576,12,FALSE)&lt;&gt;"",1,IF(VLOOKUP(W26,Hilfstabelle!$65:$1048576,16,FALSE)&lt;&gt;"",1,IF(VLOOKUP(W26,Hilfstabelle!$65:$1048576,20,FALSE)&lt;&gt;"",1,"")))</f>
        <v/>
      </c>
      <c r="Z26" s="94">
        <f>IF(VLOOKUP(AB26,Hilfstabelle!$65:$1048576,6,FALSE)&lt;&gt;"",1,IF(VLOOKUP(AB26,Hilfstabelle!$65:$1048576,8,FALSE)&lt;&gt;"",2,""))</f>
        <v>1</v>
      </c>
      <c r="AA26" s="6">
        <f t="shared" si="12"/>
        <v>3</v>
      </c>
      <c r="AB26" s="89">
        <f t="shared" si="13"/>
        <v>45937</v>
      </c>
      <c r="AC26" s="143">
        <f t="shared" si="14"/>
        <v>45937</v>
      </c>
      <c r="AD26" s="95" t="str">
        <f>IF(VLOOKUP(AB26,Hilfstabelle!$65:$1048576,12,FALSE)&lt;&gt;"",1,IF(VLOOKUP(AB26,Hilfstabelle!$65:$1048576,16,FALSE)&lt;&gt;"",1,IF(VLOOKUP(AB26,Hilfstabelle!$65:$1048576,20,FALSE)&lt;&gt;"",1,"")))</f>
        <v/>
      </c>
      <c r="AE26" s="94" t="str">
        <f>IF(VLOOKUP(AG26,Hilfstabelle!$65:$1048576,6,FALSE)&lt;&gt;"",1,IF(VLOOKUP(AG26,Hilfstabelle!$65:$1048576,8,FALSE)&lt;&gt;"",2,""))</f>
        <v/>
      </c>
      <c r="AF26" s="6">
        <f t="shared" si="15"/>
        <v>7</v>
      </c>
      <c r="AG26" s="89">
        <f t="shared" si="16"/>
        <v>45990</v>
      </c>
      <c r="AH26" s="143">
        <f t="shared" si="17"/>
        <v>45990</v>
      </c>
      <c r="AI26" s="95" t="str">
        <f>IF(VLOOKUP(AG26,Hilfstabelle!$65:$1048576,12,FALSE)&lt;&gt;"",1,IF(VLOOKUP(AG26,Hilfstabelle!$65:$1048576,16,FALSE)&lt;&gt;"",1,IF(VLOOKUP(AG26,Hilfstabelle!$65:$1048576,20,FALSE)&lt;&gt;"",1,"")))</f>
        <v/>
      </c>
    </row>
    <row r="27" spans="1:35" x14ac:dyDescent="0.2">
      <c r="A27" s="94" t="str">
        <f>IF(VLOOKUP(C27,Hilfstabelle!$65:$1048576,6,FALSE)&lt;&gt;"",1,IF(VLOOKUP(C27,Hilfstabelle!$65:$1048576,8,FALSE)&lt;&gt;"",2,""))</f>
        <v/>
      </c>
      <c r="B27" s="6">
        <f t="shared" si="0"/>
        <v>5</v>
      </c>
      <c r="C27" s="89">
        <f t="shared" si="18"/>
        <v>45673</v>
      </c>
      <c r="D27" s="143">
        <f t="shared" si="1"/>
        <v>45673</v>
      </c>
      <c r="E27" s="95" t="str">
        <f>IF(VLOOKUP(C27,Hilfstabelle!$65:$1048576,12,FALSE)&lt;&gt;"",1,IF(VLOOKUP(C27,Hilfstabelle!$65:$1048576,16,FALSE)&lt;&gt;"",1,IF(VLOOKUP(C27,Hilfstabelle!$65:$1048576,20,FALSE)&lt;&gt;"",1,"")))</f>
        <v/>
      </c>
      <c r="F27" s="94" t="str">
        <f>IF(VLOOKUP(H27,Hilfstabelle!$65:$1048576,6,FALSE)&lt;&gt;"",1,IF(VLOOKUP(H27,Hilfstabelle!$65:$1048576,8,FALSE)&lt;&gt;"",2,""))</f>
        <v/>
      </c>
      <c r="G27" s="6">
        <f t="shared" si="2"/>
        <v>2</v>
      </c>
      <c r="H27" s="89">
        <f t="shared" si="19"/>
        <v>45726</v>
      </c>
      <c r="I27" s="143">
        <f t="shared" si="3"/>
        <v>45726</v>
      </c>
      <c r="J27" s="95" t="str">
        <f>IF(VLOOKUP(H27,Hilfstabelle!$65:$1048576,12,FALSE)&lt;&gt;"",1,IF(VLOOKUP(H27,Hilfstabelle!$65:$1048576,16,FALSE)&lt;&gt;"",1,IF(VLOOKUP(H27,Hilfstabelle!$65:$1048576,20,FALSE)&lt;&gt;"",1,"")))</f>
        <v/>
      </c>
      <c r="K27" s="94" t="str">
        <f>IF(VLOOKUP(M27,Hilfstabelle!$65:$1048576,6,FALSE)&lt;&gt;"",1,IF(VLOOKUP(M27,Hilfstabelle!$65:$1048576,8,FALSE)&lt;&gt;"",2,""))</f>
        <v/>
      </c>
      <c r="L27" s="6">
        <f t="shared" si="4"/>
        <v>6</v>
      </c>
      <c r="M27" s="89">
        <f t="shared" si="20"/>
        <v>45779</v>
      </c>
      <c r="N27" s="143">
        <f t="shared" si="5"/>
        <v>45779</v>
      </c>
      <c r="O27" s="95" t="str">
        <f>IF(VLOOKUP(M27,Hilfstabelle!$65:$1048576,12,FALSE)&lt;&gt;"",1,IF(VLOOKUP(M27,Hilfstabelle!$65:$1048576,16,FALSE)&lt;&gt;"",1,IF(VLOOKUP(M27,Hilfstabelle!$65:$1048576,20,FALSE)&lt;&gt;"",1,"")))</f>
        <v/>
      </c>
      <c r="P27" s="94" t="str">
        <f>IF(VLOOKUP(R27,Hilfstabelle!$65:$1048576,6,FALSE)&lt;&gt;"",1,IF(VLOOKUP(R27,Hilfstabelle!$65:$1048576,8,FALSE)&lt;&gt;"",2,""))</f>
        <v/>
      </c>
      <c r="Q27" s="6">
        <f t="shared" si="6"/>
        <v>3</v>
      </c>
      <c r="R27" s="89">
        <f t="shared" si="7"/>
        <v>45832</v>
      </c>
      <c r="S27" s="143">
        <f t="shared" si="8"/>
        <v>45832</v>
      </c>
      <c r="T27" s="95" t="str">
        <f>IF(VLOOKUP(R27,Hilfstabelle!$65:$1048576,12,FALSE)&lt;&gt;"",1,IF(VLOOKUP(R27,Hilfstabelle!$65:$1048576,16,FALSE)&lt;&gt;"",1,IF(VLOOKUP(R27,Hilfstabelle!$65:$1048576,20,FALSE)&lt;&gt;"",1,"")))</f>
        <v/>
      </c>
      <c r="U27" s="94" t="str">
        <f>IF(VLOOKUP(W27,Hilfstabelle!$65:$1048576,6,FALSE)&lt;&gt;"",1,IF(VLOOKUP(W27,Hilfstabelle!$65:$1048576,8,FALSE)&lt;&gt;"",2,""))</f>
        <v/>
      </c>
      <c r="V27" s="6">
        <f t="shared" si="9"/>
        <v>7</v>
      </c>
      <c r="W27" s="89">
        <f t="shared" si="10"/>
        <v>45885</v>
      </c>
      <c r="X27" s="143">
        <f t="shared" si="11"/>
        <v>45885</v>
      </c>
      <c r="Y27" s="95" t="str">
        <f>IF(VLOOKUP(W27,Hilfstabelle!$65:$1048576,12,FALSE)&lt;&gt;"",1,IF(VLOOKUP(W27,Hilfstabelle!$65:$1048576,16,FALSE)&lt;&gt;"",1,IF(VLOOKUP(W27,Hilfstabelle!$65:$1048576,20,FALSE)&lt;&gt;"",1,"")))</f>
        <v/>
      </c>
      <c r="Z27" s="94">
        <f>IF(VLOOKUP(AB27,Hilfstabelle!$65:$1048576,6,FALSE)&lt;&gt;"",1,IF(VLOOKUP(AB27,Hilfstabelle!$65:$1048576,8,FALSE)&lt;&gt;"",2,""))</f>
        <v>1</v>
      </c>
      <c r="AA27" s="6">
        <f t="shared" si="12"/>
        <v>4</v>
      </c>
      <c r="AB27" s="89">
        <f t="shared" si="13"/>
        <v>45938</v>
      </c>
      <c r="AC27" s="143">
        <f t="shared" si="14"/>
        <v>45938</v>
      </c>
      <c r="AD27" s="95" t="str">
        <f>IF(VLOOKUP(AB27,Hilfstabelle!$65:$1048576,12,FALSE)&lt;&gt;"",1,IF(VLOOKUP(AB27,Hilfstabelle!$65:$1048576,16,FALSE)&lt;&gt;"",1,IF(VLOOKUP(AB27,Hilfstabelle!$65:$1048576,20,FALSE)&lt;&gt;"",1,"")))</f>
        <v/>
      </c>
      <c r="AE27" s="94" t="str">
        <f>IF(VLOOKUP(AG27,Hilfstabelle!$65:$1048576,6,FALSE)&lt;&gt;"",1,IF(VLOOKUP(AG27,Hilfstabelle!$65:$1048576,8,FALSE)&lt;&gt;"",2,""))</f>
        <v/>
      </c>
      <c r="AF27" s="6">
        <f t="shared" si="15"/>
        <v>1</v>
      </c>
      <c r="AG27" s="89">
        <f t="shared" si="16"/>
        <v>45991</v>
      </c>
      <c r="AH27" s="143">
        <f t="shared" si="17"/>
        <v>45991</v>
      </c>
      <c r="AI27" s="95" t="str">
        <f>IF(VLOOKUP(AG27,Hilfstabelle!$65:$1048576,12,FALSE)&lt;&gt;"",1,IF(VLOOKUP(AG27,Hilfstabelle!$65:$1048576,16,FALSE)&lt;&gt;"",1,IF(VLOOKUP(AG27,Hilfstabelle!$65:$1048576,20,FALSE)&lt;&gt;"",1,"")))</f>
        <v/>
      </c>
    </row>
    <row r="28" spans="1:35" x14ac:dyDescent="0.2">
      <c r="A28" s="94" t="str">
        <f>IF(VLOOKUP(C28,Hilfstabelle!$65:$1048576,6,FALSE)&lt;&gt;"",1,IF(VLOOKUP(C28,Hilfstabelle!$65:$1048576,8,FALSE)&lt;&gt;"",2,""))</f>
        <v/>
      </c>
      <c r="B28" s="6">
        <f t="shared" si="0"/>
        <v>6</v>
      </c>
      <c r="C28" s="89">
        <f t="shared" si="18"/>
        <v>45674</v>
      </c>
      <c r="D28" s="143">
        <f t="shared" si="1"/>
        <v>45674</v>
      </c>
      <c r="E28" s="95" t="str">
        <f>IF(VLOOKUP(C28,Hilfstabelle!$65:$1048576,12,FALSE)&lt;&gt;"",1,IF(VLOOKUP(C28,Hilfstabelle!$65:$1048576,16,FALSE)&lt;&gt;"",1,IF(VLOOKUP(C28,Hilfstabelle!$65:$1048576,20,FALSE)&lt;&gt;"",1,"")))</f>
        <v/>
      </c>
      <c r="F28" s="94" t="str">
        <f>IF(VLOOKUP(H28,Hilfstabelle!$65:$1048576,6,FALSE)&lt;&gt;"",1,IF(VLOOKUP(H28,Hilfstabelle!$65:$1048576,8,FALSE)&lt;&gt;"",2,""))</f>
        <v/>
      </c>
      <c r="G28" s="6">
        <f t="shared" si="2"/>
        <v>3</v>
      </c>
      <c r="H28" s="89">
        <f t="shared" si="19"/>
        <v>45727</v>
      </c>
      <c r="I28" s="143">
        <f t="shared" si="3"/>
        <v>45727</v>
      </c>
      <c r="J28" s="95" t="str">
        <f>IF(VLOOKUP(H28,Hilfstabelle!$65:$1048576,12,FALSE)&lt;&gt;"",1,IF(VLOOKUP(H28,Hilfstabelle!$65:$1048576,16,FALSE)&lt;&gt;"",1,IF(VLOOKUP(H28,Hilfstabelle!$65:$1048576,20,FALSE)&lt;&gt;"",1,"")))</f>
        <v/>
      </c>
      <c r="K28" s="94" t="str">
        <f>IF(VLOOKUP(M28,Hilfstabelle!$65:$1048576,6,FALSE)&lt;&gt;"",1,IF(VLOOKUP(M28,Hilfstabelle!$65:$1048576,8,FALSE)&lt;&gt;"",2,""))</f>
        <v/>
      </c>
      <c r="L28" s="6">
        <f t="shared" si="4"/>
        <v>7</v>
      </c>
      <c r="M28" s="89">
        <f t="shared" si="20"/>
        <v>45780</v>
      </c>
      <c r="N28" s="143">
        <f t="shared" si="5"/>
        <v>45780</v>
      </c>
      <c r="O28" s="95" t="str">
        <f>IF(VLOOKUP(M28,Hilfstabelle!$65:$1048576,12,FALSE)&lt;&gt;"",1,IF(VLOOKUP(M28,Hilfstabelle!$65:$1048576,16,FALSE)&lt;&gt;"",1,IF(VLOOKUP(M28,Hilfstabelle!$65:$1048576,20,FALSE)&lt;&gt;"",1,"")))</f>
        <v/>
      </c>
      <c r="P28" s="94" t="str">
        <f>IF(VLOOKUP(R28,Hilfstabelle!$65:$1048576,6,FALSE)&lt;&gt;"",1,IF(VLOOKUP(R28,Hilfstabelle!$65:$1048576,8,FALSE)&lt;&gt;"",2,""))</f>
        <v/>
      </c>
      <c r="Q28" s="6">
        <f t="shared" si="6"/>
        <v>4</v>
      </c>
      <c r="R28" s="89">
        <f t="shared" si="7"/>
        <v>45833</v>
      </c>
      <c r="S28" s="143">
        <f t="shared" si="8"/>
        <v>45833</v>
      </c>
      <c r="T28" s="95" t="str">
        <f>IF(VLOOKUP(R28,Hilfstabelle!$65:$1048576,12,FALSE)&lt;&gt;"",1,IF(VLOOKUP(R28,Hilfstabelle!$65:$1048576,16,FALSE)&lt;&gt;"",1,IF(VLOOKUP(R28,Hilfstabelle!$65:$1048576,20,FALSE)&lt;&gt;"",1,"")))</f>
        <v/>
      </c>
      <c r="U28" s="94" t="str">
        <f>IF(VLOOKUP(W28,Hilfstabelle!$65:$1048576,6,FALSE)&lt;&gt;"",1,IF(VLOOKUP(W28,Hilfstabelle!$65:$1048576,8,FALSE)&lt;&gt;"",2,""))</f>
        <v/>
      </c>
      <c r="V28" s="6">
        <f t="shared" si="9"/>
        <v>1</v>
      </c>
      <c r="W28" s="89">
        <f t="shared" si="10"/>
        <v>45886</v>
      </c>
      <c r="X28" s="143">
        <f t="shared" si="11"/>
        <v>45886</v>
      </c>
      <c r="Y28" s="95" t="str">
        <f>IF(VLOOKUP(W28,Hilfstabelle!$65:$1048576,12,FALSE)&lt;&gt;"",1,IF(VLOOKUP(W28,Hilfstabelle!$65:$1048576,16,FALSE)&lt;&gt;"",1,IF(VLOOKUP(W28,Hilfstabelle!$65:$1048576,20,FALSE)&lt;&gt;"",1,"")))</f>
        <v/>
      </c>
      <c r="Z28" s="94">
        <f>IF(VLOOKUP(AB28,Hilfstabelle!$65:$1048576,6,FALSE)&lt;&gt;"",1,IF(VLOOKUP(AB28,Hilfstabelle!$65:$1048576,8,FALSE)&lt;&gt;"",2,""))</f>
        <v>1</v>
      </c>
      <c r="AA28" s="6">
        <f t="shared" si="12"/>
        <v>5</v>
      </c>
      <c r="AB28" s="89">
        <f t="shared" si="13"/>
        <v>45939</v>
      </c>
      <c r="AC28" s="143">
        <f t="shared" si="14"/>
        <v>45939</v>
      </c>
      <c r="AD28" s="95" t="str">
        <f>IF(VLOOKUP(AB28,Hilfstabelle!$65:$1048576,12,FALSE)&lt;&gt;"",1,IF(VLOOKUP(AB28,Hilfstabelle!$65:$1048576,16,FALSE)&lt;&gt;"",1,IF(VLOOKUP(AB28,Hilfstabelle!$65:$1048576,20,FALSE)&lt;&gt;"",1,"")))</f>
        <v/>
      </c>
      <c r="AE28" s="94" t="str">
        <f>IF(VLOOKUP(AG28,Hilfstabelle!$65:$1048576,6,FALSE)&lt;&gt;"",1,IF(VLOOKUP(AG28,Hilfstabelle!$65:$1048576,8,FALSE)&lt;&gt;"",2,""))</f>
        <v/>
      </c>
      <c r="AF28" s="6">
        <f t="shared" si="15"/>
        <v>2</v>
      </c>
      <c r="AG28" s="89">
        <f t="shared" si="16"/>
        <v>45992</v>
      </c>
      <c r="AH28" s="143">
        <f t="shared" si="17"/>
        <v>45992</v>
      </c>
      <c r="AI28" s="95" t="str">
        <f>IF(VLOOKUP(AG28,Hilfstabelle!$65:$1048576,12,FALSE)&lt;&gt;"",1,IF(VLOOKUP(AG28,Hilfstabelle!$65:$1048576,16,FALSE)&lt;&gt;"",1,IF(VLOOKUP(AG28,Hilfstabelle!$65:$1048576,20,FALSE)&lt;&gt;"",1,"")))</f>
        <v/>
      </c>
    </row>
    <row r="29" spans="1:35" x14ac:dyDescent="0.2">
      <c r="A29" s="94" t="str">
        <f>IF(VLOOKUP(C29,Hilfstabelle!$65:$1048576,6,FALSE)&lt;&gt;"",1,IF(VLOOKUP(C29,Hilfstabelle!$65:$1048576,8,FALSE)&lt;&gt;"",2,""))</f>
        <v/>
      </c>
      <c r="B29" s="6">
        <f t="shared" si="0"/>
        <v>7</v>
      </c>
      <c r="C29" s="89">
        <f t="shared" si="18"/>
        <v>45675</v>
      </c>
      <c r="D29" s="143">
        <f t="shared" si="1"/>
        <v>45675</v>
      </c>
      <c r="E29" s="95" t="str">
        <f>IF(VLOOKUP(C29,Hilfstabelle!$65:$1048576,12,FALSE)&lt;&gt;"",1,IF(VLOOKUP(C29,Hilfstabelle!$65:$1048576,16,FALSE)&lt;&gt;"",1,IF(VLOOKUP(C29,Hilfstabelle!$65:$1048576,20,FALSE)&lt;&gt;"",1,"")))</f>
        <v/>
      </c>
      <c r="F29" s="94" t="str">
        <f>IF(VLOOKUP(H29,Hilfstabelle!$65:$1048576,6,FALSE)&lt;&gt;"",1,IF(VLOOKUP(H29,Hilfstabelle!$65:$1048576,8,FALSE)&lt;&gt;"",2,""))</f>
        <v/>
      </c>
      <c r="G29" s="6">
        <f t="shared" si="2"/>
        <v>4</v>
      </c>
      <c r="H29" s="89">
        <f t="shared" si="19"/>
        <v>45728</v>
      </c>
      <c r="I29" s="143">
        <f t="shared" si="3"/>
        <v>45728</v>
      </c>
      <c r="J29" s="95" t="str">
        <f>IF(VLOOKUP(H29,Hilfstabelle!$65:$1048576,12,FALSE)&lt;&gt;"",1,IF(VLOOKUP(H29,Hilfstabelle!$65:$1048576,16,FALSE)&lt;&gt;"",1,IF(VLOOKUP(H29,Hilfstabelle!$65:$1048576,20,FALSE)&lt;&gt;"",1,"")))</f>
        <v/>
      </c>
      <c r="K29" s="94" t="str">
        <f>IF(VLOOKUP(M29,Hilfstabelle!$65:$1048576,6,FALSE)&lt;&gt;"",1,IF(VLOOKUP(M29,Hilfstabelle!$65:$1048576,8,FALSE)&lt;&gt;"",2,""))</f>
        <v/>
      </c>
      <c r="L29" s="6">
        <f t="shared" si="4"/>
        <v>1</v>
      </c>
      <c r="M29" s="89">
        <f t="shared" si="20"/>
        <v>45781</v>
      </c>
      <c r="N29" s="143">
        <f t="shared" si="5"/>
        <v>45781</v>
      </c>
      <c r="O29" s="95" t="str">
        <f>IF(VLOOKUP(M29,Hilfstabelle!$65:$1048576,12,FALSE)&lt;&gt;"",1,IF(VLOOKUP(M29,Hilfstabelle!$65:$1048576,16,FALSE)&lt;&gt;"",1,IF(VLOOKUP(M29,Hilfstabelle!$65:$1048576,20,FALSE)&lt;&gt;"",1,"")))</f>
        <v/>
      </c>
      <c r="P29" s="94" t="str">
        <f>IF(VLOOKUP(R29,Hilfstabelle!$65:$1048576,6,FALSE)&lt;&gt;"",1,IF(VLOOKUP(R29,Hilfstabelle!$65:$1048576,8,FALSE)&lt;&gt;"",2,""))</f>
        <v/>
      </c>
      <c r="Q29" s="6">
        <f t="shared" si="6"/>
        <v>5</v>
      </c>
      <c r="R29" s="89">
        <f t="shared" si="7"/>
        <v>45834</v>
      </c>
      <c r="S29" s="143">
        <f t="shared" si="8"/>
        <v>45834</v>
      </c>
      <c r="T29" s="95" t="str">
        <f>IF(VLOOKUP(R29,Hilfstabelle!$65:$1048576,12,FALSE)&lt;&gt;"",1,IF(VLOOKUP(R29,Hilfstabelle!$65:$1048576,16,FALSE)&lt;&gt;"",1,IF(VLOOKUP(R29,Hilfstabelle!$65:$1048576,20,FALSE)&lt;&gt;"",1,"")))</f>
        <v/>
      </c>
      <c r="U29" s="94" t="str">
        <f>IF(VLOOKUP(W29,Hilfstabelle!$65:$1048576,6,FALSE)&lt;&gt;"",1,IF(VLOOKUP(W29,Hilfstabelle!$65:$1048576,8,FALSE)&lt;&gt;"",2,""))</f>
        <v/>
      </c>
      <c r="V29" s="6">
        <f t="shared" si="9"/>
        <v>2</v>
      </c>
      <c r="W29" s="89">
        <f t="shared" si="10"/>
        <v>45887</v>
      </c>
      <c r="X29" s="143">
        <f t="shared" si="11"/>
        <v>45887</v>
      </c>
      <c r="Y29" s="95" t="str">
        <f>IF(VLOOKUP(W29,Hilfstabelle!$65:$1048576,12,FALSE)&lt;&gt;"",1,IF(VLOOKUP(W29,Hilfstabelle!$65:$1048576,16,FALSE)&lt;&gt;"",1,IF(VLOOKUP(W29,Hilfstabelle!$65:$1048576,20,FALSE)&lt;&gt;"",1,"")))</f>
        <v/>
      </c>
      <c r="Z29" s="94">
        <f>IF(VLOOKUP(AB29,Hilfstabelle!$65:$1048576,6,FALSE)&lt;&gt;"",1,IF(VLOOKUP(AB29,Hilfstabelle!$65:$1048576,8,FALSE)&lt;&gt;"",2,""))</f>
        <v>1</v>
      </c>
      <c r="AA29" s="6">
        <f t="shared" si="12"/>
        <v>6</v>
      </c>
      <c r="AB29" s="89">
        <f t="shared" si="13"/>
        <v>45940</v>
      </c>
      <c r="AC29" s="143">
        <f t="shared" si="14"/>
        <v>45940</v>
      </c>
      <c r="AD29" s="95" t="str">
        <f>IF(VLOOKUP(AB29,Hilfstabelle!$65:$1048576,12,FALSE)&lt;&gt;"",1,IF(VLOOKUP(AB29,Hilfstabelle!$65:$1048576,16,FALSE)&lt;&gt;"",1,IF(VLOOKUP(AB29,Hilfstabelle!$65:$1048576,20,FALSE)&lt;&gt;"",1,"")))</f>
        <v/>
      </c>
      <c r="AE29" s="94" t="str">
        <f>IF(VLOOKUP(AG29,Hilfstabelle!$65:$1048576,6,FALSE)&lt;&gt;"",1,IF(VLOOKUP(AG29,Hilfstabelle!$65:$1048576,8,FALSE)&lt;&gt;"",2,""))</f>
        <v/>
      </c>
      <c r="AF29" s="6">
        <f t="shared" si="15"/>
        <v>3</v>
      </c>
      <c r="AG29" s="89">
        <f t="shared" si="16"/>
        <v>45993</v>
      </c>
      <c r="AH29" s="143">
        <f t="shared" si="17"/>
        <v>45993</v>
      </c>
      <c r="AI29" s="95" t="str">
        <f>IF(VLOOKUP(AG29,Hilfstabelle!$65:$1048576,12,FALSE)&lt;&gt;"",1,IF(VLOOKUP(AG29,Hilfstabelle!$65:$1048576,16,FALSE)&lt;&gt;"",1,IF(VLOOKUP(AG29,Hilfstabelle!$65:$1048576,20,FALSE)&lt;&gt;"",1,"")))</f>
        <v/>
      </c>
    </row>
    <row r="30" spans="1:35" x14ac:dyDescent="0.2">
      <c r="A30" s="94" t="str">
        <f>IF(VLOOKUP(C30,Hilfstabelle!$65:$1048576,6,FALSE)&lt;&gt;"",1,IF(VLOOKUP(C30,Hilfstabelle!$65:$1048576,8,FALSE)&lt;&gt;"",2,""))</f>
        <v/>
      </c>
      <c r="B30" s="6">
        <f t="shared" si="0"/>
        <v>1</v>
      </c>
      <c r="C30" s="89">
        <f t="shared" si="18"/>
        <v>45676</v>
      </c>
      <c r="D30" s="143">
        <f t="shared" si="1"/>
        <v>45676</v>
      </c>
      <c r="E30" s="95" t="str">
        <f>IF(VLOOKUP(C30,Hilfstabelle!$65:$1048576,12,FALSE)&lt;&gt;"",1,IF(VLOOKUP(C30,Hilfstabelle!$65:$1048576,16,FALSE)&lt;&gt;"",1,IF(VLOOKUP(C30,Hilfstabelle!$65:$1048576,20,FALSE)&lt;&gt;"",1,"")))</f>
        <v/>
      </c>
      <c r="F30" s="94" t="str">
        <f>IF(VLOOKUP(H30,Hilfstabelle!$65:$1048576,6,FALSE)&lt;&gt;"",1,IF(VLOOKUP(H30,Hilfstabelle!$65:$1048576,8,FALSE)&lt;&gt;"",2,""))</f>
        <v/>
      </c>
      <c r="G30" s="6">
        <f t="shared" si="2"/>
        <v>5</v>
      </c>
      <c r="H30" s="89">
        <f t="shared" si="19"/>
        <v>45729</v>
      </c>
      <c r="I30" s="143">
        <f t="shared" si="3"/>
        <v>45729</v>
      </c>
      <c r="J30" s="95" t="str">
        <f>IF(VLOOKUP(H30,Hilfstabelle!$65:$1048576,12,FALSE)&lt;&gt;"",1,IF(VLOOKUP(H30,Hilfstabelle!$65:$1048576,16,FALSE)&lt;&gt;"",1,IF(VLOOKUP(H30,Hilfstabelle!$65:$1048576,20,FALSE)&lt;&gt;"",1,"")))</f>
        <v/>
      </c>
      <c r="K30" s="94" t="str">
        <f>IF(VLOOKUP(M30,Hilfstabelle!$65:$1048576,6,FALSE)&lt;&gt;"",1,IF(VLOOKUP(M30,Hilfstabelle!$65:$1048576,8,FALSE)&lt;&gt;"",2,""))</f>
        <v/>
      </c>
      <c r="L30" s="6">
        <f t="shared" si="4"/>
        <v>2</v>
      </c>
      <c r="M30" s="89">
        <f t="shared" si="20"/>
        <v>45782</v>
      </c>
      <c r="N30" s="143">
        <f t="shared" si="5"/>
        <v>45782</v>
      </c>
      <c r="O30" s="95" t="str">
        <f>IF(VLOOKUP(M30,Hilfstabelle!$65:$1048576,12,FALSE)&lt;&gt;"",1,IF(VLOOKUP(M30,Hilfstabelle!$65:$1048576,16,FALSE)&lt;&gt;"",1,IF(VLOOKUP(M30,Hilfstabelle!$65:$1048576,20,FALSE)&lt;&gt;"",1,"")))</f>
        <v/>
      </c>
      <c r="P30" s="94" t="str">
        <f>IF(VLOOKUP(R30,Hilfstabelle!$65:$1048576,6,FALSE)&lt;&gt;"",1,IF(VLOOKUP(R30,Hilfstabelle!$65:$1048576,8,FALSE)&lt;&gt;"",2,""))</f>
        <v/>
      </c>
      <c r="Q30" s="6">
        <f t="shared" si="6"/>
        <v>6</v>
      </c>
      <c r="R30" s="89">
        <f t="shared" si="7"/>
        <v>45835</v>
      </c>
      <c r="S30" s="143">
        <f t="shared" si="8"/>
        <v>45835</v>
      </c>
      <c r="T30" s="95" t="str">
        <f>IF(VLOOKUP(R30,Hilfstabelle!$65:$1048576,12,FALSE)&lt;&gt;"",1,IF(VLOOKUP(R30,Hilfstabelle!$65:$1048576,16,FALSE)&lt;&gt;"",1,IF(VLOOKUP(R30,Hilfstabelle!$65:$1048576,20,FALSE)&lt;&gt;"",1,"")))</f>
        <v/>
      </c>
      <c r="U30" s="94" t="str">
        <f>IF(VLOOKUP(W30,Hilfstabelle!$65:$1048576,6,FALSE)&lt;&gt;"",1,IF(VLOOKUP(W30,Hilfstabelle!$65:$1048576,8,FALSE)&lt;&gt;"",2,""))</f>
        <v/>
      </c>
      <c r="V30" s="6">
        <f t="shared" si="9"/>
        <v>3</v>
      </c>
      <c r="W30" s="89">
        <f t="shared" si="10"/>
        <v>45888</v>
      </c>
      <c r="X30" s="143">
        <f t="shared" si="11"/>
        <v>45888</v>
      </c>
      <c r="Y30" s="95" t="str">
        <f>IF(VLOOKUP(W30,Hilfstabelle!$65:$1048576,12,FALSE)&lt;&gt;"",1,IF(VLOOKUP(W30,Hilfstabelle!$65:$1048576,16,FALSE)&lt;&gt;"",1,IF(VLOOKUP(W30,Hilfstabelle!$65:$1048576,20,FALSE)&lt;&gt;"",1,"")))</f>
        <v/>
      </c>
      <c r="Z30" s="94">
        <f>IF(VLOOKUP(AB30,Hilfstabelle!$65:$1048576,6,FALSE)&lt;&gt;"",1,IF(VLOOKUP(AB30,Hilfstabelle!$65:$1048576,8,FALSE)&lt;&gt;"",2,""))</f>
        <v>1</v>
      </c>
      <c r="AA30" s="6">
        <f t="shared" si="12"/>
        <v>7</v>
      </c>
      <c r="AB30" s="89">
        <f t="shared" si="13"/>
        <v>45941</v>
      </c>
      <c r="AC30" s="143">
        <f t="shared" si="14"/>
        <v>45941</v>
      </c>
      <c r="AD30" s="95" t="str">
        <f>IF(VLOOKUP(AB30,Hilfstabelle!$65:$1048576,12,FALSE)&lt;&gt;"",1,IF(VLOOKUP(AB30,Hilfstabelle!$65:$1048576,16,FALSE)&lt;&gt;"",1,IF(VLOOKUP(AB30,Hilfstabelle!$65:$1048576,20,FALSE)&lt;&gt;"",1,"")))</f>
        <v/>
      </c>
      <c r="AE30" s="94" t="str">
        <f>IF(VLOOKUP(AG30,Hilfstabelle!$65:$1048576,6,FALSE)&lt;&gt;"",1,IF(VLOOKUP(AG30,Hilfstabelle!$65:$1048576,8,FALSE)&lt;&gt;"",2,""))</f>
        <v/>
      </c>
      <c r="AF30" s="6">
        <f t="shared" si="15"/>
        <v>4</v>
      </c>
      <c r="AG30" s="89">
        <f t="shared" si="16"/>
        <v>45994</v>
      </c>
      <c r="AH30" s="143">
        <f t="shared" si="17"/>
        <v>45994</v>
      </c>
      <c r="AI30" s="95" t="str">
        <f>IF(VLOOKUP(AG30,Hilfstabelle!$65:$1048576,12,FALSE)&lt;&gt;"",1,IF(VLOOKUP(AG30,Hilfstabelle!$65:$1048576,16,FALSE)&lt;&gt;"",1,IF(VLOOKUP(AG30,Hilfstabelle!$65:$1048576,20,FALSE)&lt;&gt;"",1,"")))</f>
        <v/>
      </c>
    </row>
    <row r="31" spans="1:35" x14ac:dyDescent="0.2">
      <c r="A31" s="94" t="str">
        <f>IF(VLOOKUP(C31,Hilfstabelle!$65:$1048576,6,FALSE)&lt;&gt;"",1,IF(VLOOKUP(C31,Hilfstabelle!$65:$1048576,8,FALSE)&lt;&gt;"",2,""))</f>
        <v/>
      </c>
      <c r="B31" s="6">
        <f t="shared" si="0"/>
        <v>2</v>
      </c>
      <c r="C31" s="89">
        <f t="shared" si="18"/>
        <v>45677</v>
      </c>
      <c r="D31" s="143">
        <f t="shared" si="1"/>
        <v>45677</v>
      </c>
      <c r="E31" s="95" t="str">
        <f>IF(VLOOKUP(C31,Hilfstabelle!$65:$1048576,12,FALSE)&lt;&gt;"",1,IF(VLOOKUP(C31,Hilfstabelle!$65:$1048576,16,FALSE)&lt;&gt;"",1,IF(VLOOKUP(C31,Hilfstabelle!$65:$1048576,20,FALSE)&lt;&gt;"",1,"")))</f>
        <v/>
      </c>
      <c r="F31" s="94" t="str">
        <f>IF(VLOOKUP(H31,Hilfstabelle!$65:$1048576,6,FALSE)&lt;&gt;"",1,IF(VLOOKUP(H31,Hilfstabelle!$65:$1048576,8,FALSE)&lt;&gt;"",2,""))</f>
        <v/>
      </c>
      <c r="G31" s="6">
        <f t="shared" si="2"/>
        <v>6</v>
      </c>
      <c r="H31" s="89">
        <f t="shared" si="19"/>
        <v>45730</v>
      </c>
      <c r="I31" s="143">
        <f t="shared" si="3"/>
        <v>45730</v>
      </c>
      <c r="J31" s="95" t="str">
        <f>IF(VLOOKUP(H31,Hilfstabelle!$65:$1048576,12,FALSE)&lt;&gt;"",1,IF(VLOOKUP(H31,Hilfstabelle!$65:$1048576,16,FALSE)&lt;&gt;"",1,IF(VLOOKUP(H31,Hilfstabelle!$65:$1048576,20,FALSE)&lt;&gt;"",1,"")))</f>
        <v/>
      </c>
      <c r="K31" s="94" t="str">
        <f>IF(VLOOKUP(M31,Hilfstabelle!$65:$1048576,6,FALSE)&lt;&gt;"",1,IF(VLOOKUP(M31,Hilfstabelle!$65:$1048576,8,FALSE)&lt;&gt;"",2,""))</f>
        <v/>
      </c>
      <c r="L31" s="6">
        <f t="shared" si="4"/>
        <v>3</v>
      </c>
      <c r="M31" s="89">
        <f t="shared" si="20"/>
        <v>45783</v>
      </c>
      <c r="N31" s="143">
        <f t="shared" si="5"/>
        <v>45783</v>
      </c>
      <c r="O31" s="95" t="str">
        <f>IF(VLOOKUP(M31,Hilfstabelle!$65:$1048576,12,FALSE)&lt;&gt;"",1,IF(VLOOKUP(M31,Hilfstabelle!$65:$1048576,16,FALSE)&lt;&gt;"",1,IF(VLOOKUP(M31,Hilfstabelle!$65:$1048576,20,FALSE)&lt;&gt;"",1,"")))</f>
        <v/>
      </c>
      <c r="P31" s="94" t="str">
        <f>IF(VLOOKUP(R31,Hilfstabelle!$65:$1048576,6,FALSE)&lt;&gt;"",1,IF(VLOOKUP(R31,Hilfstabelle!$65:$1048576,8,FALSE)&lt;&gt;"",2,""))</f>
        <v/>
      </c>
      <c r="Q31" s="6">
        <f t="shared" si="6"/>
        <v>7</v>
      </c>
      <c r="R31" s="89">
        <f t="shared" si="7"/>
        <v>45836</v>
      </c>
      <c r="S31" s="143">
        <f t="shared" si="8"/>
        <v>45836</v>
      </c>
      <c r="T31" s="95" t="str">
        <f>IF(VLOOKUP(R31,Hilfstabelle!$65:$1048576,12,FALSE)&lt;&gt;"",1,IF(VLOOKUP(R31,Hilfstabelle!$65:$1048576,16,FALSE)&lt;&gt;"",1,IF(VLOOKUP(R31,Hilfstabelle!$65:$1048576,20,FALSE)&lt;&gt;"",1,"")))</f>
        <v/>
      </c>
      <c r="U31" s="94" t="str">
        <f>IF(VLOOKUP(W31,Hilfstabelle!$65:$1048576,6,FALSE)&lt;&gt;"",1,IF(VLOOKUP(W31,Hilfstabelle!$65:$1048576,8,FALSE)&lt;&gt;"",2,""))</f>
        <v/>
      </c>
      <c r="V31" s="6">
        <f t="shared" si="9"/>
        <v>4</v>
      </c>
      <c r="W31" s="89">
        <f t="shared" si="10"/>
        <v>45889</v>
      </c>
      <c r="X31" s="143">
        <f t="shared" si="11"/>
        <v>45889</v>
      </c>
      <c r="Y31" s="95" t="str">
        <f>IF(VLOOKUP(W31,Hilfstabelle!$65:$1048576,12,FALSE)&lt;&gt;"",1,IF(VLOOKUP(W31,Hilfstabelle!$65:$1048576,16,FALSE)&lt;&gt;"",1,IF(VLOOKUP(W31,Hilfstabelle!$65:$1048576,20,FALSE)&lt;&gt;"",1,"")))</f>
        <v/>
      </c>
      <c r="Z31" s="94">
        <f>IF(VLOOKUP(AB31,Hilfstabelle!$65:$1048576,6,FALSE)&lt;&gt;"",1,IF(VLOOKUP(AB31,Hilfstabelle!$65:$1048576,8,FALSE)&lt;&gt;"",2,""))</f>
        <v>1</v>
      </c>
      <c r="AA31" s="6">
        <f t="shared" si="12"/>
        <v>1</v>
      </c>
      <c r="AB31" s="89">
        <f t="shared" si="13"/>
        <v>45942</v>
      </c>
      <c r="AC31" s="143">
        <f t="shared" si="14"/>
        <v>45942</v>
      </c>
      <c r="AD31" s="95" t="str">
        <f>IF(VLOOKUP(AB31,Hilfstabelle!$65:$1048576,12,FALSE)&lt;&gt;"",1,IF(VLOOKUP(AB31,Hilfstabelle!$65:$1048576,16,FALSE)&lt;&gt;"",1,IF(VLOOKUP(AB31,Hilfstabelle!$65:$1048576,20,FALSE)&lt;&gt;"",1,"")))</f>
        <v/>
      </c>
      <c r="AE31" s="94" t="str">
        <f>IF(VLOOKUP(AG31,Hilfstabelle!$65:$1048576,6,FALSE)&lt;&gt;"",1,IF(VLOOKUP(AG31,Hilfstabelle!$65:$1048576,8,FALSE)&lt;&gt;"",2,""))</f>
        <v/>
      </c>
      <c r="AF31" s="6">
        <f t="shared" si="15"/>
        <v>5</v>
      </c>
      <c r="AG31" s="89">
        <f t="shared" si="16"/>
        <v>45995</v>
      </c>
      <c r="AH31" s="143">
        <f t="shared" si="17"/>
        <v>45995</v>
      </c>
      <c r="AI31" s="95" t="str">
        <f>IF(VLOOKUP(AG31,Hilfstabelle!$65:$1048576,12,FALSE)&lt;&gt;"",1,IF(VLOOKUP(AG31,Hilfstabelle!$65:$1048576,16,FALSE)&lt;&gt;"",1,IF(VLOOKUP(AG31,Hilfstabelle!$65:$1048576,20,FALSE)&lt;&gt;"",1,"")))</f>
        <v/>
      </c>
    </row>
    <row r="32" spans="1:35" x14ac:dyDescent="0.2">
      <c r="A32" s="94" t="str">
        <f>IF(VLOOKUP(C32,Hilfstabelle!$65:$1048576,6,FALSE)&lt;&gt;"",1,IF(VLOOKUP(C32,Hilfstabelle!$65:$1048576,8,FALSE)&lt;&gt;"",2,""))</f>
        <v/>
      </c>
      <c r="B32" s="6">
        <f t="shared" si="0"/>
        <v>3</v>
      </c>
      <c r="C32" s="89">
        <f t="shared" si="18"/>
        <v>45678</v>
      </c>
      <c r="D32" s="143">
        <f t="shared" si="1"/>
        <v>45678</v>
      </c>
      <c r="E32" s="95" t="str">
        <f>IF(VLOOKUP(C32,Hilfstabelle!$65:$1048576,12,FALSE)&lt;&gt;"",1,IF(VLOOKUP(C32,Hilfstabelle!$65:$1048576,16,FALSE)&lt;&gt;"",1,IF(VLOOKUP(C32,Hilfstabelle!$65:$1048576,20,FALSE)&lt;&gt;"",1,"")))</f>
        <v/>
      </c>
      <c r="F32" s="94" t="str">
        <f>IF(VLOOKUP(H32,Hilfstabelle!$65:$1048576,6,FALSE)&lt;&gt;"",1,IF(VLOOKUP(H32,Hilfstabelle!$65:$1048576,8,FALSE)&lt;&gt;"",2,""))</f>
        <v/>
      </c>
      <c r="G32" s="6">
        <f t="shared" si="2"/>
        <v>7</v>
      </c>
      <c r="H32" s="89">
        <f t="shared" si="19"/>
        <v>45731</v>
      </c>
      <c r="I32" s="143">
        <f t="shared" si="3"/>
        <v>45731</v>
      </c>
      <c r="J32" s="95" t="str">
        <f>IF(VLOOKUP(H32,Hilfstabelle!$65:$1048576,12,FALSE)&lt;&gt;"",1,IF(VLOOKUP(H32,Hilfstabelle!$65:$1048576,16,FALSE)&lt;&gt;"",1,IF(VLOOKUP(H32,Hilfstabelle!$65:$1048576,20,FALSE)&lt;&gt;"",1,"")))</f>
        <v/>
      </c>
      <c r="K32" s="94" t="str">
        <f>IF(VLOOKUP(M32,Hilfstabelle!$65:$1048576,6,FALSE)&lt;&gt;"",1,IF(VLOOKUP(M32,Hilfstabelle!$65:$1048576,8,FALSE)&lt;&gt;"",2,""))</f>
        <v/>
      </c>
      <c r="L32" s="6">
        <f t="shared" si="4"/>
        <v>4</v>
      </c>
      <c r="M32" s="89">
        <f t="shared" si="20"/>
        <v>45784</v>
      </c>
      <c r="N32" s="143">
        <f t="shared" si="5"/>
        <v>45784</v>
      </c>
      <c r="O32" s="95" t="str">
        <f>IF(VLOOKUP(M32,Hilfstabelle!$65:$1048576,12,FALSE)&lt;&gt;"",1,IF(VLOOKUP(M32,Hilfstabelle!$65:$1048576,16,FALSE)&lt;&gt;"",1,IF(VLOOKUP(M32,Hilfstabelle!$65:$1048576,20,FALSE)&lt;&gt;"",1,"")))</f>
        <v/>
      </c>
      <c r="P32" s="94" t="str">
        <f>IF(VLOOKUP(R32,Hilfstabelle!$65:$1048576,6,FALSE)&lt;&gt;"",1,IF(VLOOKUP(R32,Hilfstabelle!$65:$1048576,8,FALSE)&lt;&gt;"",2,""))</f>
        <v/>
      </c>
      <c r="Q32" s="6">
        <f t="shared" si="6"/>
        <v>1</v>
      </c>
      <c r="R32" s="89">
        <f t="shared" si="7"/>
        <v>45837</v>
      </c>
      <c r="S32" s="143">
        <f t="shared" si="8"/>
        <v>45837</v>
      </c>
      <c r="T32" s="95" t="str">
        <f>IF(VLOOKUP(R32,Hilfstabelle!$65:$1048576,12,FALSE)&lt;&gt;"",1,IF(VLOOKUP(R32,Hilfstabelle!$65:$1048576,16,FALSE)&lt;&gt;"",1,IF(VLOOKUP(R32,Hilfstabelle!$65:$1048576,20,FALSE)&lt;&gt;"",1,"")))</f>
        <v/>
      </c>
      <c r="U32" s="94" t="str">
        <f>IF(VLOOKUP(W32,Hilfstabelle!$65:$1048576,6,FALSE)&lt;&gt;"",1,IF(VLOOKUP(W32,Hilfstabelle!$65:$1048576,8,FALSE)&lt;&gt;"",2,""))</f>
        <v/>
      </c>
      <c r="V32" s="6">
        <f t="shared" si="9"/>
        <v>5</v>
      </c>
      <c r="W32" s="89">
        <f t="shared" si="10"/>
        <v>45890</v>
      </c>
      <c r="X32" s="143">
        <f t="shared" si="11"/>
        <v>45890</v>
      </c>
      <c r="Y32" s="95" t="str">
        <f>IF(VLOOKUP(W32,Hilfstabelle!$65:$1048576,12,FALSE)&lt;&gt;"",1,IF(VLOOKUP(W32,Hilfstabelle!$65:$1048576,16,FALSE)&lt;&gt;"",1,IF(VLOOKUP(W32,Hilfstabelle!$65:$1048576,20,FALSE)&lt;&gt;"",1,"")))</f>
        <v/>
      </c>
      <c r="Z32" s="94">
        <f>IF(VLOOKUP(AB32,Hilfstabelle!$65:$1048576,6,FALSE)&lt;&gt;"",1,IF(VLOOKUP(AB32,Hilfstabelle!$65:$1048576,8,FALSE)&lt;&gt;"",2,""))</f>
        <v>1</v>
      </c>
      <c r="AA32" s="6">
        <f t="shared" si="12"/>
        <v>2</v>
      </c>
      <c r="AB32" s="89">
        <f t="shared" si="13"/>
        <v>45943</v>
      </c>
      <c r="AC32" s="143">
        <f t="shared" si="14"/>
        <v>45943</v>
      </c>
      <c r="AD32" s="95" t="str">
        <f>IF(VLOOKUP(AB32,Hilfstabelle!$65:$1048576,12,FALSE)&lt;&gt;"",1,IF(VLOOKUP(AB32,Hilfstabelle!$65:$1048576,16,FALSE)&lt;&gt;"",1,IF(VLOOKUP(AB32,Hilfstabelle!$65:$1048576,20,FALSE)&lt;&gt;"",1,"")))</f>
        <v/>
      </c>
      <c r="AE32" s="94" t="str">
        <f>IF(VLOOKUP(AG32,Hilfstabelle!$65:$1048576,6,FALSE)&lt;&gt;"",1,IF(VLOOKUP(AG32,Hilfstabelle!$65:$1048576,8,FALSE)&lt;&gt;"",2,""))</f>
        <v/>
      </c>
      <c r="AF32" s="6">
        <f t="shared" si="15"/>
        <v>6</v>
      </c>
      <c r="AG32" s="89">
        <f t="shared" si="16"/>
        <v>45996</v>
      </c>
      <c r="AH32" s="143">
        <f t="shared" si="17"/>
        <v>45996</v>
      </c>
      <c r="AI32" s="95" t="str">
        <f>IF(VLOOKUP(AG32,Hilfstabelle!$65:$1048576,12,FALSE)&lt;&gt;"",1,IF(VLOOKUP(AG32,Hilfstabelle!$65:$1048576,16,FALSE)&lt;&gt;"",1,IF(VLOOKUP(AG32,Hilfstabelle!$65:$1048576,20,FALSE)&lt;&gt;"",1,"")))</f>
        <v/>
      </c>
    </row>
    <row r="33" spans="1:35" x14ac:dyDescent="0.2">
      <c r="A33" s="94" t="str">
        <f>IF(VLOOKUP(C33,Hilfstabelle!$65:$1048576,6,FALSE)&lt;&gt;"",1,IF(VLOOKUP(C33,Hilfstabelle!$65:$1048576,8,FALSE)&lt;&gt;"",2,""))</f>
        <v/>
      </c>
      <c r="B33" s="6">
        <f t="shared" si="0"/>
        <v>4</v>
      </c>
      <c r="C33" s="89">
        <f t="shared" si="18"/>
        <v>45679</v>
      </c>
      <c r="D33" s="143">
        <f t="shared" si="1"/>
        <v>45679</v>
      </c>
      <c r="E33" s="95" t="str">
        <f>IF(VLOOKUP(C33,Hilfstabelle!$65:$1048576,12,FALSE)&lt;&gt;"",1,IF(VLOOKUP(C33,Hilfstabelle!$65:$1048576,16,FALSE)&lt;&gt;"",1,IF(VLOOKUP(C33,Hilfstabelle!$65:$1048576,20,FALSE)&lt;&gt;"",1,"")))</f>
        <v/>
      </c>
      <c r="F33" s="94" t="str">
        <f>IF(VLOOKUP(H33,Hilfstabelle!$65:$1048576,6,FALSE)&lt;&gt;"",1,IF(VLOOKUP(H33,Hilfstabelle!$65:$1048576,8,FALSE)&lt;&gt;"",2,""))</f>
        <v/>
      </c>
      <c r="G33" s="6">
        <f t="shared" si="2"/>
        <v>1</v>
      </c>
      <c r="H33" s="89">
        <f t="shared" si="19"/>
        <v>45732</v>
      </c>
      <c r="I33" s="143">
        <f t="shared" si="3"/>
        <v>45732</v>
      </c>
      <c r="J33" s="95" t="str">
        <f>IF(VLOOKUP(H33,Hilfstabelle!$65:$1048576,12,FALSE)&lt;&gt;"",1,IF(VLOOKUP(H33,Hilfstabelle!$65:$1048576,16,FALSE)&lt;&gt;"",1,IF(VLOOKUP(H33,Hilfstabelle!$65:$1048576,20,FALSE)&lt;&gt;"",1,"")))</f>
        <v/>
      </c>
      <c r="K33" s="94" t="str">
        <f>IF(VLOOKUP(M33,Hilfstabelle!$65:$1048576,6,FALSE)&lt;&gt;"",1,IF(VLOOKUP(M33,Hilfstabelle!$65:$1048576,8,FALSE)&lt;&gt;"",2,""))</f>
        <v/>
      </c>
      <c r="L33" s="6">
        <f t="shared" si="4"/>
        <v>5</v>
      </c>
      <c r="M33" s="89">
        <f t="shared" si="20"/>
        <v>45785</v>
      </c>
      <c r="N33" s="143">
        <f t="shared" si="5"/>
        <v>45785</v>
      </c>
      <c r="O33" s="95" t="str">
        <f>IF(VLOOKUP(M33,Hilfstabelle!$65:$1048576,12,FALSE)&lt;&gt;"",1,IF(VLOOKUP(M33,Hilfstabelle!$65:$1048576,16,FALSE)&lt;&gt;"",1,IF(VLOOKUP(M33,Hilfstabelle!$65:$1048576,20,FALSE)&lt;&gt;"",1,"")))</f>
        <v/>
      </c>
      <c r="P33" s="94" t="str">
        <f>IF(VLOOKUP(R33,Hilfstabelle!$65:$1048576,6,FALSE)&lt;&gt;"",1,IF(VLOOKUP(R33,Hilfstabelle!$65:$1048576,8,FALSE)&lt;&gt;"",2,""))</f>
        <v/>
      </c>
      <c r="Q33" s="6">
        <f t="shared" si="6"/>
        <v>2</v>
      </c>
      <c r="R33" s="89">
        <f t="shared" si="7"/>
        <v>45838</v>
      </c>
      <c r="S33" s="143">
        <f t="shared" si="8"/>
        <v>45838</v>
      </c>
      <c r="T33" s="95" t="str">
        <f>IF(VLOOKUP(R33,Hilfstabelle!$65:$1048576,12,FALSE)&lt;&gt;"",1,IF(VLOOKUP(R33,Hilfstabelle!$65:$1048576,16,FALSE)&lt;&gt;"",1,IF(VLOOKUP(R33,Hilfstabelle!$65:$1048576,20,FALSE)&lt;&gt;"",1,"")))</f>
        <v/>
      </c>
      <c r="U33" s="94" t="str">
        <f>IF(VLOOKUP(W33,Hilfstabelle!$65:$1048576,6,FALSE)&lt;&gt;"",1,IF(VLOOKUP(W33,Hilfstabelle!$65:$1048576,8,FALSE)&lt;&gt;"",2,""))</f>
        <v/>
      </c>
      <c r="V33" s="6">
        <f t="shared" si="9"/>
        <v>6</v>
      </c>
      <c r="W33" s="89">
        <f t="shared" si="10"/>
        <v>45891</v>
      </c>
      <c r="X33" s="143">
        <f t="shared" si="11"/>
        <v>45891</v>
      </c>
      <c r="Y33" s="95" t="str">
        <f>IF(VLOOKUP(W33,Hilfstabelle!$65:$1048576,12,FALSE)&lt;&gt;"",1,IF(VLOOKUP(W33,Hilfstabelle!$65:$1048576,16,FALSE)&lt;&gt;"",1,IF(VLOOKUP(W33,Hilfstabelle!$65:$1048576,20,FALSE)&lt;&gt;"",1,"")))</f>
        <v/>
      </c>
      <c r="Z33" s="94">
        <f>IF(VLOOKUP(AB33,Hilfstabelle!$65:$1048576,6,FALSE)&lt;&gt;"",1,IF(VLOOKUP(AB33,Hilfstabelle!$65:$1048576,8,FALSE)&lt;&gt;"",2,""))</f>
        <v>1</v>
      </c>
      <c r="AA33" s="6">
        <f t="shared" si="12"/>
        <v>3</v>
      </c>
      <c r="AB33" s="89">
        <f t="shared" si="13"/>
        <v>45944</v>
      </c>
      <c r="AC33" s="143">
        <f t="shared" si="14"/>
        <v>45944</v>
      </c>
      <c r="AD33" s="95" t="str">
        <f>IF(VLOOKUP(AB33,Hilfstabelle!$65:$1048576,12,FALSE)&lt;&gt;"",1,IF(VLOOKUP(AB33,Hilfstabelle!$65:$1048576,16,FALSE)&lt;&gt;"",1,IF(VLOOKUP(AB33,Hilfstabelle!$65:$1048576,20,FALSE)&lt;&gt;"",1,"")))</f>
        <v/>
      </c>
      <c r="AE33" s="94" t="str">
        <f>IF(VLOOKUP(AG33,Hilfstabelle!$65:$1048576,6,FALSE)&lt;&gt;"",1,IF(VLOOKUP(AG33,Hilfstabelle!$65:$1048576,8,FALSE)&lt;&gt;"",2,""))</f>
        <v/>
      </c>
      <c r="AF33" s="6">
        <f t="shared" si="15"/>
        <v>7</v>
      </c>
      <c r="AG33" s="89">
        <f t="shared" si="16"/>
        <v>45997</v>
      </c>
      <c r="AH33" s="143">
        <f t="shared" si="17"/>
        <v>45997</v>
      </c>
      <c r="AI33" s="95" t="str">
        <f>IF(VLOOKUP(AG33,Hilfstabelle!$65:$1048576,12,FALSE)&lt;&gt;"",1,IF(VLOOKUP(AG33,Hilfstabelle!$65:$1048576,16,FALSE)&lt;&gt;"",1,IF(VLOOKUP(AG33,Hilfstabelle!$65:$1048576,20,FALSE)&lt;&gt;"",1,"")))</f>
        <v/>
      </c>
    </row>
    <row r="34" spans="1:35" x14ac:dyDescent="0.2">
      <c r="A34" s="94" t="str">
        <f>IF(VLOOKUP(C34,Hilfstabelle!$65:$1048576,6,FALSE)&lt;&gt;"",1,IF(VLOOKUP(C34,Hilfstabelle!$65:$1048576,8,FALSE)&lt;&gt;"",2,""))</f>
        <v/>
      </c>
      <c r="B34" s="6">
        <f t="shared" si="0"/>
        <v>5</v>
      </c>
      <c r="C34" s="89">
        <f t="shared" si="18"/>
        <v>45680</v>
      </c>
      <c r="D34" s="143">
        <f t="shared" si="1"/>
        <v>45680</v>
      </c>
      <c r="E34" s="95" t="str">
        <f>IF(VLOOKUP(C34,Hilfstabelle!$65:$1048576,12,FALSE)&lt;&gt;"",1,IF(VLOOKUP(C34,Hilfstabelle!$65:$1048576,16,FALSE)&lt;&gt;"",1,IF(VLOOKUP(C34,Hilfstabelle!$65:$1048576,20,FALSE)&lt;&gt;"",1,"")))</f>
        <v/>
      </c>
      <c r="F34" s="94" t="str">
        <f>IF(VLOOKUP(H34,Hilfstabelle!$65:$1048576,6,FALSE)&lt;&gt;"",1,IF(VLOOKUP(H34,Hilfstabelle!$65:$1048576,8,FALSE)&lt;&gt;"",2,""))</f>
        <v/>
      </c>
      <c r="G34" s="6">
        <f t="shared" si="2"/>
        <v>2</v>
      </c>
      <c r="H34" s="89">
        <f t="shared" si="19"/>
        <v>45733</v>
      </c>
      <c r="I34" s="143">
        <f t="shared" si="3"/>
        <v>45733</v>
      </c>
      <c r="J34" s="95" t="str">
        <f>IF(VLOOKUP(H34,Hilfstabelle!$65:$1048576,12,FALSE)&lt;&gt;"",1,IF(VLOOKUP(H34,Hilfstabelle!$65:$1048576,16,FALSE)&lt;&gt;"",1,IF(VLOOKUP(H34,Hilfstabelle!$65:$1048576,20,FALSE)&lt;&gt;"",1,"")))</f>
        <v/>
      </c>
      <c r="K34" s="94" t="str">
        <f>IF(VLOOKUP(M34,Hilfstabelle!$65:$1048576,6,FALSE)&lt;&gt;"",1,IF(VLOOKUP(M34,Hilfstabelle!$65:$1048576,8,FALSE)&lt;&gt;"",2,""))</f>
        <v/>
      </c>
      <c r="L34" s="6">
        <f t="shared" si="4"/>
        <v>6</v>
      </c>
      <c r="M34" s="89">
        <f t="shared" si="20"/>
        <v>45786</v>
      </c>
      <c r="N34" s="143">
        <f t="shared" si="5"/>
        <v>45786</v>
      </c>
      <c r="O34" s="95" t="str">
        <f>IF(VLOOKUP(M34,Hilfstabelle!$65:$1048576,12,FALSE)&lt;&gt;"",1,IF(VLOOKUP(M34,Hilfstabelle!$65:$1048576,16,FALSE)&lt;&gt;"",1,IF(VLOOKUP(M34,Hilfstabelle!$65:$1048576,20,FALSE)&lt;&gt;"",1,"")))</f>
        <v/>
      </c>
      <c r="P34" s="94" t="str">
        <f>IF(VLOOKUP(R34,Hilfstabelle!$65:$1048576,6,FALSE)&lt;&gt;"",1,IF(VLOOKUP(R34,Hilfstabelle!$65:$1048576,8,FALSE)&lt;&gt;"",2,""))</f>
        <v/>
      </c>
      <c r="Q34" s="6">
        <f t="shared" si="6"/>
        <v>3</v>
      </c>
      <c r="R34" s="89">
        <f t="shared" si="7"/>
        <v>45839</v>
      </c>
      <c r="S34" s="143">
        <f t="shared" si="8"/>
        <v>45839</v>
      </c>
      <c r="T34" s="95" t="str">
        <f>IF(VLOOKUP(R34,Hilfstabelle!$65:$1048576,12,FALSE)&lt;&gt;"",1,IF(VLOOKUP(R34,Hilfstabelle!$65:$1048576,16,FALSE)&lt;&gt;"",1,IF(VLOOKUP(R34,Hilfstabelle!$65:$1048576,20,FALSE)&lt;&gt;"",1,"")))</f>
        <v/>
      </c>
      <c r="U34" s="94" t="str">
        <f>IF(VLOOKUP(W34,Hilfstabelle!$65:$1048576,6,FALSE)&lt;&gt;"",1,IF(VLOOKUP(W34,Hilfstabelle!$65:$1048576,8,FALSE)&lt;&gt;"",2,""))</f>
        <v/>
      </c>
      <c r="V34" s="6">
        <f t="shared" si="9"/>
        <v>7</v>
      </c>
      <c r="W34" s="89">
        <f t="shared" si="10"/>
        <v>45892</v>
      </c>
      <c r="X34" s="143">
        <f t="shared" si="11"/>
        <v>45892</v>
      </c>
      <c r="Y34" s="95" t="str">
        <f>IF(VLOOKUP(W34,Hilfstabelle!$65:$1048576,12,FALSE)&lt;&gt;"",1,IF(VLOOKUP(W34,Hilfstabelle!$65:$1048576,16,FALSE)&lt;&gt;"",1,IF(VLOOKUP(W34,Hilfstabelle!$65:$1048576,20,FALSE)&lt;&gt;"",1,"")))</f>
        <v/>
      </c>
      <c r="Z34" s="94">
        <f>IF(VLOOKUP(AB34,Hilfstabelle!$65:$1048576,6,FALSE)&lt;&gt;"",1,IF(VLOOKUP(AB34,Hilfstabelle!$65:$1048576,8,FALSE)&lt;&gt;"",2,""))</f>
        <v>1</v>
      </c>
      <c r="AA34" s="6">
        <f t="shared" si="12"/>
        <v>4</v>
      </c>
      <c r="AB34" s="89">
        <f t="shared" si="13"/>
        <v>45945</v>
      </c>
      <c r="AC34" s="143">
        <f t="shared" si="14"/>
        <v>45945</v>
      </c>
      <c r="AD34" s="95" t="str">
        <f>IF(VLOOKUP(AB34,Hilfstabelle!$65:$1048576,12,FALSE)&lt;&gt;"",1,IF(VLOOKUP(AB34,Hilfstabelle!$65:$1048576,16,FALSE)&lt;&gt;"",1,IF(VLOOKUP(AB34,Hilfstabelle!$65:$1048576,20,FALSE)&lt;&gt;"",1,"")))</f>
        <v/>
      </c>
      <c r="AE34" s="94" t="str">
        <f>IF(VLOOKUP(AG34,Hilfstabelle!$65:$1048576,6,FALSE)&lt;&gt;"",1,IF(VLOOKUP(AG34,Hilfstabelle!$65:$1048576,8,FALSE)&lt;&gt;"",2,""))</f>
        <v/>
      </c>
      <c r="AF34" s="6">
        <f t="shared" si="15"/>
        <v>1</v>
      </c>
      <c r="AG34" s="89">
        <f t="shared" si="16"/>
        <v>45998</v>
      </c>
      <c r="AH34" s="143">
        <f t="shared" si="17"/>
        <v>45998</v>
      </c>
      <c r="AI34" s="95" t="str">
        <f>IF(VLOOKUP(AG34,Hilfstabelle!$65:$1048576,12,FALSE)&lt;&gt;"",1,IF(VLOOKUP(AG34,Hilfstabelle!$65:$1048576,16,FALSE)&lt;&gt;"",1,IF(VLOOKUP(AG34,Hilfstabelle!$65:$1048576,20,FALSE)&lt;&gt;"",1,"")))</f>
        <v/>
      </c>
    </row>
    <row r="35" spans="1:35" x14ac:dyDescent="0.2">
      <c r="A35" s="94" t="str">
        <f>IF(VLOOKUP(C35,Hilfstabelle!$65:$1048576,6,FALSE)&lt;&gt;"",1,IF(VLOOKUP(C35,Hilfstabelle!$65:$1048576,8,FALSE)&lt;&gt;"",2,""))</f>
        <v/>
      </c>
      <c r="B35" s="6">
        <f t="shared" si="0"/>
        <v>6</v>
      </c>
      <c r="C35" s="89">
        <f t="shared" si="18"/>
        <v>45681</v>
      </c>
      <c r="D35" s="143">
        <f t="shared" si="1"/>
        <v>45681</v>
      </c>
      <c r="E35" s="95" t="str">
        <f>IF(VLOOKUP(C35,Hilfstabelle!$65:$1048576,12,FALSE)&lt;&gt;"",1,IF(VLOOKUP(C35,Hilfstabelle!$65:$1048576,16,FALSE)&lt;&gt;"",1,IF(VLOOKUP(C35,Hilfstabelle!$65:$1048576,20,FALSE)&lt;&gt;"",1,"")))</f>
        <v/>
      </c>
      <c r="F35" s="94" t="str">
        <f>IF(VLOOKUP(H35,Hilfstabelle!$65:$1048576,6,FALSE)&lt;&gt;"",1,IF(VLOOKUP(H35,Hilfstabelle!$65:$1048576,8,FALSE)&lt;&gt;"",2,""))</f>
        <v/>
      </c>
      <c r="G35" s="6">
        <f t="shared" si="2"/>
        <v>3</v>
      </c>
      <c r="H35" s="89">
        <f t="shared" si="19"/>
        <v>45734</v>
      </c>
      <c r="I35" s="143">
        <f t="shared" si="3"/>
        <v>45734</v>
      </c>
      <c r="J35" s="95" t="str">
        <f>IF(VLOOKUP(H35,Hilfstabelle!$65:$1048576,12,FALSE)&lt;&gt;"",1,IF(VLOOKUP(H35,Hilfstabelle!$65:$1048576,16,FALSE)&lt;&gt;"",1,IF(VLOOKUP(H35,Hilfstabelle!$65:$1048576,20,FALSE)&lt;&gt;"",1,"")))</f>
        <v/>
      </c>
      <c r="K35" s="94" t="str">
        <f>IF(VLOOKUP(M35,Hilfstabelle!$65:$1048576,6,FALSE)&lt;&gt;"",1,IF(VLOOKUP(M35,Hilfstabelle!$65:$1048576,8,FALSE)&lt;&gt;"",2,""))</f>
        <v/>
      </c>
      <c r="L35" s="6">
        <f t="shared" si="4"/>
        <v>7</v>
      </c>
      <c r="M35" s="89">
        <f t="shared" si="20"/>
        <v>45787</v>
      </c>
      <c r="N35" s="143">
        <f t="shared" si="5"/>
        <v>45787</v>
      </c>
      <c r="O35" s="95" t="str">
        <f>IF(VLOOKUP(M35,Hilfstabelle!$65:$1048576,12,FALSE)&lt;&gt;"",1,IF(VLOOKUP(M35,Hilfstabelle!$65:$1048576,16,FALSE)&lt;&gt;"",1,IF(VLOOKUP(M35,Hilfstabelle!$65:$1048576,20,FALSE)&lt;&gt;"",1,"")))</f>
        <v/>
      </c>
      <c r="P35" s="94" t="str">
        <f>IF(VLOOKUP(R35,Hilfstabelle!$65:$1048576,6,FALSE)&lt;&gt;"",1,IF(VLOOKUP(R35,Hilfstabelle!$65:$1048576,8,FALSE)&lt;&gt;"",2,""))</f>
        <v/>
      </c>
      <c r="Q35" s="6">
        <f t="shared" si="6"/>
        <v>4</v>
      </c>
      <c r="R35" s="89">
        <f t="shared" si="7"/>
        <v>45840</v>
      </c>
      <c r="S35" s="143">
        <f t="shared" si="8"/>
        <v>45840</v>
      </c>
      <c r="T35" s="95" t="str">
        <f>IF(VLOOKUP(R35,Hilfstabelle!$65:$1048576,12,FALSE)&lt;&gt;"",1,IF(VLOOKUP(R35,Hilfstabelle!$65:$1048576,16,FALSE)&lt;&gt;"",1,IF(VLOOKUP(R35,Hilfstabelle!$65:$1048576,20,FALSE)&lt;&gt;"",1,"")))</f>
        <v/>
      </c>
      <c r="U35" s="94" t="str">
        <f>IF(VLOOKUP(W35,Hilfstabelle!$65:$1048576,6,FALSE)&lt;&gt;"",1,IF(VLOOKUP(W35,Hilfstabelle!$65:$1048576,8,FALSE)&lt;&gt;"",2,""))</f>
        <v/>
      </c>
      <c r="V35" s="6">
        <f t="shared" si="9"/>
        <v>1</v>
      </c>
      <c r="W35" s="89">
        <f t="shared" si="10"/>
        <v>45893</v>
      </c>
      <c r="X35" s="143">
        <f t="shared" si="11"/>
        <v>45893</v>
      </c>
      <c r="Y35" s="95" t="str">
        <f>IF(VLOOKUP(W35,Hilfstabelle!$65:$1048576,12,FALSE)&lt;&gt;"",1,IF(VLOOKUP(W35,Hilfstabelle!$65:$1048576,16,FALSE)&lt;&gt;"",1,IF(VLOOKUP(W35,Hilfstabelle!$65:$1048576,20,FALSE)&lt;&gt;"",1,"")))</f>
        <v/>
      </c>
      <c r="Z35" s="94">
        <f>IF(VLOOKUP(AB35,Hilfstabelle!$65:$1048576,6,FALSE)&lt;&gt;"",1,IF(VLOOKUP(AB35,Hilfstabelle!$65:$1048576,8,FALSE)&lt;&gt;"",2,""))</f>
        <v>1</v>
      </c>
      <c r="AA35" s="6">
        <f t="shared" si="12"/>
        <v>5</v>
      </c>
      <c r="AB35" s="89">
        <f t="shared" si="13"/>
        <v>45946</v>
      </c>
      <c r="AC35" s="143">
        <f t="shared" si="14"/>
        <v>45946</v>
      </c>
      <c r="AD35" s="95" t="str">
        <f>IF(VLOOKUP(AB35,Hilfstabelle!$65:$1048576,12,FALSE)&lt;&gt;"",1,IF(VLOOKUP(AB35,Hilfstabelle!$65:$1048576,16,FALSE)&lt;&gt;"",1,IF(VLOOKUP(AB35,Hilfstabelle!$65:$1048576,20,FALSE)&lt;&gt;"",1,"")))</f>
        <v/>
      </c>
      <c r="AE35" s="94" t="str">
        <f>IF(VLOOKUP(AG35,Hilfstabelle!$65:$1048576,6,FALSE)&lt;&gt;"",1,IF(VLOOKUP(AG35,Hilfstabelle!$65:$1048576,8,FALSE)&lt;&gt;"",2,""))</f>
        <v/>
      </c>
      <c r="AF35" s="6">
        <f t="shared" si="15"/>
        <v>2</v>
      </c>
      <c r="AG35" s="89">
        <f t="shared" si="16"/>
        <v>45999</v>
      </c>
      <c r="AH35" s="143">
        <f t="shared" si="17"/>
        <v>45999</v>
      </c>
      <c r="AI35" s="95" t="str">
        <f>IF(VLOOKUP(AG35,Hilfstabelle!$65:$1048576,12,FALSE)&lt;&gt;"",1,IF(VLOOKUP(AG35,Hilfstabelle!$65:$1048576,16,FALSE)&lt;&gt;"",1,IF(VLOOKUP(AG35,Hilfstabelle!$65:$1048576,20,FALSE)&lt;&gt;"",1,"")))</f>
        <v/>
      </c>
    </row>
    <row r="36" spans="1:35" x14ac:dyDescent="0.2">
      <c r="A36" s="94" t="str">
        <f>IF(VLOOKUP(C36,Hilfstabelle!$65:$1048576,6,FALSE)&lt;&gt;"",1,IF(VLOOKUP(C36,Hilfstabelle!$65:$1048576,8,FALSE)&lt;&gt;"",2,""))</f>
        <v/>
      </c>
      <c r="B36" s="6">
        <f t="shared" si="0"/>
        <v>7</v>
      </c>
      <c r="C36" s="89">
        <f t="shared" si="18"/>
        <v>45682</v>
      </c>
      <c r="D36" s="143">
        <f t="shared" si="1"/>
        <v>45682</v>
      </c>
      <c r="E36" s="95" t="str">
        <f>IF(VLOOKUP(C36,Hilfstabelle!$65:$1048576,12,FALSE)&lt;&gt;"",1,IF(VLOOKUP(C36,Hilfstabelle!$65:$1048576,16,FALSE)&lt;&gt;"",1,IF(VLOOKUP(C36,Hilfstabelle!$65:$1048576,20,FALSE)&lt;&gt;"",1,"")))</f>
        <v/>
      </c>
      <c r="F36" s="94" t="str">
        <f>IF(VLOOKUP(H36,Hilfstabelle!$65:$1048576,6,FALSE)&lt;&gt;"",1,IF(VLOOKUP(H36,Hilfstabelle!$65:$1048576,8,FALSE)&lt;&gt;"",2,""))</f>
        <v/>
      </c>
      <c r="G36" s="6">
        <f t="shared" si="2"/>
        <v>4</v>
      </c>
      <c r="H36" s="89">
        <f t="shared" si="19"/>
        <v>45735</v>
      </c>
      <c r="I36" s="143">
        <f t="shared" si="3"/>
        <v>45735</v>
      </c>
      <c r="J36" s="95" t="str">
        <f>IF(VLOOKUP(H36,Hilfstabelle!$65:$1048576,12,FALSE)&lt;&gt;"",1,IF(VLOOKUP(H36,Hilfstabelle!$65:$1048576,16,FALSE)&lt;&gt;"",1,IF(VLOOKUP(H36,Hilfstabelle!$65:$1048576,20,FALSE)&lt;&gt;"",1,"")))</f>
        <v/>
      </c>
      <c r="K36" s="94" t="str">
        <f>IF(VLOOKUP(M36,Hilfstabelle!$65:$1048576,6,FALSE)&lt;&gt;"",1,IF(VLOOKUP(M36,Hilfstabelle!$65:$1048576,8,FALSE)&lt;&gt;"",2,""))</f>
        <v/>
      </c>
      <c r="L36" s="6">
        <f t="shared" si="4"/>
        <v>1</v>
      </c>
      <c r="M36" s="89">
        <f t="shared" si="20"/>
        <v>45788</v>
      </c>
      <c r="N36" s="143">
        <f t="shared" si="5"/>
        <v>45788</v>
      </c>
      <c r="O36" s="95" t="str">
        <f>IF(VLOOKUP(M36,Hilfstabelle!$65:$1048576,12,FALSE)&lt;&gt;"",1,IF(VLOOKUP(M36,Hilfstabelle!$65:$1048576,16,FALSE)&lt;&gt;"",1,IF(VLOOKUP(M36,Hilfstabelle!$65:$1048576,20,FALSE)&lt;&gt;"",1,"")))</f>
        <v/>
      </c>
      <c r="P36" s="94" t="str">
        <f>IF(VLOOKUP(R36,Hilfstabelle!$65:$1048576,6,FALSE)&lt;&gt;"",1,IF(VLOOKUP(R36,Hilfstabelle!$65:$1048576,8,FALSE)&lt;&gt;"",2,""))</f>
        <v/>
      </c>
      <c r="Q36" s="6">
        <f t="shared" si="6"/>
        <v>5</v>
      </c>
      <c r="R36" s="89">
        <f t="shared" si="7"/>
        <v>45841</v>
      </c>
      <c r="S36" s="143">
        <f t="shared" si="8"/>
        <v>45841</v>
      </c>
      <c r="T36" s="95" t="str">
        <f>IF(VLOOKUP(R36,Hilfstabelle!$65:$1048576,12,FALSE)&lt;&gt;"",1,IF(VLOOKUP(R36,Hilfstabelle!$65:$1048576,16,FALSE)&lt;&gt;"",1,IF(VLOOKUP(R36,Hilfstabelle!$65:$1048576,20,FALSE)&lt;&gt;"",1,"")))</f>
        <v/>
      </c>
      <c r="U36" s="94" t="str">
        <f>IF(VLOOKUP(W36,Hilfstabelle!$65:$1048576,6,FALSE)&lt;&gt;"",1,IF(VLOOKUP(W36,Hilfstabelle!$65:$1048576,8,FALSE)&lt;&gt;"",2,""))</f>
        <v/>
      </c>
      <c r="V36" s="6">
        <f t="shared" si="9"/>
        <v>2</v>
      </c>
      <c r="W36" s="89">
        <f t="shared" si="10"/>
        <v>45894</v>
      </c>
      <c r="X36" s="143">
        <f t="shared" si="11"/>
        <v>45894</v>
      </c>
      <c r="Y36" s="95" t="str">
        <f>IF(VLOOKUP(W36,Hilfstabelle!$65:$1048576,12,FALSE)&lt;&gt;"",1,IF(VLOOKUP(W36,Hilfstabelle!$65:$1048576,16,FALSE)&lt;&gt;"",1,IF(VLOOKUP(W36,Hilfstabelle!$65:$1048576,20,FALSE)&lt;&gt;"",1,"")))</f>
        <v/>
      </c>
      <c r="Z36" s="94">
        <f>IF(VLOOKUP(AB36,Hilfstabelle!$65:$1048576,6,FALSE)&lt;&gt;"",1,IF(VLOOKUP(AB36,Hilfstabelle!$65:$1048576,8,FALSE)&lt;&gt;"",2,""))</f>
        <v>1</v>
      </c>
      <c r="AA36" s="6">
        <f t="shared" si="12"/>
        <v>6</v>
      </c>
      <c r="AB36" s="89">
        <f t="shared" si="13"/>
        <v>45947</v>
      </c>
      <c r="AC36" s="143">
        <f t="shared" si="14"/>
        <v>45947</v>
      </c>
      <c r="AD36" s="95" t="str">
        <f>IF(VLOOKUP(AB36,Hilfstabelle!$65:$1048576,12,FALSE)&lt;&gt;"",1,IF(VLOOKUP(AB36,Hilfstabelle!$65:$1048576,16,FALSE)&lt;&gt;"",1,IF(VLOOKUP(AB36,Hilfstabelle!$65:$1048576,20,FALSE)&lt;&gt;"",1,"")))</f>
        <v/>
      </c>
      <c r="AE36" s="94" t="str">
        <f>IF(VLOOKUP(AG36,Hilfstabelle!$65:$1048576,6,FALSE)&lt;&gt;"",1,IF(VLOOKUP(AG36,Hilfstabelle!$65:$1048576,8,FALSE)&lt;&gt;"",2,""))</f>
        <v/>
      </c>
      <c r="AF36" s="6">
        <f t="shared" si="15"/>
        <v>3</v>
      </c>
      <c r="AG36" s="89">
        <f t="shared" si="16"/>
        <v>46000</v>
      </c>
      <c r="AH36" s="143">
        <f t="shared" si="17"/>
        <v>46000</v>
      </c>
      <c r="AI36" s="95" t="str">
        <f>IF(VLOOKUP(AG36,Hilfstabelle!$65:$1048576,12,FALSE)&lt;&gt;"",1,IF(VLOOKUP(AG36,Hilfstabelle!$65:$1048576,16,FALSE)&lt;&gt;"",1,IF(VLOOKUP(AG36,Hilfstabelle!$65:$1048576,20,FALSE)&lt;&gt;"",1,"")))</f>
        <v/>
      </c>
    </row>
    <row r="37" spans="1:35" x14ac:dyDescent="0.2">
      <c r="A37" s="94" t="str">
        <f>IF(VLOOKUP(C37,Hilfstabelle!$65:$1048576,6,FALSE)&lt;&gt;"",1,IF(VLOOKUP(C37,Hilfstabelle!$65:$1048576,8,FALSE)&lt;&gt;"",2,""))</f>
        <v/>
      </c>
      <c r="B37" s="6">
        <f t="shared" si="0"/>
        <v>1</v>
      </c>
      <c r="C37" s="89">
        <f t="shared" si="18"/>
        <v>45683</v>
      </c>
      <c r="D37" s="143">
        <f t="shared" si="1"/>
        <v>45683</v>
      </c>
      <c r="E37" s="95" t="str">
        <f>IF(VLOOKUP(C37,Hilfstabelle!$65:$1048576,12,FALSE)&lt;&gt;"",1,IF(VLOOKUP(C37,Hilfstabelle!$65:$1048576,16,FALSE)&lt;&gt;"",1,IF(VLOOKUP(C37,Hilfstabelle!$65:$1048576,20,FALSE)&lt;&gt;"",1,"")))</f>
        <v/>
      </c>
      <c r="F37" s="94" t="str">
        <f>IF(VLOOKUP(H37,Hilfstabelle!$65:$1048576,6,FALSE)&lt;&gt;"",1,IF(VLOOKUP(H37,Hilfstabelle!$65:$1048576,8,FALSE)&lt;&gt;"",2,""))</f>
        <v/>
      </c>
      <c r="G37" s="6">
        <f t="shared" si="2"/>
        <v>5</v>
      </c>
      <c r="H37" s="89">
        <f t="shared" si="19"/>
        <v>45736</v>
      </c>
      <c r="I37" s="143">
        <f t="shared" si="3"/>
        <v>45736</v>
      </c>
      <c r="J37" s="95" t="str">
        <f>IF(VLOOKUP(H37,Hilfstabelle!$65:$1048576,12,FALSE)&lt;&gt;"",1,IF(VLOOKUP(H37,Hilfstabelle!$65:$1048576,16,FALSE)&lt;&gt;"",1,IF(VLOOKUP(H37,Hilfstabelle!$65:$1048576,20,FALSE)&lt;&gt;"",1,"")))</f>
        <v/>
      </c>
      <c r="K37" s="94" t="str">
        <f>IF(VLOOKUP(M37,Hilfstabelle!$65:$1048576,6,FALSE)&lt;&gt;"",1,IF(VLOOKUP(M37,Hilfstabelle!$65:$1048576,8,FALSE)&lt;&gt;"",2,""))</f>
        <v/>
      </c>
      <c r="L37" s="6">
        <f t="shared" si="4"/>
        <v>2</v>
      </c>
      <c r="M37" s="89">
        <f t="shared" si="20"/>
        <v>45789</v>
      </c>
      <c r="N37" s="143">
        <f t="shared" si="5"/>
        <v>45789</v>
      </c>
      <c r="O37" s="95" t="str">
        <f>IF(VLOOKUP(M37,Hilfstabelle!$65:$1048576,12,FALSE)&lt;&gt;"",1,IF(VLOOKUP(M37,Hilfstabelle!$65:$1048576,16,FALSE)&lt;&gt;"",1,IF(VLOOKUP(M37,Hilfstabelle!$65:$1048576,20,FALSE)&lt;&gt;"",1,"")))</f>
        <v/>
      </c>
      <c r="P37" s="94" t="str">
        <f>IF(VLOOKUP(R37,Hilfstabelle!$65:$1048576,6,FALSE)&lt;&gt;"",1,IF(VLOOKUP(R37,Hilfstabelle!$65:$1048576,8,FALSE)&lt;&gt;"",2,""))</f>
        <v/>
      </c>
      <c r="Q37" s="6">
        <f t="shared" si="6"/>
        <v>6</v>
      </c>
      <c r="R37" s="89">
        <f t="shared" si="7"/>
        <v>45842</v>
      </c>
      <c r="S37" s="143">
        <f t="shared" si="8"/>
        <v>45842</v>
      </c>
      <c r="T37" s="95" t="str">
        <f>IF(VLOOKUP(R37,Hilfstabelle!$65:$1048576,12,FALSE)&lt;&gt;"",1,IF(VLOOKUP(R37,Hilfstabelle!$65:$1048576,16,FALSE)&lt;&gt;"",1,IF(VLOOKUP(R37,Hilfstabelle!$65:$1048576,20,FALSE)&lt;&gt;"",1,"")))</f>
        <v/>
      </c>
      <c r="U37" s="94" t="str">
        <f>IF(VLOOKUP(W37,Hilfstabelle!$65:$1048576,6,FALSE)&lt;&gt;"",1,IF(VLOOKUP(W37,Hilfstabelle!$65:$1048576,8,FALSE)&lt;&gt;"",2,""))</f>
        <v/>
      </c>
      <c r="V37" s="6">
        <f t="shared" si="9"/>
        <v>3</v>
      </c>
      <c r="W37" s="89">
        <f t="shared" si="10"/>
        <v>45895</v>
      </c>
      <c r="X37" s="143">
        <f t="shared" si="11"/>
        <v>45895</v>
      </c>
      <c r="Y37" s="95" t="str">
        <f>IF(VLOOKUP(W37,Hilfstabelle!$65:$1048576,12,FALSE)&lt;&gt;"",1,IF(VLOOKUP(W37,Hilfstabelle!$65:$1048576,16,FALSE)&lt;&gt;"",1,IF(VLOOKUP(W37,Hilfstabelle!$65:$1048576,20,FALSE)&lt;&gt;"",1,"")))</f>
        <v/>
      </c>
      <c r="Z37" s="94">
        <f>IF(VLOOKUP(AB37,Hilfstabelle!$65:$1048576,6,FALSE)&lt;&gt;"",1,IF(VLOOKUP(AB37,Hilfstabelle!$65:$1048576,8,FALSE)&lt;&gt;"",2,""))</f>
        <v>1</v>
      </c>
      <c r="AA37" s="6">
        <f t="shared" si="12"/>
        <v>7</v>
      </c>
      <c r="AB37" s="89">
        <f t="shared" si="13"/>
        <v>45948</v>
      </c>
      <c r="AC37" s="143">
        <f t="shared" si="14"/>
        <v>45948</v>
      </c>
      <c r="AD37" s="95" t="str">
        <f>IF(VLOOKUP(AB37,Hilfstabelle!$65:$1048576,12,FALSE)&lt;&gt;"",1,IF(VLOOKUP(AB37,Hilfstabelle!$65:$1048576,16,FALSE)&lt;&gt;"",1,IF(VLOOKUP(AB37,Hilfstabelle!$65:$1048576,20,FALSE)&lt;&gt;"",1,"")))</f>
        <v/>
      </c>
      <c r="AE37" s="94" t="str">
        <f>IF(VLOOKUP(AG37,Hilfstabelle!$65:$1048576,6,FALSE)&lt;&gt;"",1,IF(VLOOKUP(AG37,Hilfstabelle!$65:$1048576,8,FALSE)&lt;&gt;"",2,""))</f>
        <v/>
      </c>
      <c r="AF37" s="6">
        <f t="shared" si="15"/>
        <v>4</v>
      </c>
      <c r="AG37" s="89">
        <f t="shared" si="16"/>
        <v>46001</v>
      </c>
      <c r="AH37" s="143">
        <f t="shared" si="17"/>
        <v>46001</v>
      </c>
      <c r="AI37" s="95" t="str">
        <f>IF(VLOOKUP(AG37,Hilfstabelle!$65:$1048576,12,FALSE)&lt;&gt;"",1,IF(VLOOKUP(AG37,Hilfstabelle!$65:$1048576,16,FALSE)&lt;&gt;"",1,IF(VLOOKUP(AG37,Hilfstabelle!$65:$1048576,20,FALSE)&lt;&gt;"",1,"")))</f>
        <v/>
      </c>
    </row>
    <row r="38" spans="1:35" x14ac:dyDescent="0.2">
      <c r="A38" s="94">
        <f>IF(VLOOKUP(C38,Hilfstabelle!$65:$1048576,6,FALSE)&lt;&gt;"",1,IF(VLOOKUP(C38,Hilfstabelle!$65:$1048576,8,FALSE)&lt;&gt;"",2,""))</f>
        <v>1</v>
      </c>
      <c r="B38" s="6">
        <f t="shared" si="0"/>
        <v>2</v>
      </c>
      <c r="C38" s="89">
        <f t="shared" si="18"/>
        <v>45684</v>
      </c>
      <c r="D38" s="143">
        <f t="shared" si="1"/>
        <v>45684</v>
      </c>
      <c r="E38" s="95" t="str">
        <f>IF(VLOOKUP(C38,Hilfstabelle!$65:$1048576,12,FALSE)&lt;&gt;"",1,IF(VLOOKUP(C38,Hilfstabelle!$65:$1048576,16,FALSE)&lt;&gt;"",1,IF(VLOOKUP(C38,Hilfstabelle!$65:$1048576,20,FALSE)&lt;&gt;"",1,"")))</f>
        <v/>
      </c>
      <c r="F38" s="94" t="str">
        <f>IF(VLOOKUP(H38,Hilfstabelle!$65:$1048576,6,FALSE)&lt;&gt;"",1,IF(VLOOKUP(H38,Hilfstabelle!$65:$1048576,8,FALSE)&lt;&gt;"",2,""))</f>
        <v/>
      </c>
      <c r="G38" s="6">
        <f t="shared" si="2"/>
        <v>6</v>
      </c>
      <c r="H38" s="89">
        <f t="shared" si="19"/>
        <v>45737</v>
      </c>
      <c r="I38" s="143">
        <f t="shared" si="3"/>
        <v>45737</v>
      </c>
      <c r="J38" s="95" t="str">
        <f>IF(VLOOKUP(H38,Hilfstabelle!$65:$1048576,12,FALSE)&lt;&gt;"",1,IF(VLOOKUP(H38,Hilfstabelle!$65:$1048576,16,FALSE)&lt;&gt;"",1,IF(VLOOKUP(H38,Hilfstabelle!$65:$1048576,20,FALSE)&lt;&gt;"",1,"")))</f>
        <v/>
      </c>
      <c r="K38" s="94" t="str">
        <f>IF(VLOOKUP(M38,Hilfstabelle!$65:$1048576,6,FALSE)&lt;&gt;"",1,IF(VLOOKUP(M38,Hilfstabelle!$65:$1048576,8,FALSE)&lt;&gt;"",2,""))</f>
        <v/>
      </c>
      <c r="L38" s="6">
        <f t="shared" si="4"/>
        <v>3</v>
      </c>
      <c r="M38" s="89">
        <f t="shared" si="20"/>
        <v>45790</v>
      </c>
      <c r="N38" s="143">
        <f t="shared" si="5"/>
        <v>45790</v>
      </c>
      <c r="O38" s="95" t="str">
        <f>IF(VLOOKUP(M38,Hilfstabelle!$65:$1048576,12,FALSE)&lt;&gt;"",1,IF(VLOOKUP(M38,Hilfstabelle!$65:$1048576,16,FALSE)&lt;&gt;"",1,IF(VLOOKUP(M38,Hilfstabelle!$65:$1048576,20,FALSE)&lt;&gt;"",1,"")))</f>
        <v/>
      </c>
      <c r="P38" s="94" t="str">
        <f>IF(VLOOKUP(R38,Hilfstabelle!$65:$1048576,6,FALSE)&lt;&gt;"",1,IF(VLOOKUP(R38,Hilfstabelle!$65:$1048576,8,FALSE)&lt;&gt;"",2,""))</f>
        <v/>
      </c>
      <c r="Q38" s="6">
        <f t="shared" si="6"/>
        <v>7</v>
      </c>
      <c r="R38" s="89">
        <f t="shared" si="7"/>
        <v>45843</v>
      </c>
      <c r="S38" s="143">
        <f t="shared" si="8"/>
        <v>45843</v>
      </c>
      <c r="T38" s="95" t="str">
        <f>IF(VLOOKUP(R38,Hilfstabelle!$65:$1048576,12,FALSE)&lt;&gt;"",1,IF(VLOOKUP(R38,Hilfstabelle!$65:$1048576,16,FALSE)&lt;&gt;"",1,IF(VLOOKUP(R38,Hilfstabelle!$65:$1048576,20,FALSE)&lt;&gt;"",1,"")))</f>
        <v/>
      </c>
      <c r="U38" s="94" t="str">
        <f>IF(VLOOKUP(W38,Hilfstabelle!$65:$1048576,6,FALSE)&lt;&gt;"",1,IF(VLOOKUP(W38,Hilfstabelle!$65:$1048576,8,FALSE)&lt;&gt;"",2,""))</f>
        <v/>
      </c>
      <c r="V38" s="6">
        <f t="shared" si="9"/>
        <v>4</v>
      </c>
      <c r="W38" s="89">
        <f t="shared" si="10"/>
        <v>45896</v>
      </c>
      <c r="X38" s="143">
        <f t="shared" si="11"/>
        <v>45896</v>
      </c>
      <c r="Y38" s="95" t="str">
        <f>IF(VLOOKUP(W38,Hilfstabelle!$65:$1048576,12,FALSE)&lt;&gt;"",1,IF(VLOOKUP(W38,Hilfstabelle!$65:$1048576,16,FALSE)&lt;&gt;"",1,IF(VLOOKUP(W38,Hilfstabelle!$65:$1048576,20,FALSE)&lt;&gt;"",1,"")))</f>
        <v/>
      </c>
      <c r="Z38" s="94">
        <f>IF(VLOOKUP(AB38,Hilfstabelle!$65:$1048576,6,FALSE)&lt;&gt;"",1,IF(VLOOKUP(AB38,Hilfstabelle!$65:$1048576,8,FALSE)&lt;&gt;"",2,""))</f>
        <v>1</v>
      </c>
      <c r="AA38" s="6">
        <f t="shared" si="12"/>
        <v>1</v>
      </c>
      <c r="AB38" s="89">
        <f t="shared" si="13"/>
        <v>45949</v>
      </c>
      <c r="AC38" s="143">
        <f t="shared" si="14"/>
        <v>45949</v>
      </c>
      <c r="AD38" s="95" t="str">
        <f>IF(VLOOKUP(AB38,Hilfstabelle!$65:$1048576,12,FALSE)&lt;&gt;"",1,IF(VLOOKUP(AB38,Hilfstabelle!$65:$1048576,16,FALSE)&lt;&gt;"",1,IF(VLOOKUP(AB38,Hilfstabelle!$65:$1048576,20,FALSE)&lt;&gt;"",1,"")))</f>
        <v/>
      </c>
      <c r="AE38" s="94" t="str">
        <f>IF(VLOOKUP(AG38,Hilfstabelle!$65:$1048576,6,FALSE)&lt;&gt;"",1,IF(VLOOKUP(AG38,Hilfstabelle!$65:$1048576,8,FALSE)&lt;&gt;"",2,""))</f>
        <v/>
      </c>
      <c r="AF38" s="6">
        <f t="shared" si="15"/>
        <v>5</v>
      </c>
      <c r="AG38" s="89">
        <f t="shared" si="16"/>
        <v>46002</v>
      </c>
      <c r="AH38" s="143">
        <f t="shared" si="17"/>
        <v>46002</v>
      </c>
      <c r="AI38" s="95" t="str">
        <f>IF(VLOOKUP(AG38,Hilfstabelle!$65:$1048576,12,FALSE)&lt;&gt;"",1,IF(VLOOKUP(AG38,Hilfstabelle!$65:$1048576,16,FALSE)&lt;&gt;"",1,IF(VLOOKUP(AG38,Hilfstabelle!$65:$1048576,20,FALSE)&lt;&gt;"",1,"")))</f>
        <v/>
      </c>
    </row>
    <row r="39" spans="1:35" x14ac:dyDescent="0.2">
      <c r="A39" s="94">
        <f>IF(VLOOKUP(C39,Hilfstabelle!$65:$1048576,6,FALSE)&lt;&gt;"",1,IF(VLOOKUP(C39,Hilfstabelle!$65:$1048576,8,FALSE)&lt;&gt;"",2,""))</f>
        <v>1</v>
      </c>
      <c r="B39" s="6">
        <f t="shared" si="0"/>
        <v>3</v>
      </c>
      <c r="C39" s="89">
        <f t="shared" si="18"/>
        <v>45685</v>
      </c>
      <c r="D39" s="143">
        <f t="shared" si="1"/>
        <v>45685</v>
      </c>
      <c r="E39" s="95" t="str">
        <f>IF(VLOOKUP(C39,Hilfstabelle!$65:$1048576,12,FALSE)&lt;&gt;"",1,IF(VLOOKUP(C39,Hilfstabelle!$65:$1048576,16,FALSE)&lt;&gt;"",1,IF(VLOOKUP(C39,Hilfstabelle!$65:$1048576,20,FALSE)&lt;&gt;"",1,"")))</f>
        <v/>
      </c>
      <c r="F39" s="94" t="str">
        <f>IF(VLOOKUP(H39,Hilfstabelle!$65:$1048576,6,FALSE)&lt;&gt;"",1,IF(VLOOKUP(H39,Hilfstabelle!$65:$1048576,8,FALSE)&lt;&gt;"",2,""))</f>
        <v/>
      </c>
      <c r="G39" s="6">
        <f t="shared" si="2"/>
        <v>7</v>
      </c>
      <c r="H39" s="89">
        <f t="shared" si="19"/>
        <v>45738</v>
      </c>
      <c r="I39" s="143">
        <f t="shared" si="3"/>
        <v>45738</v>
      </c>
      <c r="J39" s="95" t="str">
        <f>IF(VLOOKUP(H39,Hilfstabelle!$65:$1048576,12,FALSE)&lt;&gt;"",1,IF(VLOOKUP(H39,Hilfstabelle!$65:$1048576,16,FALSE)&lt;&gt;"",1,IF(VLOOKUP(H39,Hilfstabelle!$65:$1048576,20,FALSE)&lt;&gt;"",1,"")))</f>
        <v/>
      </c>
      <c r="K39" s="94" t="str">
        <f>IF(VLOOKUP(M39,Hilfstabelle!$65:$1048576,6,FALSE)&lt;&gt;"",1,IF(VLOOKUP(M39,Hilfstabelle!$65:$1048576,8,FALSE)&lt;&gt;"",2,""))</f>
        <v/>
      </c>
      <c r="L39" s="6">
        <f t="shared" si="4"/>
        <v>4</v>
      </c>
      <c r="M39" s="89">
        <f t="shared" si="20"/>
        <v>45791</v>
      </c>
      <c r="N39" s="143">
        <f t="shared" si="5"/>
        <v>45791</v>
      </c>
      <c r="O39" s="95" t="str">
        <f>IF(VLOOKUP(M39,Hilfstabelle!$65:$1048576,12,FALSE)&lt;&gt;"",1,IF(VLOOKUP(M39,Hilfstabelle!$65:$1048576,16,FALSE)&lt;&gt;"",1,IF(VLOOKUP(M39,Hilfstabelle!$65:$1048576,20,FALSE)&lt;&gt;"",1,"")))</f>
        <v/>
      </c>
      <c r="P39" s="94" t="str">
        <f>IF(VLOOKUP(R39,Hilfstabelle!$65:$1048576,6,FALSE)&lt;&gt;"",1,IF(VLOOKUP(R39,Hilfstabelle!$65:$1048576,8,FALSE)&lt;&gt;"",2,""))</f>
        <v/>
      </c>
      <c r="Q39" s="6">
        <f t="shared" si="6"/>
        <v>1</v>
      </c>
      <c r="R39" s="89">
        <f t="shared" si="7"/>
        <v>45844</v>
      </c>
      <c r="S39" s="143">
        <f t="shared" si="8"/>
        <v>45844</v>
      </c>
      <c r="T39" s="95" t="str">
        <f>IF(VLOOKUP(R39,Hilfstabelle!$65:$1048576,12,FALSE)&lt;&gt;"",1,IF(VLOOKUP(R39,Hilfstabelle!$65:$1048576,16,FALSE)&lt;&gt;"",1,IF(VLOOKUP(R39,Hilfstabelle!$65:$1048576,20,FALSE)&lt;&gt;"",1,"")))</f>
        <v/>
      </c>
      <c r="U39" s="94" t="str">
        <f>IF(VLOOKUP(W39,Hilfstabelle!$65:$1048576,6,FALSE)&lt;&gt;"",1,IF(VLOOKUP(W39,Hilfstabelle!$65:$1048576,8,FALSE)&lt;&gt;"",2,""))</f>
        <v/>
      </c>
      <c r="V39" s="6">
        <f t="shared" si="9"/>
        <v>5</v>
      </c>
      <c r="W39" s="89">
        <f t="shared" si="10"/>
        <v>45897</v>
      </c>
      <c r="X39" s="143">
        <f t="shared" si="11"/>
        <v>45897</v>
      </c>
      <c r="Y39" s="95" t="str">
        <f>IF(VLOOKUP(W39,Hilfstabelle!$65:$1048576,12,FALSE)&lt;&gt;"",1,IF(VLOOKUP(W39,Hilfstabelle!$65:$1048576,16,FALSE)&lt;&gt;"",1,IF(VLOOKUP(W39,Hilfstabelle!$65:$1048576,20,FALSE)&lt;&gt;"",1,"")))</f>
        <v/>
      </c>
      <c r="Z39" s="94" t="str">
        <f>IF(VLOOKUP(AB39,Hilfstabelle!$65:$1048576,6,FALSE)&lt;&gt;"",1,IF(VLOOKUP(AB39,Hilfstabelle!$65:$1048576,8,FALSE)&lt;&gt;"",2,""))</f>
        <v/>
      </c>
      <c r="AA39" s="6">
        <f t="shared" si="12"/>
        <v>2</v>
      </c>
      <c r="AB39" s="89">
        <f t="shared" si="13"/>
        <v>45950</v>
      </c>
      <c r="AC39" s="143">
        <f t="shared" si="14"/>
        <v>45950</v>
      </c>
      <c r="AD39" s="95" t="str">
        <f>IF(VLOOKUP(AB39,Hilfstabelle!$65:$1048576,12,FALSE)&lt;&gt;"",1,IF(VLOOKUP(AB39,Hilfstabelle!$65:$1048576,16,FALSE)&lt;&gt;"",1,IF(VLOOKUP(AB39,Hilfstabelle!$65:$1048576,20,FALSE)&lt;&gt;"",1,"")))</f>
        <v/>
      </c>
      <c r="AE39" s="94" t="str">
        <f>IF(VLOOKUP(AG39,Hilfstabelle!$65:$1048576,6,FALSE)&lt;&gt;"",1,IF(VLOOKUP(AG39,Hilfstabelle!$65:$1048576,8,FALSE)&lt;&gt;"",2,""))</f>
        <v/>
      </c>
      <c r="AF39" s="6">
        <f t="shared" si="15"/>
        <v>6</v>
      </c>
      <c r="AG39" s="89">
        <f t="shared" si="16"/>
        <v>46003</v>
      </c>
      <c r="AH39" s="143">
        <f t="shared" si="17"/>
        <v>46003</v>
      </c>
      <c r="AI39" s="95" t="str">
        <f>IF(VLOOKUP(AG39,Hilfstabelle!$65:$1048576,12,FALSE)&lt;&gt;"",1,IF(VLOOKUP(AG39,Hilfstabelle!$65:$1048576,16,FALSE)&lt;&gt;"",1,IF(VLOOKUP(AG39,Hilfstabelle!$65:$1048576,20,FALSE)&lt;&gt;"",1,"")))</f>
        <v/>
      </c>
    </row>
    <row r="40" spans="1:35" x14ac:dyDescent="0.2">
      <c r="A40" s="94">
        <f>IF(VLOOKUP(C40,Hilfstabelle!$65:$1048576,6,FALSE)&lt;&gt;"",1,IF(VLOOKUP(C40,Hilfstabelle!$65:$1048576,8,FALSE)&lt;&gt;"",2,""))</f>
        <v>1</v>
      </c>
      <c r="B40" s="6">
        <f t="shared" si="0"/>
        <v>4</v>
      </c>
      <c r="C40" s="89">
        <f t="shared" si="18"/>
        <v>45686</v>
      </c>
      <c r="D40" s="143">
        <f t="shared" si="1"/>
        <v>45686</v>
      </c>
      <c r="E40" s="95" t="str">
        <f>IF(VLOOKUP(C40,Hilfstabelle!$65:$1048576,12,FALSE)&lt;&gt;"",1,IF(VLOOKUP(C40,Hilfstabelle!$65:$1048576,16,FALSE)&lt;&gt;"",1,IF(VLOOKUP(C40,Hilfstabelle!$65:$1048576,20,FALSE)&lt;&gt;"",1,"")))</f>
        <v/>
      </c>
      <c r="F40" s="94" t="str">
        <f>IF(VLOOKUP(H40,Hilfstabelle!$65:$1048576,6,FALSE)&lt;&gt;"",1,IF(VLOOKUP(H40,Hilfstabelle!$65:$1048576,8,FALSE)&lt;&gt;"",2,""))</f>
        <v/>
      </c>
      <c r="G40" s="6">
        <f t="shared" si="2"/>
        <v>1</v>
      </c>
      <c r="H40" s="89">
        <f t="shared" si="19"/>
        <v>45739</v>
      </c>
      <c r="I40" s="143">
        <f t="shared" si="3"/>
        <v>45739</v>
      </c>
      <c r="J40" s="95" t="str">
        <f>IF(VLOOKUP(H40,Hilfstabelle!$65:$1048576,12,FALSE)&lt;&gt;"",1,IF(VLOOKUP(H40,Hilfstabelle!$65:$1048576,16,FALSE)&lt;&gt;"",1,IF(VLOOKUP(H40,Hilfstabelle!$65:$1048576,20,FALSE)&lt;&gt;"",1,"")))</f>
        <v/>
      </c>
      <c r="K40" s="94" t="str">
        <f>IF(VLOOKUP(M40,Hilfstabelle!$65:$1048576,6,FALSE)&lt;&gt;"",1,IF(VLOOKUP(M40,Hilfstabelle!$65:$1048576,8,FALSE)&lt;&gt;"",2,""))</f>
        <v/>
      </c>
      <c r="L40" s="6">
        <f t="shared" si="4"/>
        <v>5</v>
      </c>
      <c r="M40" s="89">
        <f t="shared" si="20"/>
        <v>45792</v>
      </c>
      <c r="N40" s="143">
        <f t="shared" si="5"/>
        <v>45792</v>
      </c>
      <c r="O40" s="95" t="str">
        <f>IF(VLOOKUP(M40,Hilfstabelle!$65:$1048576,12,FALSE)&lt;&gt;"",1,IF(VLOOKUP(M40,Hilfstabelle!$65:$1048576,16,FALSE)&lt;&gt;"",1,IF(VLOOKUP(M40,Hilfstabelle!$65:$1048576,20,FALSE)&lt;&gt;"",1,"")))</f>
        <v/>
      </c>
      <c r="P40" s="94">
        <f>IF(VLOOKUP(R40,Hilfstabelle!$65:$1048576,6,FALSE)&lt;&gt;"",1,IF(VLOOKUP(R40,Hilfstabelle!$65:$1048576,8,FALSE)&lt;&gt;"",2,""))</f>
        <v>1</v>
      </c>
      <c r="Q40" s="6">
        <f t="shared" si="6"/>
        <v>2</v>
      </c>
      <c r="R40" s="89">
        <f t="shared" si="7"/>
        <v>45845</v>
      </c>
      <c r="S40" s="143">
        <f t="shared" si="8"/>
        <v>45845</v>
      </c>
      <c r="T40" s="95" t="str">
        <f>IF(VLOOKUP(R40,Hilfstabelle!$65:$1048576,12,FALSE)&lt;&gt;"",1,IF(VLOOKUP(R40,Hilfstabelle!$65:$1048576,16,FALSE)&lt;&gt;"",1,IF(VLOOKUP(R40,Hilfstabelle!$65:$1048576,20,FALSE)&lt;&gt;"",1,"")))</f>
        <v/>
      </c>
      <c r="U40" s="94" t="str">
        <f>IF(VLOOKUP(W40,Hilfstabelle!$65:$1048576,6,FALSE)&lt;&gt;"",1,IF(VLOOKUP(W40,Hilfstabelle!$65:$1048576,8,FALSE)&lt;&gt;"",2,""))</f>
        <v/>
      </c>
      <c r="V40" s="6">
        <f t="shared" si="9"/>
        <v>6</v>
      </c>
      <c r="W40" s="89">
        <f t="shared" si="10"/>
        <v>45898</v>
      </c>
      <c r="X40" s="143">
        <f t="shared" si="11"/>
        <v>45898</v>
      </c>
      <c r="Y40" s="95" t="str">
        <f>IF(VLOOKUP(W40,Hilfstabelle!$65:$1048576,12,FALSE)&lt;&gt;"",1,IF(VLOOKUP(W40,Hilfstabelle!$65:$1048576,16,FALSE)&lt;&gt;"",1,IF(VLOOKUP(W40,Hilfstabelle!$65:$1048576,20,FALSE)&lt;&gt;"",1,"")))</f>
        <v/>
      </c>
      <c r="Z40" s="94" t="str">
        <f>IF(VLOOKUP(AB40,Hilfstabelle!$65:$1048576,6,FALSE)&lt;&gt;"",1,IF(VLOOKUP(AB40,Hilfstabelle!$65:$1048576,8,FALSE)&lt;&gt;"",2,""))</f>
        <v/>
      </c>
      <c r="AA40" s="6">
        <f t="shared" si="12"/>
        <v>3</v>
      </c>
      <c r="AB40" s="89">
        <f t="shared" si="13"/>
        <v>45951</v>
      </c>
      <c r="AC40" s="143">
        <f t="shared" si="14"/>
        <v>45951</v>
      </c>
      <c r="AD40" s="95" t="str">
        <f>IF(VLOOKUP(AB40,Hilfstabelle!$65:$1048576,12,FALSE)&lt;&gt;"",1,IF(VLOOKUP(AB40,Hilfstabelle!$65:$1048576,16,FALSE)&lt;&gt;"",1,IF(VLOOKUP(AB40,Hilfstabelle!$65:$1048576,20,FALSE)&lt;&gt;"",1,"")))</f>
        <v/>
      </c>
      <c r="AE40" s="94" t="str">
        <f>IF(VLOOKUP(AG40,Hilfstabelle!$65:$1048576,6,FALSE)&lt;&gt;"",1,IF(VLOOKUP(AG40,Hilfstabelle!$65:$1048576,8,FALSE)&lt;&gt;"",2,""))</f>
        <v/>
      </c>
      <c r="AF40" s="6">
        <f t="shared" si="15"/>
        <v>7</v>
      </c>
      <c r="AG40" s="89">
        <f t="shared" si="16"/>
        <v>46004</v>
      </c>
      <c r="AH40" s="143">
        <f t="shared" si="17"/>
        <v>46004</v>
      </c>
      <c r="AI40" s="95" t="str">
        <f>IF(VLOOKUP(AG40,Hilfstabelle!$65:$1048576,12,FALSE)&lt;&gt;"",1,IF(VLOOKUP(AG40,Hilfstabelle!$65:$1048576,16,FALSE)&lt;&gt;"",1,IF(VLOOKUP(AG40,Hilfstabelle!$65:$1048576,20,FALSE)&lt;&gt;"",1,"")))</f>
        <v/>
      </c>
    </row>
    <row r="41" spans="1:35" x14ac:dyDescent="0.2">
      <c r="A41" s="94">
        <f>IF(VLOOKUP(C41,Hilfstabelle!$65:$1048576,6,FALSE)&lt;&gt;"",1,IF(VLOOKUP(C41,Hilfstabelle!$65:$1048576,8,FALSE)&lt;&gt;"",2,""))</f>
        <v>1</v>
      </c>
      <c r="B41" s="6">
        <f t="shared" si="0"/>
        <v>5</v>
      </c>
      <c r="C41" s="89">
        <f t="shared" si="18"/>
        <v>45687</v>
      </c>
      <c r="D41" s="143">
        <f t="shared" si="1"/>
        <v>45687</v>
      </c>
      <c r="E41" s="95" t="str">
        <f>IF(VLOOKUP(C41,Hilfstabelle!$65:$1048576,12,FALSE)&lt;&gt;"",1,IF(VLOOKUP(C41,Hilfstabelle!$65:$1048576,16,FALSE)&lt;&gt;"",1,IF(VLOOKUP(C41,Hilfstabelle!$65:$1048576,20,FALSE)&lt;&gt;"",1,"")))</f>
        <v/>
      </c>
      <c r="F41" s="94" t="str">
        <f>IF(VLOOKUP(H41,Hilfstabelle!$65:$1048576,6,FALSE)&lt;&gt;"",1,IF(VLOOKUP(H41,Hilfstabelle!$65:$1048576,8,FALSE)&lt;&gt;"",2,""))</f>
        <v/>
      </c>
      <c r="G41" s="6">
        <f t="shared" si="2"/>
        <v>2</v>
      </c>
      <c r="H41" s="89">
        <f t="shared" si="19"/>
        <v>45740</v>
      </c>
      <c r="I41" s="143">
        <f t="shared" si="3"/>
        <v>45740</v>
      </c>
      <c r="J41" s="95" t="str">
        <f>IF(VLOOKUP(H41,Hilfstabelle!$65:$1048576,12,FALSE)&lt;&gt;"",1,IF(VLOOKUP(H41,Hilfstabelle!$65:$1048576,16,FALSE)&lt;&gt;"",1,IF(VLOOKUP(H41,Hilfstabelle!$65:$1048576,20,FALSE)&lt;&gt;"",1,"")))</f>
        <v/>
      </c>
      <c r="K41" s="94" t="str">
        <f>IF(VLOOKUP(M41,Hilfstabelle!$65:$1048576,6,FALSE)&lt;&gt;"",1,IF(VLOOKUP(M41,Hilfstabelle!$65:$1048576,8,FALSE)&lt;&gt;"",2,""))</f>
        <v/>
      </c>
      <c r="L41" s="6">
        <f t="shared" si="4"/>
        <v>6</v>
      </c>
      <c r="M41" s="89">
        <f t="shared" si="20"/>
        <v>45793</v>
      </c>
      <c r="N41" s="143">
        <f t="shared" si="5"/>
        <v>45793</v>
      </c>
      <c r="O41" s="95" t="str">
        <f>IF(VLOOKUP(M41,Hilfstabelle!$65:$1048576,12,FALSE)&lt;&gt;"",1,IF(VLOOKUP(M41,Hilfstabelle!$65:$1048576,16,FALSE)&lt;&gt;"",1,IF(VLOOKUP(M41,Hilfstabelle!$65:$1048576,20,FALSE)&lt;&gt;"",1,"")))</f>
        <v/>
      </c>
      <c r="P41" s="94">
        <f>IF(VLOOKUP(R41,Hilfstabelle!$65:$1048576,6,FALSE)&lt;&gt;"",1,IF(VLOOKUP(R41,Hilfstabelle!$65:$1048576,8,FALSE)&lt;&gt;"",2,""))</f>
        <v>1</v>
      </c>
      <c r="Q41" s="6">
        <f t="shared" si="6"/>
        <v>3</v>
      </c>
      <c r="R41" s="89">
        <f t="shared" si="7"/>
        <v>45846</v>
      </c>
      <c r="S41" s="143">
        <f t="shared" si="8"/>
        <v>45846</v>
      </c>
      <c r="T41" s="95" t="str">
        <f>IF(VLOOKUP(R41,Hilfstabelle!$65:$1048576,12,FALSE)&lt;&gt;"",1,IF(VLOOKUP(R41,Hilfstabelle!$65:$1048576,16,FALSE)&lt;&gt;"",1,IF(VLOOKUP(R41,Hilfstabelle!$65:$1048576,20,FALSE)&lt;&gt;"",1,"")))</f>
        <v/>
      </c>
      <c r="U41" s="94" t="str">
        <f>IF(VLOOKUP(W41,Hilfstabelle!$65:$1048576,6,FALSE)&lt;&gt;"",1,IF(VLOOKUP(W41,Hilfstabelle!$65:$1048576,8,FALSE)&lt;&gt;"",2,""))</f>
        <v/>
      </c>
      <c r="V41" s="6">
        <f t="shared" si="9"/>
        <v>7</v>
      </c>
      <c r="W41" s="89">
        <f t="shared" si="10"/>
        <v>45899</v>
      </c>
      <c r="X41" s="143">
        <f t="shared" si="11"/>
        <v>45899</v>
      </c>
      <c r="Y41" s="95" t="str">
        <f>IF(VLOOKUP(W41,Hilfstabelle!$65:$1048576,12,FALSE)&lt;&gt;"",1,IF(VLOOKUP(W41,Hilfstabelle!$65:$1048576,16,FALSE)&lt;&gt;"",1,IF(VLOOKUP(W41,Hilfstabelle!$65:$1048576,20,FALSE)&lt;&gt;"",1,"")))</f>
        <v/>
      </c>
      <c r="Z41" s="94" t="str">
        <f>IF(VLOOKUP(AB41,Hilfstabelle!$65:$1048576,6,FALSE)&lt;&gt;"",1,IF(VLOOKUP(AB41,Hilfstabelle!$65:$1048576,8,FALSE)&lt;&gt;"",2,""))</f>
        <v/>
      </c>
      <c r="AA41" s="6">
        <f t="shared" si="12"/>
        <v>4</v>
      </c>
      <c r="AB41" s="89">
        <f t="shared" si="13"/>
        <v>45952</v>
      </c>
      <c r="AC41" s="143">
        <f t="shared" si="14"/>
        <v>45952</v>
      </c>
      <c r="AD41" s="95" t="str">
        <f>IF(VLOOKUP(AB41,Hilfstabelle!$65:$1048576,12,FALSE)&lt;&gt;"",1,IF(VLOOKUP(AB41,Hilfstabelle!$65:$1048576,16,FALSE)&lt;&gt;"",1,IF(VLOOKUP(AB41,Hilfstabelle!$65:$1048576,20,FALSE)&lt;&gt;"",1,"")))</f>
        <v/>
      </c>
      <c r="AE41" s="94" t="str">
        <f>IF(VLOOKUP(AG41,Hilfstabelle!$65:$1048576,6,FALSE)&lt;&gt;"",1,IF(VLOOKUP(AG41,Hilfstabelle!$65:$1048576,8,FALSE)&lt;&gt;"",2,""))</f>
        <v/>
      </c>
      <c r="AF41" s="6">
        <f t="shared" si="15"/>
        <v>1</v>
      </c>
      <c r="AG41" s="89">
        <f t="shared" si="16"/>
        <v>46005</v>
      </c>
      <c r="AH41" s="143">
        <f t="shared" si="17"/>
        <v>46005</v>
      </c>
      <c r="AI41" s="95" t="str">
        <f>IF(VLOOKUP(AG41,Hilfstabelle!$65:$1048576,12,FALSE)&lt;&gt;"",1,IF(VLOOKUP(AG41,Hilfstabelle!$65:$1048576,16,FALSE)&lt;&gt;"",1,IF(VLOOKUP(AG41,Hilfstabelle!$65:$1048576,20,FALSE)&lt;&gt;"",1,"")))</f>
        <v/>
      </c>
    </row>
    <row r="42" spans="1:35" x14ac:dyDescent="0.2">
      <c r="A42" s="94">
        <f>IF(VLOOKUP(C42,Hilfstabelle!$65:$1048576,6,FALSE)&lt;&gt;"",1,IF(VLOOKUP(C42,Hilfstabelle!$65:$1048576,8,FALSE)&lt;&gt;"",2,""))</f>
        <v>1</v>
      </c>
      <c r="B42" s="6">
        <f t="shared" si="0"/>
        <v>6</v>
      </c>
      <c r="C42" s="89">
        <f t="shared" si="18"/>
        <v>45688</v>
      </c>
      <c r="D42" s="143">
        <f t="shared" si="1"/>
        <v>45688</v>
      </c>
      <c r="E42" s="95" t="str">
        <f>IF(VLOOKUP(C42,Hilfstabelle!$65:$1048576,12,FALSE)&lt;&gt;"",1,IF(VLOOKUP(C42,Hilfstabelle!$65:$1048576,16,FALSE)&lt;&gt;"",1,IF(VLOOKUP(C42,Hilfstabelle!$65:$1048576,20,FALSE)&lt;&gt;"",1,"")))</f>
        <v/>
      </c>
      <c r="F42" s="94" t="str">
        <f>IF(VLOOKUP(H42,Hilfstabelle!$65:$1048576,6,FALSE)&lt;&gt;"",1,IF(VLOOKUP(H42,Hilfstabelle!$65:$1048576,8,FALSE)&lt;&gt;"",2,""))</f>
        <v/>
      </c>
      <c r="G42" s="6">
        <f t="shared" si="2"/>
        <v>3</v>
      </c>
      <c r="H42" s="89">
        <f t="shared" si="19"/>
        <v>45741</v>
      </c>
      <c r="I42" s="143">
        <f t="shared" si="3"/>
        <v>45741</v>
      </c>
      <c r="J42" s="95" t="str">
        <f>IF(VLOOKUP(H42,Hilfstabelle!$65:$1048576,12,FALSE)&lt;&gt;"",1,IF(VLOOKUP(H42,Hilfstabelle!$65:$1048576,16,FALSE)&lt;&gt;"",1,IF(VLOOKUP(H42,Hilfstabelle!$65:$1048576,20,FALSE)&lt;&gt;"",1,"")))</f>
        <v/>
      </c>
      <c r="K42" s="94" t="str">
        <f>IF(VLOOKUP(M42,Hilfstabelle!$65:$1048576,6,FALSE)&lt;&gt;"",1,IF(VLOOKUP(M42,Hilfstabelle!$65:$1048576,8,FALSE)&lt;&gt;"",2,""))</f>
        <v/>
      </c>
      <c r="L42" s="6">
        <f t="shared" si="4"/>
        <v>7</v>
      </c>
      <c r="M42" s="89">
        <f t="shared" si="20"/>
        <v>45794</v>
      </c>
      <c r="N42" s="143">
        <f t="shared" si="5"/>
        <v>45794</v>
      </c>
      <c r="O42" s="95" t="str">
        <f>IF(VLOOKUP(M42,Hilfstabelle!$65:$1048576,12,FALSE)&lt;&gt;"",1,IF(VLOOKUP(M42,Hilfstabelle!$65:$1048576,16,FALSE)&lt;&gt;"",1,IF(VLOOKUP(M42,Hilfstabelle!$65:$1048576,20,FALSE)&lt;&gt;"",1,"")))</f>
        <v/>
      </c>
      <c r="P42" s="94">
        <f>IF(VLOOKUP(R42,Hilfstabelle!$65:$1048576,6,FALSE)&lt;&gt;"",1,IF(VLOOKUP(R42,Hilfstabelle!$65:$1048576,8,FALSE)&lt;&gt;"",2,""))</f>
        <v>1</v>
      </c>
      <c r="Q42" s="6">
        <f t="shared" si="6"/>
        <v>4</v>
      </c>
      <c r="R42" s="89">
        <f t="shared" si="7"/>
        <v>45847</v>
      </c>
      <c r="S42" s="143">
        <f t="shared" si="8"/>
        <v>45847</v>
      </c>
      <c r="T42" s="95" t="str">
        <f>IF(VLOOKUP(R42,Hilfstabelle!$65:$1048576,12,FALSE)&lt;&gt;"",1,IF(VLOOKUP(R42,Hilfstabelle!$65:$1048576,16,FALSE)&lt;&gt;"",1,IF(VLOOKUP(R42,Hilfstabelle!$65:$1048576,20,FALSE)&lt;&gt;"",1,"")))</f>
        <v/>
      </c>
      <c r="U42" s="94" t="str">
        <f>IF(VLOOKUP(W42,Hilfstabelle!$65:$1048576,6,FALSE)&lt;&gt;"",1,IF(VLOOKUP(W42,Hilfstabelle!$65:$1048576,8,FALSE)&lt;&gt;"",2,""))</f>
        <v/>
      </c>
      <c r="V42" s="6">
        <f t="shared" si="9"/>
        <v>1</v>
      </c>
      <c r="W42" s="89">
        <f t="shared" si="10"/>
        <v>45900</v>
      </c>
      <c r="X42" s="143">
        <f t="shared" si="11"/>
        <v>45900</v>
      </c>
      <c r="Y42" s="95" t="str">
        <f>IF(VLOOKUP(W42,Hilfstabelle!$65:$1048576,12,FALSE)&lt;&gt;"",1,IF(VLOOKUP(W42,Hilfstabelle!$65:$1048576,16,FALSE)&lt;&gt;"",1,IF(VLOOKUP(W42,Hilfstabelle!$65:$1048576,20,FALSE)&lt;&gt;"",1,"")))</f>
        <v/>
      </c>
      <c r="Z42" s="94" t="str">
        <f>IF(VLOOKUP(AB42,Hilfstabelle!$65:$1048576,6,FALSE)&lt;&gt;"",1,IF(VLOOKUP(AB42,Hilfstabelle!$65:$1048576,8,FALSE)&lt;&gt;"",2,""))</f>
        <v/>
      </c>
      <c r="AA42" s="6">
        <f t="shared" si="12"/>
        <v>5</v>
      </c>
      <c r="AB42" s="89">
        <f t="shared" si="13"/>
        <v>45953</v>
      </c>
      <c r="AC42" s="143">
        <f t="shared" si="14"/>
        <v>45953</v>
      </c>
      <c r="AD42" s="95" t="str">
        <f>IF(VLOOKUP(AB42,Hilfstabelle!$65:$1048576,12,FALSE)&lt;&gt;"",1,IF(VLOOKUP(AB42,Hilfstabelle!$65:$1048576,16,FALSE)&lt;&gt;"",1,IF(VLOOKUP(AB42,Hilfstabelle!$65:$1048576,20,FALSE)&lt;&gt;"",1,"")))</f>
        <v/>
      </c>
      <c r="AE42" s="94" t="str">
        <f>IF(VLOOKUP(AG42,Hilfstabelle!$65:$1048576,6,FALSE)&lt;&gt;"",1,IF(VLOOKUP(AG42,Hilfstabelle!$65:$1048576,8,FALSE)&lt;&gt;"",2,""))</f>
        <v/>
      </c>
      <c r="AF42" s="6">
        <f t="shared" si="15"/>
        <v>2</v>
      </c>
      <c r="AG42" s="89">
        <f t="shared" si="16"/>
        <v>46006</v>
      </c>
      <c r="AH42" s="143">
        <f t="shared" si="17"/>
        <v>46006</v>
      </c>
      <c r="AI42" s="95" t="str">
        <f>IF(VLOOKUP(AG42,Hilfstabelle!$65:$1048576,12,FALSE)&lt;&gt;"",1,IF(VLOOKUP(AG42,Hilfstabelle!$65:$1048576,16,FALSE)&lt;&gt;"",1,IF(VLOOKUP(AG42,Hilfstabelle!$65:$1048576,20,FALSE)&lt;&gt;"",1,"")))</f>
        <v/>
      </c>
    </row>
    <row r="43" spans="1:35" x14ac:dyDescent="0.2">
      <c r="A43" s="94">
        <f>IF(VLOOKUP(C43,Hilfstabelle!$65:$1048576,6,FALSE)&lt;&gt;"",1,IF(VLOOKUP(C43,Hilfstabelle!$65:$1048576,8,FALSE)&lt;&gt;"",2,""))</f>
        <v>1</v>
      </c>
      <c r="B43" s="6">
        <f t="shared" si="0"/>
        <v>7</v>
      </c>
      <c r="C43" s="89">
        <f t="shared" si="18"/>
        <v>45689</v>
      </c>
      <c r="D43" s="143">
        <f t="shared" si="1"/>
        <v>45689</v>
      </c>
      <c r="E43" s="95" t="str">
        <f>IF(VLOOKUP(C43,Hilfstabelle!$65:$1048576,12,FALSE)&lt;&gt;"",1,IF(VLOOKUP(C43,Hilfstabelle!$65:$1048576,16,FALSE)&lt;&gt;"",1,IF(VLOOKUP(C43,Hilfstabelle!$65:$1048576,20,FALSE)&lt;&gt;"",1,"")))</f>
        <v/>
      </c>
      <c r="F43" s="94" t="str">
        <f>IF(VLOOKUP(H43,Hilfstabelle!$65:$1048576,6,FALSE)&lt;&gt;"",1,IF(VLOOKUP(H43,Hilfstabelle!$65:$1048576,8,FALSE)&lt;&gt;"",2,""))</f>
        <v/>
      </c>
      <c r="G43" s="6">
        <f t="shared" si="2"/>
        <v>4</v>
      </c>
      <c r="H43" s="89">
        <f t="shared" si="19"/>
        <v>45742</v>
      </c>
      <c r="I43" s="143">
        <f t="shared" si="3"/>
        <v>45742</v>
      </c>
      <c r="J43" s="95" t="str">
        <f>IF(VLOOKUP(H43,Hilfstabelle!$65:$1048576,12,FALSE)&lt;&gt;"",1,IF(VLOOKUP(H43,Hilfstabelle!$65:$1048576,16,FALSE)&lt;&gt;"",1,IF(VLOOKUP(H43,Hilfstabelle!$65:$1048576,20,FALSE)&lt;&gt;"",1,"")))</f>
        <v/>
      </c>
      <c r="K43" s="94" t="str">
        <f>IF(VLOOKUP(M43,Hilfstabelle!$65:$1048576,6,FALSE)&lt;&gt;"",1,IF(VLOOKUP(M43,Hilfstabelle!$65:$1048576,8,FALSE)&lt;&gt;"",2,""))</f>
        <v/>
      </c>
      <c r="L43" s="6">
        <f t="shared" si="4"/>
        <v>1</v>
      </c>
      <c r="M43" s="89">
        <f t="shared" si="20"/>
        <v>45795</v>
      </c>
      <c r="N43" s="143">
        <f t="shared" si="5"/>
        <v>45795</v>
      </c>
      <c r="O43" s="95" t="str">
        <f>IF(VLOOKUP(M43,Hilfstabelle!$65:$1048576,12,FALSE)&lt;&gt;"",1,IF(VLOOKUP(M43,Hilfstabelle!$65:$1048576,16,FALSE)&lt;&gt;"",1,IF(VLOOKUP(M43,Hilfstabelle!$65:$1048576,20,FALSE)&lt;&gt;"",1,"")))</f>
        <v/>
      </c>
      <c r="P43" s="94">
        <f>IF(VLOOKUP(R43,Hilfstabelle!$65:$1048576,6,FALSE)&lt;&gt;"",1,IF(VLOOKUP(R43,Hilfstabelle!$65:$1048576,8,FALSE)&lt;&gt;"",2,""))</f>
        <v>1</v>
      </c>
      <c r="Q43" s="6">
        <f t="shared" si="6"/>
        <v>5</v>
      </c>
      <c r="R43" s="89">
        <f t="shared" si="7"/>
        <v>45848</v>
      </c>
      <c r="S43" s="143">
        <f t="shared" si="8"/>
        <v>45848</v>
      </c>
      <c r="T43" s="95" t="str">
        <f>IF(VLOOKUP(R43,Hilfstabelle!$65:$1048576,12,FALSE)&lt;&gt;"",1,IF(VLOOKUP(R43,Hilfstabelle!$65:$1048576,16,FALSE)&lt;&gt;"",1,IF(VLOOKUP(R43,Hilfstabelle!$65:$1048576,20,FALSE)&lt;&gt;"",1,"")))</f>
        <v/>
      </c>
      <c r="U43" s="94" t="str">
        <f>IF(VLOOKUP(W43,Hilfstabelle!$65:$1048576,6,FALSE)&lt;&gt;"",1,IF(VLOOKUP(W43,Hilfstabelle!$65:$1048576,8,FALSE)&lt;&gt;"",2,""))</f>
        <v/>
      </c>
      <c r="V43" s="6">
        <f t="shared" si="9"/>
        <v>2</v>
      </c>
      <c r="W43" s="89">
        <f t="shared" si="10"/>
        <v>45901</v>
      </c>
      <c r="X43" s="143">
        <f t="shared" si="11"/>
        <v>45901</v>
      </c>
      <c r="Y43" s="95" t="str">
        <f>IF(VLOOKUP(W43,Hilfstabelle!$65:$1048576,12,FALSE)&lt;&gt;"",1,IF(VLOOKUP(W43,Hilfstabelle!$65:$1048576,16,FALSE)&lt;&gt;"",1,IF(VLOOKUP(W43,Hilfstabelle!$65:$1048576,20,FALSE)&lt;&gt;"",1,"")))</f>
        <v/>
      </c>
      <c r="Z43" s="94" t="str">
        <f>IF(VLOOKUP(AB43,Hilfstabelle!$65:$1048576,6,FALSE)&lt;&gt;"",1,IF(VLOOKUP(AB43,Hilfstabelle!$65:$1048576,8,FALSE)&lt;&gt;"",2,""))</f>
        <v/>
      </c>
      <c r="AA43" s="6">
        <f t="shared" si="12"/>
        <v>6</v>
      </c>
      <c r="AB43" s="89">
        <f t="shared" si="13"/>
        <v>45954</v>
      </c>
      <c r="AC43" s="143">
        <f t="shared" si="14"/>
        <v>45954</v>
      </c>
      <c r="AD43" s="95" t="str">
        <f>IF(VLOOKUP(AB43,Hilfstabelle!$65:$1048576,12,FALSE)&lt;&gt;"",1,IF(VLOOKUP(AB43,Hilfstabelle!$65:$1048576,16,FALSE)&lt;&gt;"",1,IF(VLOOKUP(AB43,Hilfstabelle!$65:$1048576,20,FALSE)&lt;&gt;"",1,"")))</f>
        <v/>
      </c>
      <c r="AE43" s="94" t="str">
        <f>IF(VLOOKUP(AG43,Hilfstabelle!$65:$1048576,6,FALSE)&lt;&gt;"",1,IF(VLOOKUP(AG43,Hilfstabelle!$65:$1048576,8,FALSE)&lt;&gt;"",2,""))</f>
        <v/>
      </c>
      <c r="AF43" s="6">
        <f t="shared" si="15"/>
        <v>3</v>
      </c>
      <c r="AG43" s="89">
        <f t="shared" si="16"/>
        <v>46007</v>
      </c>
      <c r="AH43" s="143">
        <f t="shared" si="17"/>
        <v>46007</v>
      </c>
      <c r="AI43" s="95" t="str">
        <f>IF(VLOOKUP(AG43,Hilfstabelle!$65:$1048576,12,FALSE)&lt;&gt;"",1,IF(VLOOKUP(AG43,Hilfstabelle!$65:$1048576,16,FALSE)&lt;&gt;"",1,IF(VLOOKUP(AG43,Hilfstabelle!$65:$1048576,20,FALSE)&lt;&gt;"",1,"")))</f>
        <v/>
      </c>
    </row>
    <row r="44" spans="1:35" x14ac:dyDescent="0.2">
      <c r="A44" s="94">
        <f>IF(VLOOKUP(C44,Hilfstabelle!$65:$1048576,6,FALSE)&lt;&gt;"",1,IF(VLOOKUP(C44,Hilfstabelle!$65:$1048576,8,FALSE)&lt;&gt;"",2,""))</f>
        <v>1</v>
      </c>
      <c r="B44" s="6">
        <f t="shared" si="0"/>
        <v>1</v>
      </c>
      <c r="C44" s="89">
        <f t="shared" si="18"/>
        <v>45690</v>
      </c>
      <c r="D44" s="143">
        <f t="shared" si="1"/>
        <v>45690</v>
      </c>
      <c r="E44" s="95" t="str">
        <f>IF(VLOOKUP(C44,Hilfstabelle!$65:$1048576,12,FALSE)&lt;&gt;"",1,IF(VLOOKUP(C44,Hilfstabelle!$65:$1048576,16,FALSE)&lt;&gt;"",1,IF(VLOOKUP(C44,Hilfstabelle!$65:$1048576,20,FALSE)&lt;&gt;"",1,"")))</f>
        <v/>
      </c>
      <c r="F44" s="94" t="str">
        <f>IF(VLOOKUP(H44,Hilfstabelle!$65:$1048576,6,FALSE)&lt;&gt;"",1,IF(VLOOKUP(H44,Hilfstabelle!$65:$1048576,8,FALSE)&lt;&gt;"",2,""))</f>
        <v/>
      </c>
      <c r="G44" s="6">
        <f t="shared" si="2"/>
        <v>5</v>
      </c>
      <c r="H44" s="89">
        <f t="shared" si="19"/>
        <v>45743</v>
      </c>
      <c r="I44" s="143">
        <f t="shared" si="3"/>
        <v>45743</v>
      </c>
      <c r="J44" s="95" t="str">
        <f>IF(VLOOKUP(H44,Hilfstabelle!$65:$1048576,12,FALSE)&lt;&gt;"",1,IF(VLOOKUP(H44,Hilfstabelle!$65:$1048576,16,FALSE)&lt;&gt;"",1,IF(VLOOKUP(H44,Hilfstabelle!$65:$1048576,20,FALSE)&lt;&gt;"",1,"")))</f>
        <v/>
      </c>
      <c r="K44" s="94" t="str">
        <f>IF(VLOOKUP(M44,Hilfstabelle!$65:$1048576,6,FALSE)&lt;&gt;"",1,IF(VLOOKUP(M44,Hilfstabelle!$65:$1048576,8,FALSE)&lt;&gt;"",2,""))</f>
        <v/>
      </c>
      <c r="L44" s="6">
        <f t="shared" si="4"/>
        <v>2</v>
      </c>
      <c r="M44" s="89">
        <f t="shared" si="20"/>
        <v>45796</v>
      </c>
      <c r="N44" s="143">
        <f t="shared" si="5"/>
        <v>45796</v>
      </c>
      <c r="O44" s="95" t="str">
        <f>IF(VLOOKUP(M44,Hilfstabelle!$65:$1048576,12,FALSE)&lt;&gt;"",1,IF(VLOOKUP(M44,Hilfstabelle!$65:$1048576,16,FALSE)&lt;&gt;"",1,IF(VLOOKUP(M44,Hilfstabelle!$65:$1048576,20,FALSE)&lt;&gt;"",1,"")))</f>
        <v/>
      </c>
      <c r="P44" s="94">
        <f>IF(VLOOKUP(R44,Hilfstabelle!$65:$1048576,6,FALSE)&lt;&gt;"",1,IF(VLOOKUP(R44,Hilfstabelle!$65:$1048576,8,FALSE)&lt;&gt;"",2,""))</f>
        <v>1</v>
      </c>
      <c r="Q44" s="6">
        <f t="shared" si="6"/>
        <v>6</v>
      </c>
      <c r="R44" s="89">
        <f t="shared" si="7"/>
        <v>45849</v>
      </c>
      <c r="S44" s="143">
        <f t="shared" si="8"/>
        <v>45849</v>
      </c>
      <c r="T44" s="95" t="str">
        <f>IF(VLOOKUP(R44,Hilfstabelle!$65:$1048576,12,FALSE)&lt;&gt;"",1,IF(VLOOKUP(R44,Hilfstabelle!$65:$1048576,16,FALSE)&lt;&gt;"",1,IF(VLOOKUP(R44,Hilfstabelle!$65:$1048576,20,FALSE)&lt;&gt;"",1,"")))</f>
        <v/>
      </c>
      <c r="U44" s="94" t="str">
        <f>IF(VLOOKUP(W44,Hilfstabelle!$65:$1048576,6,FALSE)&lt;&gt;"",1,IF(VLOOKUP(W44,Hilfstabelle!$65:$1048576,8,FALSE)&lt;&gt;"",2,""))</f>
        <v/>
      </c>
      <c r="V44" s="6">
        <f t="shared" si="9"/>
        <v>3</v>
      </c>
      <c r="W44" s="89">
        <f t="shared" si="10"/>
        <v>45902</v>
      </c>
      <c r="X44" s="143">
        <f t="shared" si="11"/>
        <v>45902</v>
      </c>
      <c r="Y44" s="95" t="str">
        <f>IF(VLOOKUP(W44,Hilfstabelle!$65:$1048576,12,FALSE)&lt;&gt;"",1,IF(VLOOKUP(W44,Hilfstabelle!$65:$1048576,16,FALSE)&lt;&gt;"",1,IF(VLOOKUP(W44,Hilfstabelle!$65:$1048576,20,FALSE)&lt;&gt;"",1,"")))</f>
        <v/>
      </c>
      <c r="Z44" s="94" t="str">
        <f>IF(VLOOKUP(AB44,Hilfstabelle!$65:$1048576,6,FALSE)&lt;&gt;"",1,IF(VLOOKUP(AB44,Hilfstabelle!$65:$1048576,8,FALSE)&lt;&gt;"",2,""))</f>
        <v/>
      </c>
      <c r="AA44" s="6">
        <f t="shared" si="12"/>
        <v>7</v>
      </c>
      <c r="AB44" s="89">
        <f t="shared" si="13"/>
        <v>45955</v>
      </c>
      <c r="AC44" s="143">
        <f t="shared" si="14"/>
        <v>45955</v>
      </c>
      <c r="AD44" s="95" t="str">
        <f>IF(VLOOKUP(AB44,Hilfstabelle!$65:$1048576,12,FALSE)&lt;&gt;"",1,IF(VLOOKUP(AB44,Hilfstabelle!$65:$1048576,16,FALSE)&lt;&gt;"",1,IF(VLOOKUP(AB44,Hilfstabelle!$65:$1048576,20,FALSE)&lt;&gt;"",1,"")))</f>
        <v/>
      </c>
      <c r="AE44" s="94" t="str">
        <f>IF(VLOOKUP(AG44,Hilfstabelle!$65:$1048576,6,FALSE)&lt;&gt;"",1,IF(VLOOKUP(AG44,Hilfstabelle!$65:$1048576,8,FALSE)&lt;&gt;"",2,""))</f>
        <v/>
      </c>
      <c r="AF44" s="6">
        <f t="shared" si="15"/>
        <v>4</v>
      </c>
      <c r="AG44" s="89">
        <f t="shared" si="16"/>
        <v>46008</v>
      </c>
      <c r="AH44" s="143">
        <f t="shared" si="17"/>
        <v>46008</v>
      </c>
      <c r="AI44" s="95" t="str">
        <f>IF(VLOOKUP(AG44,Hilfstabelle!$65:$1048576,12,FALSE)&lt;&gt;"",1,IF(VLOOKUP(AG44,Hilfstabelle!$65:$1048576,16,FALSE)&lt;&gt;"",1,IF(VLOOKUP(AG44,Hilfstabelle!$65:$1048576,20,FALSE)&lt;&gt;"",1,"")))</f>
        <v/>
      </c>
    </row>
    <row r="45" spans="1:35" x14ac:dyDescent="0.2">
      <c r="A45" s="94" t="str">
        <f>IF(VLOOKUP(C45,Hilfstabelle!$65:$1048576,6,FALSE)&lt;&gt;"",1,IF(VLOOKUP(C45,Hilfstabelle!$65:$1048576,8,FALSE)&lt;&gt;"",2,""))</f>
        <v/>
      </c>
      <c r="B45" s="6">
        <f t="shared" si="0"/>
        <v>2</v>
      </c>
      <c r="C45" s="89">
        <f t="shared" si="18"/>
        <v>45691</v>
      </c>
      <c r="D45" s="143">
        <f t="shared" si="1"/>
        <v>45691</v>
      </c>
      <c r="E45" s="95" t="str">
        <f>IF(VLOOKUP(C45,Hilfstabelle!$65:$1048576,12,FALSE)&lt;&gt;"",1,IF(VLOOKUP(C45,Hilfstabelle!$65:$1048576,16,FALSE)&lt;&gt;"",1,IF(VLOOKUP(C45,Hilfstabelle!$65:$1048576,20,FALSE)&lt;&gt;"",1,"")))</f>
        <v/>
      </c>
      <c r="F45" s="94" t="str">
        <f>IF(VLOOKUP(H45,Hilfstabelle!$65:$1048576,6,FALSE)&lt;&gt;"",1,IF(VLOOKUP(H45,Hilfstabelle!$65:$1048576,8,FALSE)&lt;&gt;"",2,""))</f>
        <v/>
      </c>
      <c r="G45" s="6">
        <f t="shared" si="2"/>
        <v>6</v>
      </c>
      <c r="H45" s="89">
        <f t="shared" si="19"/>
        <v>45744</v>
      </c>
      <c r="I45" s="143">
        <f t="shared" si="3"/>
        <v>45744</v>
      </c>
      <c r="J45" s="95" t="str">
        <f>IF(VLOOKUP(H45,Hilfstabelle!$65:$1048576,12,FALSE)&lt;&gt;"",1,IF(VLOOKUP(H45,Hilfstabelle!$65:$1048576,16,FALSE)&lt;&gt;"",1,IF(VLOOKUP(H45,Hilfstabelle!$65:$1048576,20,FALSE)&lt;&gt;"",1,"")))</f>
        <v/>
      </c>
      <c r="K45" s="94" t="str">
        <f>IF(VLOOKUP(M45,Hilfstabelle!$65:$1048576,6,FALSE)&lt;&gt;"",1,IF(VLOOKUP(M45,Hilfstabelle!$65:$1048576,8,FALSE)&lt;&gt;"",2,""))</f>
        <v/>
      </c>
      <c r="L45" s="6">
        <f t="shared" si="4"/>
        <v>3</v>
      </c>
      <c r="M45" s="89">
        <f t="shared" si="20"/>
        <v>45797</v>
      </c>
      <c r="N45" s="143">
        <f t="shared" si="5"/>
        <v>45797</v>
      </c>
      <c r="O45" s="95" t="str">
        <f>IF(VLOOKUP(M45,Hilfstabelle!$65:$1048576,12,FALSE)&lt;&gt;"",1,IF(VLOOKUP(M45,Hilfstabelle!$65:$1048576,16,FALSE)&lt;&gt;"",1,IF(VLOOKUP(M45,Hilfstabelle!$65:$1048576,20,FALSE)&lt;&gt;"",1,"")))</f>
        <v/>
      </c>
      <c r="P45" s="94">
        <f>IF(VLOOKUP(R45,Hilfstabelle!$65:$1048576,6,FALSE)&lt;&gt;"",1,IF(VLOOKUP(R45,Hilfstabelle!$65:$1048576,8,FALSE)&lt;&gt;"",2,""))</f>
        <v>1</v>
      </c>
      <c r="Q45" s="6">
        <f t="shared" si="6"/>
        <v>7</v>
      </c>
      <c r="R45" s="89">
        <f t="shared" si="7"/>
        <v>45850</v>
      </c>
      <c r="S45" s="143">
        <f t="shared" si="8"/>
        <v>45850</v>
      </c>
      <c r="T45" s="95" t="str">
        <f>IF(VLOOKUP(R45,Hilfstabelle!$65:$1048576,12,FALSE)&lt;&gt;"",1,IF(VLOOKUP(R45,Hilfstabelle!$65:$1048576,16,FALSE)&lt;&gt;"",1,IF(VLOOKUP(R45,Hilfstabelle!$65:$1048576,20,FALSE)&lt;&gt;"",1,"")))</f>
        <v/>
      </c>
      <c r="U45" s="94" t="str">
        <f>IF(VLOOKUP(W45,Hilfstabelle!$65:$1048576,6,FALSE)&lt;&gt;"",1,IF(VLOOKUP(W45,Hilfstabelle!$65:$1048576,8,FALSE)&lt;&gt;"",2,""))</f>
        <v/>
      </c>
      <c r="V45" s="6">
        <f t="shared" si="9"/>
        <v>4</v>
      </c>
      <c r="W45" s="89">
        <f t="shared" si="10"/>
        <v>45903</v>
      </c>
      <c r="X45" s="143">
        <f t="shared" si="11"/>
        <v>45903</v>
      </c>
      <c r="Y45" s="95" t="str">
        <f>IF(VLOOKUP(W45,Hilfstabelle!$65:$1048576,12,FALSE)&lt;&gt;"",1,IF(VLOOKUP(W45,Hilfstabelle!$65:$1048576,16,FALSE)&lt;&gt;"",1,IF(VLOOKUP(W45,Hilfstabelle!$65:$1048576,20,FALSE)&lt;&gt;"",1,"")))</f>
        <v/>
      </c>
      <c r="Z45" s="94" t="str">
        <f>IF(VLOOKUP(AB45,Hilfstabelle!$65:$1048576,6,FALSE)&lt;&gt;"",1,IF(VLOOKUP(AB45,Hilfstabelle!$65:$1048576,8,FALSE)&lt;&gt;"",2,""))</f>
        <v/>
      </c>
      <c r="AA45" s="6">
        <f t="shared" si="12"/>
        <v>1</v>
      </c>
      <c r="AB45" s="89">
        <f t="shared" si="13"/>
        <v>45956</v>
      </c>
      <c r="AC45" s="143">
        <f t="shared" si="14"/>
        <v>45956</v>
      </c>
      <c r="AD45" s="95" t="str">
        <f>IF(VLOOKUP(AB45,Hilfstabelle!$65:$1048576,12,FALSE)&lt;&gt;"",1,IF(VLOOKUP(AB45,Hilfstabelle!$65:$1048576,16,FALSE)&lt;&gt;"",1,IF(VLOOKUP(AB45,Hilfstabelle!$65:$1048576,20,FALSE)&lt;&gt;"",1,"")))</f>
        <v/>
      </c>
      <c r="AE45" s="94" t="str">
        <f>IF(VLOOKUP(AG45,Hilfstabelle!$65:$1048576,6,FALSE)&lt;&gt;"",1,IF(VLOOKUP(AG45,Hilfstabelle!$65:$1048576,8,FALSE)&lt;&gt;"",2,""))</f>
        <v/>
      </c>
      <c r="AF45" s="6">
        <f t="shared" si="15"/>
        <v>5</v>
      </c>
      <c r="AG45" s="89">
        <f t="shared" si="16"/>
        <v>46009</v>
      </c>
      <c r="AH45" s="143">
        <f t="shared" si="17"/>
        <v>46009</v>
      </c>
      <c r="AI45" s="95" t="str">
        <f>IF(VLOOKUP(AG45,Hilfstabelle!$65:$1048576,12,FALSE)&lt;&gt;"",1,IF(VLOOKUP(AG45,Hilfstabelle!$65:$1048576,16,FALSE)&lt;&gt;"",1,IF(VLOOKUP(AG45,Hilfstabelle!$65:$1048576,20,FALSE)&lt;&gt;"",1,"")))</f>
        <v/>
      </c>
    </row>
    <row r="46" spans="1:35" x14ac:dyDescent="0.2">
      <c r="A46" s="94" t="str">
        <f>IF(VLOOKUP(C46,Hilfstabelle!$65:$1048576,6,FALSE)&lt;&gt;"",1,IF(VLOOKUP(C46,Hilfstabelle!$65:$1048576,8,FALSE)&lt;&gt;"",2,""))</f>
        <v/>
      </c>
      <c r="B46" s="6">
        <f t="shared" si="0"/>
        <v>3</v>
      </c>
      <c r="C46" s="89">
        <f t="shared" si="18"/>
        <v>45692</v>
      </c>
      <c r="D46" s="143">
        <f t="shared" si="1"/>
        <v>45692</v>
      </c>
      <c r="E46" s="95" t="str">
        <f>IF(VLOOKUP(C46,Hilfstabelle!$65:$1048576,12,FALSE)&lt;&gt;"",1,IF(VLOOKUP(C46,Hilfstabelle!$65:$1048576,16,FALSE)&lt;&gt;"",1,IF(VLOOKUP(C46,Hilfstabelle!$65:$1048576,20,FALSE)&lt;&gt;"",1,"")))</f>
        <v/>
      </c>
      <c r="F46" s="94" t="str">
        <f>IF(VLOOKUP(H46,Hilfstabelle!$65:$1048576,6,FALSE)&lt;&gt;"",1,IF(VLOOKUP(H46,Hilfstabelle!$65:$1048576,8,FALSE)&lt;&gt;"",2,""))</f>
        <v/>
      </c>
      <c r="G46" s="6">
        <f t="shared" si="2"/>
        <v>7</v>
      </c>
      <c r="H46" s="89">
        <f t="shared" si="19"/>
        <v>45745</v>
      </c>
      <c r="I46" s="143">
        <f t="shared" si="3"/>
        <v>45745</v>
      </c>
      <c r="J46" s="95" t="str">
        <f>IF(VLOOKUP(H46,Hilfstabelle!$65:$1048576,12,FALSE)&lt;&gt;"",1,IF(VLOOKUP(H46,Hilfstabelle!$65:$1048576,16,FALSE)&lt;&gt;"",1,IF(VLOOKUP(H46,Hilfstabelle!$65:$1048576,20,FALSE)&lt;&gt;"",1,"")))</f>
        <v/>
      </c>
      <c r="K46" s="94" t="str">
        <f>IF(VLOOKUP(M46,Hilfstabelle!$65:$1048576,6,FALSE)&lt;&gt;"",1,IF(VLOOKUP(M46,Hilfstabelle!$65:$1048576,8,FALSE)&lt;&gt;"",2,""))</f>
        <v/>
      </c>
      <c r="L46" s="6">
        <f t="shared" si="4"/>
        <v>4</v>
      </c>
      <c r="M46" s="89">
        <f t="shared" si="20"/>
        <v>45798</v>
      </c>
      <c r="N46" s="143">
        <f t="shared" si="5"/>
        <v>45798</v>
      </c>
      <c r="O46" s="95" t="str">
        <f>IF(VLOOKUP(M46,Hilfstabelle!$65:$1048576,12,FALSE)&lt;&gt;"",1,IF(VLOOKUP(M46,Hilfstabelle!$65:$1048576,16,FALSE)&lt;&gt;"",1,IF(VLOOKUP(M46,Hilfstabelle!$65:$1048576,20,FALSE)&lt;&gt;"",1,"")))</f>
        <v/>
      </c>
      <c r="P46" s="94">
        <f>IF(VLOOKUP(R46,Hilfstabelle!$65:$1048576,6,FALSE)&lt;&gt;"",1,IF(VLOOKUP(R46,Hilfstabelle!$65:$1048576,8,FALSE)&lt;&gt;"",2,""))</f>
        <v>1</v>
      </c>
      <c r="Q46" s="6">
        <f t="shared" si="6"/>
        <v>1</v>
      </c>
      <c r="R46" s="89">
        <f t="shared" si="7"/>
        <v>45851</v>
      </c>
      <c r="S46" s="143">
        <f t="shared" si="8"/>
        <v>45851</v>
      </c>
      <c r="T46" s="95" t="str">
        <f>IF(VLOOKUP(R46,Hilfstabelle!$65:$1048576,12,FALSE)&lt;&gt;"",1,IF(VLOOKUP(R46,Hilfstabelle!$65:$1048576,16,FALSE)&lt;&gt;"",1,IF(VLOOKUP(R46,Hilfstabelle!$65:$1048576,20,FALSE)&lt;&gt;"",1,"")))</f>
        <v/>
      </c>
      <c r="U46" s="94" t="str">
        <f>IF(VLOOKUP(W46,Hilfstabelle!$65:$1048576,6,FALSE)&lt;&gt;"",1,IF(VLOOKUP(W46,Hilfstabelle!$65:$1048576,8,FALSE)&lt;&gt;"",2,""))</f>
        <v/>
      </c>
      <c r="V46" s="6">
        <f t="shared" si="9"/>
        <v>5</v>
      </c>
      <c r="W46" s="89">
        <f t="shared" si="10"/>
        <v>45904</v>
      </c>
      <c r="X46" s="143">
        <f t="shared" si="11"/>
        <v>45904</v>
      </c>
      <c r="Y46" s="95" t="str">
        <f>IF(VLOOKUP(W46,Hilfstabelle!$65:$1048576,12,FALSE)&lt;&gt;"",1,IF(VLOOKUP(W46,Hilfstabelle!$65:$1048576,16,FALSE)&lt;&gt;"",1,IF(VLOOKUP(W46,Hilfstabelle!$65:$1048576,20,FALSE)&lt;&gt;"",1,"")))</f>
        <v/>
      </c>
      <c r="Z46" s="94" t="str">
        <f>IF(VLOOKUP(AB46,Hilfstabelle!$65:$1048576,6,FALSE)&lt;&gt;"",1,IF(VLOOKUP(AB46,Hilfstabelle!$65:$1048576,8,FALSE)&lt;&gt;"",2,""))</f>
        <v/>
      </c>
      <c r="AA46" s="6">
        <f t="shared" si="12"/>
        <v>2</v>
      </c>
      <c r="AB46" s="89">
        <f t="shared" si="13"/>
        <v>45957</v>
      </c>
      <c r="AC46" s="143">
        <f t="shared" si="14"/>
        <v>45957</v>
      </c>
      <c r="AD46" s="95" t="str">
        <f>IF(VLOOKUP(AB46,Hilfstabelle!$65:$1048576,12,FALSE)&lt;&gt;"",1,IF(VLOOKUP(AB46,Hilfstabelle!$65:$1048576,16,FALSE)&lt;&gt;"",1,IF(VLOOKUP(AB46,Hilfstabelle!$65:$1048576,20,FALSE)&lt;&gt;"",1,"")))</f>
        <v/>
      </c>
      <c r="AE46" s="94" t="str">
        <f>IF(VLOOKUP(AG46,Hilfstabelle!$65:$1048576,6,FALSE)&lt;&gt;"",1,IF(VLOOKUP(AG46,Hilfstabelle!$65:$1048576,8,FALSE)&lt;&gt;"",2,""))</f>
        <v/>
      </c>
      <c r="AF46" s="6">
        <f t="shared" si="15"/>
        <v>6</v>
      </c>
      <c r="AG46" s="89">
        <f t="shared" si="16"/>
        <v>46010</v>
      </c>
      <c r="AH46" s="143">
        <f t="shared" si="17"/>
        <v>46010</v>
      </c>
      <c r="AI46" s="95" t="str">
        <f>IF(VLOOKUP(AG46,Hilfstabelle!$65:$1048576,12,FALSE)&lt;&gt;"",1,IF(VLOOKUP(AG46,Hilfstabelle!$65:$1048576,16,FALSE)&lt;&gt;"",1,IF(VLOOKUP(AG46,Hilfstabelle!$65:$1048576,20,FALSE)&lt;&gt;"",1,"")))</f>
        <v/>
      </c>
    </row>
    <row r="47" spans="1:35" x14ac:dyDescent="0.2">
      <c r="A47" s="94" t="str">
        <f>IF(VLOOKUP(C47,Hilfstabelle!$65:$1048576,6,FALSE)&lt;&gt;"",1,IF(VLOOKUP(C47,Hilfstabelle!$65:$1048576,8,FALSE)&lt;&gt;"",2,""))</f>
        <v/>
      </c>
      <c r="B47" s="6">
        <f t="shared" si="0"/>
        <v>4</v>
      </c>
      <c r="C47" s="89">
        <f t="shared" si="18"/>
        <v>45693</v>
      </c>
      <c r="D47" s="143">
        <f t="shared" si="1"/>
        <v>45693</v>
      </c>
      <c r="E47" s="95" t="str">
        <f>IF(VLOOKUP(C47,Hilfstabelle!$65:$1048576,12,FALSE)&lt;&gt;"",1,IF(VLOOKUP(C47,Hilfstabelle!$65:$1048576,16,FALSE)&lt;&gt;"",1,IF(VLOOKUP(C47,Hilfstabelle!$65:$1048576,20,FALSE)&lt;&gt;"",1,"")))</f>
        <v/>
      </c>
      <c r="F47" s="94" t="str">
        <f>IF(VLOOKUP(H47,Hilfstabelle!$65:$1048576,6,FALSE)&lt;&gt;"",1,IF(VLOOKUP(H47,Hilfstabelle!$65:$1048576,8,FALSE)&lt;&gt;"",2,""))</f>
        <v/>
      </c>
      <c r="G47" s="6">
        <f t="shared" si="2"/>
        <v>1</v>
      </c>
      <c r="H47" s="89">
        <f t="shared" si="19"/>
        <v>45746</v>
      </c>
      <c r="I47" s="143">
        <f t="shared" si="3"/>
        <v>45746</v>
      </c>
      <c r="J47" s="95" t="str">
        <f>IF(VLOOKUP(H47,Hilfstabelle!$65:$1048576,12,FALSE)&lt;&gt;"",1,IF(VLOOKUP(H47,Hilfstabelle!$65:$1048576,16,FALSE)&lt;&gt;"",1,IF(VLOOKUP(H47,Hilfstabelle!$65:$1048576,20,FALSE)&lt;&gt;"",1,"")))</f>
        <v/>
      </c>
      <c r="K47" s="94" t="str">
        <f>IF(VLOOKUP(M47,Hilfstabelle!$65:$1048576,6,FALSE)&lt;&gt;"",1,IF(VLOOKUP(M47,Hilfstabelle!$65:$1048576,8,FALSE)&lt;&gt;"",2,""))</f>
        <v/>
      </c>
      <c r="L47" s="6">
        <f t="shared" si="4"/>
        <v>5</v>
      </c>
      <c r="M47" s="89">
        <f t="shared" si="20"/>
        <v>45799</v>
      </c>
      <c r="N47" s="143">
        <f t="shared" si="5"/>
        <v>45799</v>
      </c>
      <c r="O47" s="95" t="str">
        <f>IF(VLOOKUP(M47,Hilfstabelle!$65:$1048576,12,FALSE)&lt;&gt;"",1,IF(VLOOKUP(M47,Hilfstabelle!$65:$1048576,16,FALSE)&lt;&gt;"",1,IF(VLOOKUP(M47,Hilfstabelle!$65:$1048576,20,FALSE)&lt;&gt;"",1,"")))</f>
        <v/>
      </c>
      <c r="P47" s="94">
        <f>IF(VLOOKUP(R47,Hilfstabelle!$65:$1048576,6,FALSE)&lt;&gt;"",1,IF(VLOOKUP(R47,Hilfstabelle!$65:$1048576,8,FALSE)&lt;&gt;"",2,""))</f>
        <v>1</v>
      </c>
      <c r="Q47" s="6">
        <f t="shared" si="6"/>
        <v>2</v>
      </c>
      <c r="R47" s="89">
        <f t="shared" si="7"/>
        <v>45852</v>
      </c>
      <c r="S47" s="143">
        <f t="shared" si="8"/>
        <v>45852</v>
      </c>
      <c r="T47" s="95" t="str">
        <f>IF(VLOOKUP(R47,Hilfstabelle!$65:$1048576,12,FALSE)&lt;&gt;"",1,IF(VLOOKUP(R47,Hilfstabelle!$65:$1048576,16,FALSE)&lt;&gt;"",1,IF(VLOOKUP(R47,Hilfstabelle!$65:$1048576,20,FALSE)&lt;&gt;"",1,"")))</f>
        <v/>
      </c>
      <c r="U47" s="94" t="str">
        <f>IF(VLOOKUP(W47,Hilfstabelle!$65:$1048576,6,FALSE)&lt;&gt;"",1,IF(VLOOKUP(W47,Hilfstabelle!$65:$1048576,8,FALSE)&lt;&gt;"",2,""))</f>
        <v/>
      </c>
      <c r="V47" s="6">
        <f t="shared" si="9"/>
        <v>6</v>
      </c>
      <c r="W47" s="89">
        <f t="shared" si="10"/>
        <v>45905</v>
      </c>
      <c r="X47" s="143">
        <f t="shared" si="11"/>
        <v>45905</v>
      </c>
      <c r="Y47" s="95" t="str">
        <f>IF(VLOOKUP(W47,Hilfstabelle!$65:$1048576,12,FALSE)&lt;&gt;"",1,IF(VLOOKUP(W47,Hilfstabelle!$65:$1048576,16,FALSE)&lt;&gt;"",1,IF(VLOOKUP(W47,Hilfstabelle!$65:$1048576,20,FALSE)&lt;&gt;"",1,"")))</f>
        <v/>
      </c>
      <c r="Z47" s="94" t="str">
        <f>IF(VLOOKUP(AB47,Hilfstabelle!$65:$1048576,6,FALSE)&lt;&gt;"",1,IF(VLOOKUP(AB47,Hilfstabelle!$65:$1048576,8,FALSE)&lt;&gt;"",2,""))</f>
        <v/>
      </c>
      <c r="AA47" s="6">
        <f t="shared" si="12"/>
        <v>3</v>
      </c>
      <c r="AB47" s="89">
        <f t="shared" si="13"/>
        <v>45958</v>
      </c>
      <c r="AC47" s="143">
        <f t="shared" si="14"/>
        <v>45958</v>
      </c>
      <c r="AD47" s="95" t="str">
        <f>IF(VLOOKUP(AB47,Hilfstabelle!$65:$1048576,12,FALSE)&lt;&gt;"",1,IF(VLOOKUP(AB47,Hilfstabelle!$65:$1048576,16,FALSE)&lt;&gt;"",1,IF(VLOOKUP(AB47,Hilfstabelle!$65:$1048576,20,FALSE)&lt;&gt;"",1,"")))</f>
        <v/>
      </c>
      <c r="AE47" s="94" t="str">
        <f>IF(VLOOKUP(AG47,Hilfstabelle!$65:$1048576,6,FALSE)&lt;&gt;"",1,IF(VLOOKUP(AG47,Hilfstabelle!$65:$1048576,8,FALSE)&lt;&gt;"",2,""))</f>
        <v/>
      </c>
      <c r="AF47" s="6">
        <f t="shared" si="15"/>
        <v>7</v>
      </c>
      <c r="AG47" s="89">
        <f t="shared" si="16"/>
        <v>46011</v>
      </c>
      <c r="AH47" s="143">
        <f t="shared" si="17"/>
        <v>46011</v>
      </c>
      <c r="AI47" s="95" t="str">
        <f>IF(VLOOKUP(AG47,Hilfstabelle!$65:$1048576,12,FALSE)&lt;&gt;"",1,IF(VLOOKUP(AG47,Hilfstabelle!$65:$1048576,16,FALSE)&lt;&gt;"",1,IF(VLOOKUP(AG47,Hilfstabelle!$65:$1048576,20,FALSE)&lt;&gt;"",1,"")))</f>
        <v/>
      </c>
    </row>
    <row r="48" spans="1:35" x14ac:dyDescent="0.2">
      <c r="A48" s="94" t="str">
        <f>IF(VLOOKUP(C48,Hilfstabelle!$65:$1048576,6,FALSE)&lt;&gt;"",1,IF(VLOOKUP(C48,Hilfstabelle!$65:$1048576,8,FALSE)&lt;&gt;"",2,""))</f>
        <v/>
      </c>
      <c r="B48" s="6">
        <f t="shared" si="0"/>
        <v>5</v>
      </c>
      <c r="C48" s="89">
        <f t="shared" si="18"/>
        <v>45694</v>
      </c>
      <c r="D48" s="143">
        <f t="shared" si="1"/>
        <v>45694</v>
      </c>
      <c r="E48" s="95" t="str">
        <f>IF(VLOOKUP(C48,Hilfstabelle!$65:$1048576,12,FALSE)&lt;&gt;"",1,IF(VLOOKUP(C48,Hilfstabelle!$65:$1048576,16,FALSE)&lt;&gt;"",1,IF(VLOOKUP(C48,Hilfstabelle!$65:$1048576,20,FALSE)&lt;&gt;"",1,"")))</f>
        <v/>
      </c>
      <c r="F48" s="94" t="str">
        <f>IF(VLOOKUP(H48,Hilfstabelle!$65:$1048576,6,FALSE)&lt;&gt;"",1,IF(VLOOKUP(H48,Hilfstabelle!$65:$1048576,8,FALSE)&lt;&gt;"",2,""))</f>
        <v/>
      </c>
      <c r="G48" s="6">
        <f t="shared" si="2"/>
        <v>2</v>
      </c>
      <c r="H48" s="89">
        <f t="shared" si="19"/>
        <v>45747</v>
      </c>
      <c r="I48" s="143">
        <f t="shared" si="3"/>
        <v>45747</v>
      </c>
      <c r="J48" s="95" t="str">
        <f>IF(VLOOKUP(H48,Hilfstabelle!$65:$1048576,12,FALSE)&lt;&gt;"",1,IF(VLOOKUP(H48,Hilfstabelle!$65:$1048576,16,FALSE)&lt;&gt;"",1,IF(VLOOKUP(H48,Hilfstabelle!$65:$1048576,20,FALSE)&lt;&gt;"",1,"")))</f>
        <v/>
      </c>
      <c r="K48" s="94" t="str">
        <f>IF(VLOOKUP(M48,Hilfstabelle!$65:$1048576,6,FALSE)&lt;&gt;"",1,IF(VLOOKUP(M48,Hilfstabelle!$65:$1048576,8,FALSE)&lt;&gt;"",2,""))</f>
        <v/>
      </c>
      <c r="L48" s="6">
        <f t="shared" si="4"/>
        <v>6</v>
      </c>
      <c r="M48" s="89">
        <f t="shared" si="20"/>
        <v>45800</v>
      </c>
      <c r="N48" s="143">
        <f t="shared" si="5"/>
        <v>45800</v>
      </c>
      <c r="O48" s="95" t="str">
        <f>IF(VLOOKUP(M48,Hilfstabelle!$65:$1048576,12,FALSE)&lt;&gt;"",1,IF(VLOOKUP(M48,Hilfstabelle!$65:$1048576,16,FALSE)&lt;&gt;"",1,IF(VLOOKUP(M48,Hilfstabelle!$65:$1048576,20,FALSE)&lt;&gt;"",1,"")))</f>
        <v/>
      </c>
      <c r="P48" s="94">
        <f>IF(VLOOKUP(R48,Hilfstabelle!$65:$1048576,6,FALSE)&lt;&gt;"",1,IF(VLOOKUP(R48,Hilfstabelle!$65:$1048576,8,FALSE)&lt;&gt;"",2,""))</f>
        <v>1</v>
      </c>
      <c r="Q48" s="6">
        <f t="shared" si="6"/>
        <v>3</v>
      </c>
      <c r="R48" s="89">
        <f t="shared" si="7"/>
        <v>45853</v>
      </c>
      <c r="S48" s="143">
        <f t="shared" si="8"/>
        <v>45853</v>
      </c>
      <c r="T48" s="95" t="str">
        <f>IF(VLOOKUP(R48,Hilfstabelle!$65:$1048576,12,FALSE)&lt;&gt;"",1,IF(VLOOKUP(R48,Hilfstabelle!$65:$1048576,16,FALSE)&lt;&gt;"",1,IF(VLOOKUP(R48,Hilfstabelle!$65:$1048576,20,FALSE)&lt;&gt;"",1,"")))</f>
        <v/>
      </c>
      <c r="U48" s="94" t="str">
        <f>IF(VLOOKUP(W48,Hilfstabelle!$65:$1048576,6,FALSE)&lt;&gt;"",1,IF(VLOOKUP(W48,Hilfstabelle!$65:$1048576,8,FALSE)&lt;&gt;"",2,""))</f>
        <v/>
      </c>
      <c r="V48" s="6">
        <f t="shared" si="9"/>
        <v>7</v>
      </c>
      <c r="W48" s="89">
        <f t="shared" si="10"/>
        <v>45906</v>
      </c>
      <c r="X48" s="143">
        <f t="shared" si="11"/>
        <v>45906</v>
      </c>
      <c r="Y48" s="95" t="str">
        <f>IF(VLOOKUP(W48,Hilfstabelle!$65:$1048576,12,FALSE)&lt;&gt;"",1,IF(VLOOKUP(W48,Hilfstabelle!$65:$1048576,16,FALSE)&lt;&gt;"",1,IF(VLOOKUP(W48,Hilfstabelle!$65:$1048576,20,FALSE)&lt;&gt;"",1,"")))</f>
        <v/>
      </c>
      <c r="Z48" s="94" t="str">
        <f>IF(VLOOKUP(AB48,Hilfstabelle!$65:$1048576,6,FALSE)&lt;&gt;"",1,IF(VLOOKUP(AB48,Hilfstabelle!$65:$1048576,8,FALSE)&lt;&gt;"",2,""))</f>
        <v/>
      </c>
      <c r="AA48" s="6">
        <f t="shared" si="12"/>
        <v>4</v>
      </c>
      <c r="AB48" s="89">
        <f t="shared" si="13"/>
        <v>45959</v>
      </c>
      <c r="AC48" s="143">
        <f t="shared" si="14"/>
        <v>45959</v>
      </c>
      <c r="AD48" s="95" t="str">
        <f>IF(VLOOKUP(AB48,Hilfstabelle!$65:$1048576,12,FALSE)&lt;&gt;"",1,IF(VLOOKUP(AB48,Hilfstabelle!$65:$1048576,16,FALSE)&lt;&gt;"",1,IF(VLOOKUP(AB48,Hilfstabelle!$65:$1048576,20,FALSE)&lt;&gt;"",1,"")))</f>
        <v/>
      </c>
      <c r="AE48" s="94" t="str">
        <f>IF(VLOOKUP(AG48,Hilfstabelle!$65:$1048576,6,FALSE)&lt;&gt;"",1,IF(VLOOKUP(AG48,Hilfstabelle!$65:$1048576,8,FALSE)&lt;&gt;"",2,""))</f>
        <v/>
      </c>
      <c r="AF48" s="6">
        <f t="shared" si="15"/>
        <v>1</v>
      </c>
      <c r="AG48" s="89">
        <f t="shared" si="16"/>
        <v>46012</v>
      </c>
      <c r="AH48" s="143">
        <f t="shared" si="17"/>
        <v>46012</v>
      </c>
      <c r="AI48" s="95" t="str">
        <f>IF(VLOOKUP(AG48,Hilfstabelle!$65:$1048576,12,FALSE)&lt;&gt;"",1,IF(VLOOKUP(AG48,Hilfstabelle!$65:$1048576,16,FALSE)&lt;&gt;"",1,IF(VLOOKUP(AG48,Hilfstabelle!$65:$1048576,20,FALSE)&lt;&gt;"",1,"")))</f>
        <v/>
      </c>
    </row>
    <row r="49" spans="1:35" x14ac:dyDescent="0.2">
      <c r="A49" s="94" t="str">
        <f>IF(VLOOKUP(C49,Hilfstabelle!$65:$1048576,6,FALSE)&lt;&gt;"",1,IF(VLOOKUP(C49,Hilfstabelle!$65:$1048576,8,FALSE)&lt;&gt;"",2,""))</f>
        <v/>
      </c>
      <c r="B49" s="6">
        <f t="shared" si="0"/>
        <v>6</v>
      </c>
      <c r="C49" s="89">
        <f t="shared" si="18"/>
        <v>45695</v>
      </c>
      <c r="D49" s="143">
        <f t="shared" si="1"/>
        <v>45695</v>
      </c>
      <c r="E49" s="95" t="str">
        <f>IF(VLOOKUP(C49,Hilfstabelle!$65:$1048576,12,FALSE)&lt;&gt;"",1,IF(VLOOKUP(C49,Hilfstabelle!$65:$1048576,16,FALSE)&lt;&gt;"",1,IF(VLOOKUP(C49,Hilfstabelle!$65:$1048576,20,FALSE)&lt;&gt;"",1,"")))</f>
        <v/>
      </c>
      <c r="F49" s="94" t="str">
        <f>IF(VLOOKUP(H49,Hilfstabelle!$65:$1048576,6,FALSE)&lt;&gt;"",1,IF(VLOOKUP(H49,Hilfstabelle!$65:$1048576,8,FALSE)&lt;&gt;"",2,""))</f>
        <v/>
      </c>
      <c r="G49" s="6">
        <f t="shared" si="2"/>
        <v>3</v>
      </c>
      <c r="H49" s="89">
        <f t="shared" si="19"/>
        <v>45748</v>
      </c>
      <c r="I49" s="143">
        <f t="shared" si="3"/>
        <v>45748</v>
      </c>
      <c r="J49" s="95" t="str">
        <f>IF(VLOOKUP(H49,Hilfstabelle!$65:$1048576,12,FALSE)&lt;&gt;"",1,IF(VLOOKUP(H49,Hilfstabelle!$65:$1048576,16,FALSE)&lt;&gt;"",1,IF(VLOOKUP(H49,Hilfstabelle!$65:$1048576,20,FALSE)&lt;&gt;"",1,"")))</f>
        <v/>
      </c>
      <c r="K49" s="94" t="str">
        <f>IF(VLOOKUP(M49,Hilfstabelle!$65:$1048576,6,FALSE)&lt;&gt;"",1,IF(VLOOKUP(M49,Hilfstabelle!$65:$1048576,8,FALSE)&lt;&gt;"",2,""))</f>
        <v/>
      </c>
      <c r="L49" s="6">
        <f t="shared" si="4"/>
        <v>7</v>
      </c>
      <c r="M49" s="89">
        <f t="shared" si="20"/>
        <v>45801</v>
      </c>
      <c r="N49" s="143">
        <f t="shared" si="5"/>
        <v>45801</v>
      </c>
      <c r="O49" s="95" t="str">
        <f>IF(VLOOKUP(M49,Hilfstabelle!$65:$1048576,12,FALSE)&lt;&gt;"",1,IF(VLOOKUP(M49,Hilfstabelle!$65:$1048576,16,FALSE)&lt;&gt;"",1,IF(VLOOKUP(M49,Hilfstabelle!$65:$1048576,20,FALSE)&lt;&gt;"",1,"")))</f>
        <v/>
      </c>
      <c r="P49" s="94">
        <f>IF(VLOOKUP(R49,Hilfstabelle!$65:$1048576,6,FALSE)&lt;&gt;"",1,IF(VLOOKUP(R49,Hilfstabelle!$65:$1048576,8,FALSE)&lt;&gt;"",2,""))</f>
        <v>1</v>
      </c>
      <c r="Q49" s="6">
        <f t="shared" si="6"/>
        <v>4</v>
      </c>
      <c r="R49" s="89">
        <f t="shared" si="7"/>
        <v>45854</v>
      </c>
      <c r="S49" s="143">
        <f t="shared" si="8"/>
        <v>45854</v>
      </c>
      <c r="T49" s="95" t="str">
        <f>IF(VLOOKUP(R49,Hilfstabelle!$65:$1048576,12,FALSE)&lt;&gt;"",1,IF(VLOOKUP(R49,Hilfstabelle!$65:$1048576,16,FALSE)&lt;&gt;"",1,IF(VLOOKUP(R49,Hilfstabelle!$65:$1048576,20,FALSE)&lt;&gt;"",1,"")))</f>
        <v/>
      </c>
      <c r="U49" s="94" t="str">
        <f>IF(VLOOKUP(W49,Hilfstabelle!$65:$1048576,6,FALSE)&lt;&gt;"",1,IF(VLOOKUP(W49,Hilfstabelle!$65:$1048576,8,FALSE)&lt;&gt;"",2,""))</f>
        <v/>
      </c>
      <c r="V49" s="6">
        <f t="shared" si="9"/>
        <v>1</v>
      </c>
      <c r="W49" s="89">
        <f t="shared" si="10"/>
        <v>45907</v>
      </c>
      <c r="X49" s="143">
        <f t="shared" si="11"/>
        <v>45907</v>
      </c>
      <c r="Y49" s="95" t="str">
        <f>IF(VLOOKUP(W49,Hilfstabelle!$65:$1048576,12,FALSE)&lt;&gt;"",1,IF(VLOOKUP(W49,Hilfstabelle!$65:$1048576,16,FALSE)&lt;&gt;"",1,IF(VLOOKUP(W49,Hilfstabelle!$65:$1048576,20,FALSE)&lt;&gt;"",1,"")))</f>
        <v/>
      </c>
      <c r="Z49" s="94" t="str">
        <f>IF(VLOOKUP(AB49,Hilfstabelle!$65:$1048576,6,FALSE)&lt;&gt;"",1,IF(VLOOKUP(AB49,Hilfstabelle!$65:$1048576,8,FALSE)&lt;&gt;"",2,""))</f>
        <v/>
      </c>
      <c r="AA49" s="6">
        <f t="shared" si="12"/>
        <v>5</v>
      </c>
      <c r="AB49" s="89">
        <f t="shared" si="13"/>
        <v>45960</v>
      </c>
      <c r="AC49" s="143">
        <f t="shared" si="14"/>
        <v>45960</v>
      </c>
      <c r="AD49" s="95" t="str">
        <f>IF(VLOOKUP(AB49,Hilfstabelle!$65:$1048576,12,FALSE)&lt;&gt;"",1,IF(VLOOKUP(AB49,Hilfstabelle!$65:$1048576,16,FALSE)&lt;&gt;"",1,IF(VLOOKUP(AB49,Hilfstabelle!$65:$1048576,20,FALSE)&lt;&gt;"",1,"")))</f>
        <v/>
      </c>
      <c r="AE49" s="94">
        <f>IF(VLOOKUP(AG49,Hilfstabelle!$65:$1048576,6,FALSE)&lt;&gt;"",1,IF(VLOOKUP(AG49,Hilfstabelle!$65:$1048576,8,FALSE)&lt;&gt;"",2,""))</f>
        <v>1</v>
      </c>
      <c r="AF49" s="6">
        <f t="shared" si="15"/>
        <v>2</v>
      </c>
      <c r="AG49" s="89">
        <f t="shared" si="16"/>
        <v>46013</v>
      </c>
      <c r="AH49" s="143">
        <f t="shared" si="17"/>
        <v>46013</v>
      </c>
      <c r="AI49" s="95" t="str">
        <f>IF(VLOOKUP(AG49,Hilfstabelle!$65:$1048576,12,FALSE)&lt;&gt;"",1,IF(VLOOKUP(AG49,Hilfstabelle!$65:$1048576,16,FALSE)&lt;&gt;"",1,IF(VLOOKUP(AG49,Hilfstabelle!$65:$1048576,20,FALSE)&lt;&gt;"",1,"")))</f>
        <v/>
      </c>
    </row>
    <row r="50" spans="1:35" x14ac:dyDescent="0.2">
      <c r="A50" s="94" t="str">
        <f>IF(VLOOKUP(C50,Hilfstabelle!$65:$1048576,6,FALSE)&lt;&gt;"",1,IF(VLOOKUP(C50,Hilfstabelle!$65:$1048576,8,FALSE)&lt;&gt;"",2,""))</f>
        <v/>
      </c>
      <c r="B50" s="6">
        <f t="shared" si="0"/>
        <v>7</v>
      </c>
      <c r="C50" s="89">
        <f t="shared" si="18"/>
        <v>45696</v>
      </c>
      <c r="D50" s="143">
        <f t="shared" si="1"/>
        <v>45696</v>
      </c>
      <c r="E50" s="95" t="str">
        <f>IF(VLOOKUP(C50,Hilfstabelle!$65:$1048576,12,FALSE)&lt;&gt;"",1,IF(VLOOKUP(C50,Hilfstabelle!$65:$1048576,16,FALSE)&lt;&gt;"",1,IF(VLOOKUP(C50,Hilfstabelle!$65:$1048576,20,FALSE)&lt;&gt;"",1,"")))</f>
        <v/>
      </c>
      <c r="F50" s="94" t="str">
        <f>IF(VLOOKUP(H50,Hilfstabelle!$65:$1048576,6,FALSE)&lt;&gt;"",1,IF(VLOOKUP(H50,Hilfstabelle!$65:$1048576,8,FALSE)&lt;&gt;"",2,""))</f>
        <v/>
      </c>
      <c r="G50" s="6">
        <f t="shared" si="2"/>
        <v>4</v>
      </c>
      <c r="H50" s="89">
        <f t="shared" si="19"/>
        <v>45749</v>
      </c>
      <c r="I50" s="143">
        <f t="shared" si="3"/>
        <v>45749</v>
      </c>
      <c r="J50" s="95" t="str">
        <f>IF(VLOOKUP(H50,Hilfstabelle!$65:$1048576,12,FALSE)&lt;&gt;"",1,IF(VLOOKUP(H50,Hilfstabelle!$65:$1048576,16,FALSE)&lt;&gt;"",1,IF(VLOOKUP(H50,Hilfstabelle!$65:$1048576,20,FALSE)&lt;&gt;"",1,"")))</f>
        <v/>
      </c>
      <c r="K50" s="94" t="str">
        <f>IF(VLOOKUP(M50,Hilfstabelle!$65:$1048576,6,FALSE)&lt;&gt;"",1,IF(VLOOKUP(M50,Hilfstabelle!$65:$1048576,8,FALSE)&lt;&gt;"",2,""))</f>
        <v/>
      </c>
      <c r="L50" s="6">
        <f t="shared" si="4"/>
        <v>1</v>
      </c>
      <c r="M50" s="89">
        <f t="shared" si="20"/>
        <v>45802</v>
      </c>
      <c r="N50" s="143">
        <f t="shared" si="5"/>
        <v>45802</v>
      </c>
      <c r="O50" s="95" t="str">
        <f>IF(VLOOKUP(M50,Hilfstabelle!$65:$1048576,12,FALSE)&lt;&gt;"",1,IF(VLOOKUP(M50,Hilfstabelle!$65:$1048576,16,FALSE)&lt;&gt;"",1,IF(VLOOKUP(M50,Hilfstabelle!$65:$1048576,20,FALSE)&lt;&gt;"",1,"")))</f>
        <v/>
      </c>
      <c r="P50" s="94">
        <f>IF(VLOOKUP(R50,Hilfstabelle!$65:$1048576,6,FALSE)&lt;&gt;"",1,IF(VLOOKUP(R50,Hilfstabelle!$65:$1048576,8,FALSE)&lt;&gt;"",2,""))</f>
        <v>1</v>
      </c>
      <c r="Q50" s="6">
        <f t="shared" si="6"/>
        <v>5</v>
      </c>
      <c r="R50" s="89">
        <f t="shared" si="7"/>
        <v>45855</v>
      </c>
      <c r="S50" s="143">
        <f t="shared" si="8"/>
        <v>45855</v>
      </c>
      <c r="T50" s="95" t="str">
        <f>IF(VLOOKUP(R50,Hilfstabelle!$65:$1048576,12,FALSE)&lt;&gt;"",1,IF(VLOOKUP(R50,Hilfstabelle!$65:$1048576,16,FALSE)&lt;&gt;"",1,IF(VLOOKUP(R50,Hilfstabelle!$65:$1048576,20,FALSE)&lt;&gt;"",1,"")))</f>
        <v/>
      </c>
      <c r="U50" s="94" t="str">
        <f>IF(VLOOKUP(W50,Hilfstabelle!$65:$1048576,6,FALSE)&lt;&gt;"",1,IF(VLOOKUP(W50,Hilfstabelle!$65:$1048576,8,FALSE)&lt;&gt;"",2,""))</f>
        <v/>
      </c>
      <c r="V50" s="6">
        <f t="shared" si="9"/>
        <v>2</v>
      </c>
      <c r="W50" s="89">
        <f t="shared" si="10"/>
        <v>45908</v>
      </c>
      <c r="X50" s="143">
        <f t="shared" si="11"/>
        <v>45908</v>
      </c>
      <c r="Y50" s="95" t="str">
        <f>IF(VLOOKUP(W50,Hilfstabelle!$65:$1048576,12,FALSE)&lt;&gt;"",1,IF(VLOOKUP(W50,Hilfstabelle!$65:$1048576,16,FALSE)&lt;&gt;"",1,IF(VLOOKUP(W50,Hilfstabelle!$65:$1048576,20,FALSE)&lt;&gt;"",1,"")))</f>
        <v/>
      </c>
      <c r="Z50" s="94" t="str">
        <f>IF(VLOOKUP(AB50,Hilfstabelle!$65:$1048576,6,FALSE)&lt;&gt;"",1,IF(VLOOKUP(AB50,Hilfstabelle!$65:$1048576,8,FALSE)&lt;&gt;"",2,""))</f>
        <v/>
      </c>
      <c r="AA50" s="6">
        <f t="shared" si="12"/>
        <v>6</v>
      </c>
      <c r="AB50" s="89">
        <f t="shared" si="13"/>
        <v>45961</v>
      </c>
      <c r="AC50" s="143">
        <f t="shared" si="14"/>
        <v>45961</v>
      </c>
      <c r="AD50" s="95" t="str">
        <f>IF(VLOOKUP(AB50,Hilfstabelle!$65:$1048576,12,FALSE)&lt;&gt;"",1,IF(VLOOKUP(AB50,Hilfstabelle!$65:$1048576,16,FALSE)&lt;&gt;"",1,IF(VLOOKUP(AB50,Hilfstabelle!$65:$1048576,20,FALSE)&lt;&gt;"",1,"")))</f>
        <v/>
      </c>
      <c r="AE50" s="94">
        <f>IF(VLOOKUP(AG50,Hilfstabelle!$65:$1048576,6,FALSE)&lt;&gt;"",1,IF(VLOOKUP(AG50,Hilfstabelle!$65:$1048576,8,FALSE)&lt;&gt;"",2,""))</f>
        <v>1</v>
      </c>
      <c r="AF50" s="6">
        <f t="shared" si="15"/>
        <v>3</v>
      </c>
      <c r="AG50" s="89">
        <f t="shared" si="16"/>
        <v>46014</v>
      </c>
      <c r="AH50" s="143">
        <f t="shared" si="17"/>
        <v>46014</v>
      </c>
      <c r="AI50" s="95" t="str">
        <f>IF(VLOOKUP(AG50,Hilfstabelle!$65:$1048576,12,FALSE)&lt;&gt;"",1,IF(VLOOKUP(AG50,Hilfstabelle!$65:$1048576,16,FALSE)&lt;&gt;"",1,IF(VLOOKUP(AG50,Hilfstabelle!$65:$1048576,20,FALSE)&lt;&gt;"",1,"")))</f>
        <v/>
      </c>
    </row>
    <row r="51" spans="1:35" x14ac:dyDescent="0.2">
      <c r="A51" s="94" t="str">
        <f>IF(VLOOKUP(C51,Hilfstabelle!$65:$1048576,6,FALSE)&lt;&gt;"",1,IF(VLOOKUP(C51,Hilfstabelle!$65:$1048576,8,FALSE)&lt;&gt;"",2,""))</f>
        <v/>
      </c>
      <c r="B51" s="6">
        <f t="shared" si="0"/>
        <v>1</v>
      </c>
      <c r="C51" s="89">
        <f t="shared" si="18"/>
        <v>45697</v>
      </c>
      <c r="D51" s="143">
        <f t="shared" si="1"/>
        <v>45697</v>
      </c>
      <c r="E51" s="95" t="str">
        <f>IF(VLOOKUP(C51,Hilfstabelle!$65:$1048576,12,FALSE)&lt;&gt;"",1,IF(VLOOKUP(C51,Hilfstabelle!$65:$1048576,16,FALSE)&lt;&gt;"",1,IF(VLOOKUP(C51,Hilfstabelle!$65:$1048576,20,FALSE)&lt;&gt;"",1,"")))</f>
        <v/>
      </c>
      <c r="F51" s="94" t="str">
        <f>IF(VLOOKUP(H51,Hilfstabelle!$65:$1048576,6,FALSE)&lt;&gt;"",1,IF(VLOOKUP(H51,Hilfstabelle!$65:$1048576,8,FALSE)&lt;&gt;"",2,""))</f>
        <v/>
      </c>
      <c r="G51" s="6">
        <f t="shared" si="2"/>
        <v>5</v>
      </c>
      <c r="H51" s="89">
        <f t="shared" si="19"/>
        <v>45750</v>
      </c>
      <c r="I51" s="143">
        <f t="shared" si="3"/>
        <v>45750</v>
      </c>
      <c r="J51" s="95" t="str">
        <f>IF(VLOOKUP(H51,Hilfstabelle!$65:$1048576,12,FALSE)&lt;&gt;"",1,IF(VLOOKUP(H51,Hilfstabelle!$65:$1048576,16,FALSE)&lt;&gt;"",1,IF(VLOOKUP(H51,Hilfstabelle!$65:$1048576,20,FALSE)&lt;&gt;"",1,"")))</f>
        <v/>
      </c>
      <c r="K51" s="94" t="str">
        <f>IF(VLOOKUP(M51,Hilfstabelle!$65:$1048576,6,FALSE)&lt;&gt;"",1,IF(VLOOKUP(M51,Hilfstabelle!$65:$1048576,8,FALSE)&lt;&gt;"",2,""))</f>
        <v/>
      </c>
      <c r="L51" s="6">
        <f t="shared" si="4"/>
        <v>2</v>
      </c>
      <c r="M51" s="89">
        <f t="shared" si="20"/>
        <v>45803</v>
      </c>
      <c r="N51" s="143">
        <f t="shared" si="5"/>
        <v>45803</v>
      </c>
      <c r="O51" s="95" t="str">
        <f>IF(VLOOKUP(M51,Hilfstabelle!$65:$1048576,12,FALSE)&lt;&gt;"",1,IF(VLOOKUP(M51,Hilfstabelle!$65:$1048576,16,FALSE)&lt;&gt;"",1,IF(VLOOKUP(M51,Hilfstabelle!$65:$1048576,20,FALSE)&lt;&gt;"",1,"")))</f>
        <v/>
      </c>
      <c r="P51" s="94">
        <f>IF(VLOOKUP(R51,Hilfstabelle!$65:$1048576,6,FALSE)&lt;&gt;"",1,IF(VLOOKUP(R51,Hilfstabelle!$65:$1048576,8,FALSE)&lt;&gt;"",2,""))</f>
        <v>1</v>
      </c>
      <c r="Q51" s="6">
        <f t="shared" si="6"/>
        <v>6</v>
      </c>
      <c r="R51" s="89">
        <f t="shared" si="7"/>
        <v>45856</v>
      </c>
      <c r="S51" s="143">
        <f t="shared" si="8"/>
        <v>45856</v>
      </c>
      <c r="T51" s="95" t="str">
        <f>IF(VLOOKUP(R51,Hilfstabelle!$65:$1048576,12,FALSE)&lt;&gt;"",1,IF(VLOOKUP(R51,Hilfstabelle!$65:$1048576,16,FALSE)&lt;&gt;"",1,IF(VLOOKUP(R51,Hilfstabelle!$65:$1048576,20,FALSE)&lt;&gt;"",1,"")))</f>
        <v/>
      </c>
      <c r="U51" s="94" t="str">
        <f>IF(VLOOKUP(W51,Hilfstabelle!$65:$1048576,6,FALSE)&lt;&gt;"",1,IF(VLOOKUP(W51,Hilfstabelle!$65:$1048576,8,FALSE)&lt;&gt;"",2,""))</f>
        <v/>
      </c>
      <c r="V51" s="6">
        <f t="shared" si="9"/>
        <v>3</v>
      </c>
      <c r="W51" s="89">
        <f t="shared" si="10"/>
        <v>45909</v>
      </c>
      <c r="X51" s="143">
        <f t="shared" si="11"/>
        <v>45909</v>
      </c>
      <c r="Y51" s="95" t="str">
        <f>IF(VLOOKUP(W51,Hilfstabelle!$65:$1048576,12,FALSE)&lt;&gt;"",1,IF(VLOOKUP(W51,Hilfstabelle!$65:$1048576,16,FALSE)&lt;&gt;"",1,IF(VLOOKUP(W51,Hilfstabelle!$65:$1048576,20,FALSE)&lt;&gt;"",1,"")))</f>
        <v/>
      </c>
      <c r="Z51" s="94" t="str">
        <f>IF(VLOOKUP(AB51,Hilfstabelle!$65:$1048576,6,FALSE)&lt;&gt;"",1,IF(VLOOKUP(AB51,Hilfstabelle!$65:$1048576,8,FALSE)&lt;&gt;"",2,""))</f>
        <v/>
      </c>
      <c r="AA51" s="6">
        <f t="shared" si="12"/>
        <v>7</v>
      </c>
      <c r="AB51" s="89">
        <f t="shared" si="13"/>
        <v>45962</v>
      </c>
      <c r="AC51" s="143">
        <f t="shared" si="14"/>
        <v>45962</v>
      </c>
      <c r="AD51" s="95" t="str">
        <f>IF(VLOOKUP(AB51,Hilfstabelle!$65:$1048576,12,FALSE)&lt;&gt;"",1,IF(VLOOKUP(AB51,Hilfstabelle!$65:$1048576,16,FALSE)&lt;&gt;"",1,IF(VLOOKUP(AB51,Hilfstabelle!$65:$1048576,20,FALSE)&lt;&gt;"",1,"")))</f>
        <v/>
      </c>
      <c r="AE51" s="94">
        <f>IF(VLOOKUP(AG51,Hilfstabelle!$65:$1048576,6,FALSE)&lt;&gt;"",1,IF(VLOOKUP(AG51,Hilfstabelle!$65:$1048576,8,FALSE)&lt;&gt;"",2,""))</f>
        <v>1</v>
      </c>
      <c r="AF51" s="6">
        <f t="shared" si="15"/>
        <v>4</v>
      </c>
      <c r="AG51" s="89">
        <f t="shared" si="16"/>
        <v>46015</v>
      </c>
      <c r="AH51" s="143">
        <f t="shared" si="17"/>
        <v>46015</v>
      </c>
      <c r="AI51" s="95" t="str">
        <f>IF(VLOOKUP(AG51,Hilfstabelle!$65:$1048576,12,FALSE)&lt;&gt;"",1,IF(VLOOKUP(AG51,Hilfstabelle!$65:$1048576,16,FALSE)&lt;&gt;"",1,IF(VLOOKUP(AG51,Hilfstabelle!$65:$1048576,20,FALSE)&lt;&gt;"",1,"")))</f>
        <v/>
      </c>
    </row>
    <row r="52" spans="1:35" x14ac:dyDescent="0.2">
      <c r="A52" s="94" t="str">
        <f>IF(VLOOKUP(C52,Hilfstabelle!$65:$1048576,6,FALSE)&lt;&gt;"",1,IF(VLOOKUP(C52,Hilfstabelle!$65:$1048576,8,FALSE)&lt;&gt;"",2,""))</f>
        <v/>
      </c>
      <c r="B52" s="6">
        <f t="shared" si="0"/>
        <v>2</v>
      </c>
      <c r="C52" s="89">
        <f t="shared" si="18"/>
        <v>45698</v>
      </c>
      <c r="D52" s="143">
        <f t="shared" si="1"/>
        <v>45698</v>
      </c>
      <c r="E52" s="95" t="str">
        <f>IF(VLOOKUP(C52,Hilfstabelle!$65:$1048576,12,FALSE)&lt;&gt;"",1,IF(VLOOKUP(C52,Hilfstabelle!$65:$1048576,16,FALSE)&lt;&gt;"",1,IF(VLOOKUP(C52,Hilfstabelle!$65:$1048576,20,FALSE)&lt;&gt;"",1,"")))</f>
        <v/>
      </c>
      <c r="F52" s="94" t="str">
        <f>IF(VLOOKUP(H52,Hilfstabelle!$65:$1048576,6,FALSE)&lt;&gt;"",1,IF(VLOOKUP(H52,Hilfstabelle!$65:$1048576,8,FALSE)&lt;&gt;"",2,""))</f>
        <v/>
      </c>
      <c r="G52" s="6">
        <f t="shared" si="2"/>
        <v>6</v>
      </c>
      <c r="H52" s="89">
        <f t="shared" si="19"/>
        <v>45751</v>
      </c>
      <c r="I52" s="143">
        <f t="shared" si="3"/>
        <v>45751</v>
      </c>
      <c r="J52" s="95" t="str">
        <f>IF(VLOOKUP(H52,Hilfstabelle!$65:$1048576,12,FALSE)&lt;&gt;"",1,IF(VLOOKUP(H52,Hilfstabelle!$65:$1048576,16,FALSE)&lt;&gt;"",1,IF(VLOOKUP(H52,Hilfstabelle!$65:$1048576,20,FALSE)&lt;&gt;"",1,"")))</f>
        <v/>
      </c>
      <c r="K52" s="94" t="str">
        <f>IF(VLOOKUP(M52,Hilfstabelle!$65:$1048576,6,FALSE)&lt;&gt;"",1,IF(VLOOKUP(M52,Hilfstabelle!$65:$1048576,8,FALSE)&lt;&gt;"",2,""))</f>
        <v/>
      </c>
      <c r="L52" s="6">
        <f t="shared" si="4"/>
        <v>3</v>
      </c>
      <c r="M52" s="89">
        <f t="shared" si="20"/>
        <v>45804</v>
      </c>
      <c r="N52" s="143">
        <f t="shared" si="5"/>
        <v>45804</v>
      </c>
      <c r="O52" s="95" t="str">
        <f>IF(VLOOKUP(M52,Hilfstabelle!$65:$1048576,12,FALSE)&lt;&gt;"",1,IF(VLOOKUP(M52,Hilfstabelle!$65:$1048576,16,FALSE)&lt;&gt;"",1,IF(VLOOKUP(M52,Hilfstabelle!$65:$1048576,20,FALSE)&lt;&gt;"",1,"")))</f>
        <v/>
      </c>
      <c r="P52" s="94">
        <f>IF(VLOOKUP(R52,Hilfstabelle!$65:$1048576,6,FALSE)&lt;&gt;"",1,IF(VLOOKUP(R52,Hilfstabelle!$65:$1048576,8,FALSE)&lt;&gt;"",2,""))</f>
        <v>1</v>
      </c>
      <c r="Q52" s="6">
        <f t="shared" si="6"/>
        <v>7</v>
      </c>
      <c r="R52" s="89">
        <f t="shared" si="7"/>
        <v>45857</v>
      </c>
      <c r="S52" s="143">
        <f t="shared" si="8"/>
        <v>45857</v>
      </c>
      <c r="T52" s="95" t="str">
        <f>IF(VLOOKUP(R52,Hilfstabelle!$65:$1048576,12,FALSE)&lt;&gt;"",1,IF(VLOOKUP(R52,Hilfstabelle!$65:$1048576,16,FALSE)&lt;&gt;"",1,IF(VLOOKUP(R52,Hilfstabelle!$65:$1048576,20,FALSE)&lt;&gt;"",1,"")))</f>
        <v/>
      </c>
      <c r="U52" s="94" t="str">
        <f>IF(VLOOKUP(W52,Hilfstabelle!$65:$1048576,6,FALSE)&lt;&gt;"",1,IF(VLOOKUP(W52,Hilfstabelle!$65:$1048576,8,FALSE)&lt;&gt;"",2,""))</f>
        <v/>
      </c>
      <c r="V52" s="6">
        <f t="shared" si="9"/>
        <v>4</v>
      </c>
      <c r="W52" s="89">
        <f t="shared" si="10"/>
        <v>45910</v>
      </c>
      <c r="X52" s="143">
        <f t="shared" si="11"/>
        <v>45910</v>
      </c>
      <c r="Y52" s="95" t="str">
        <f>IF(VLOOKUP(W52,Hilfstabelle!$65:$1048576,12,FALSE)&lt;&gt;"",1,IF(VLOOKUP(W52,Hilfstabelle!$65:$1048576,16,FALSE)&lt;&gt;"",1,IF(VLOOKUP(W52,Hilfstabelle!$65:$1048576,20,FALSE)&lt;&gt;"",1,"")))</f>
        <v/>
      </c>
      <c r="Z52" s="94" t="str">
        <f>IF(VLOOKUP(AB52,Hilfstabelle!$65:$1048576,6,FALSE)&lt;&gt;"",1,IF(VLOOKUP(AB52,Hilfstabelle!$65:$1048576,8,FALSE)&lt;&gt;"",2,""))</f>
        <v/>
      </c>
      <c r="AA52" s="6">
        <f t="shared" si="12"/>
        <v>1</v>
      </c>
      <c r="AB52" s="89">
        <f t="shared" si="13"/>
        <v>45963</v>
      </c>
      <c r="AC52" s="143">
        <f t="shared" si="14"/>
        <v>45963</v>
      </c>
      <c r="AD52" s="95" t="str">
        <f>IF(VLOOKUP(AB52,Hilfstabelle!$65:$1048576,12,FALSE)&lt;&gt;"",1,IF(VLOOKUP(AB52,Hilfstabelle!$65:$1048576,16,FALSE)&lt;&gt;"",1,IF(VLOOKUP(AB52,Hilfstabelle!$65:$1048576,20,FALSE)&lt;&gt;"",1,"")))</f>
        <v/>
      </c>
      <c r="AE52" s="94">
        <f>IF(VLOOKUP(AG52,Hilfstabelle!$65:$1048576,6,FALSE)&lt;&gt;"",1,IF(VLOOKUP(AG52,Hilfstabelle!$65:$1048576,8,FALSE)&lt;&gt;"",2,""))</f>
        <v>1</v>
      </c>
      <c r="AF52" s="6">
        <f t="shared" si="15"/>
        <v>5</v>
      </c>
      <c r="AG52" s="89">
        <f t="shared" si="16"/>
        <v>46016</v>
      </c>
      <c r="AH52" s="143">
        <f t="shared" si="17"/>
        <v>46016</v>
      </c>
      <c r="AI52" s="95" t="str">
        <f>IF(VLOOKUP(AG52,Hilfstabelle!$65:$1048576,12,FALSE)&lt;&gt;"",1,IF(VLOOKUP(AG52,Hilfstabelle!$65:$1048576,16,FALSE)&lt;&gt;"",1,IF(VLOOKUP(AG52,Hilfstabelle!$65:$1048576,20,FALSE)&lt;&gt;"",1,"")))</f>
        <v/>
      </c>
    </row>
    <row r="53" spans="1:35" x14ac:dyDescent="0.2">
      <c r="A53" s="94" t="str">
        <f>IF(VLOOKUP(C53,Hilfstabelle!$65:$1048576,6,FALSE)&lt;&gt;"",1,IF(VLOOKUP(C53,Hilfstabelle!$65:$1048576,8,FALSE)&lt;&gt;"",2,""))</f>
        <v/>
      </c>
      <c r="B53" s="6">
        <f t="shared" si="0"/>
        <v>3</v>
      </c>
      <c r="C53" s="89">
        <f t="shared" si="18"/>
        <v>45699</v>
      </c>
      <c r="D53" s="143">
        <f t="shared" si="1"/>
        <v>45699</v>
      </c>
      <c r="E53" s="95" t="str">
        <f>IF(VLOOKUP(C53,Hilfstabelle!$65:$1048576,12,FALSE)&lt;&gt;"",1,IF(VLOOKUP(C53,Hilfstabelle!$65:$1048576,16,FALSE)&lt;&gt;"",1,IF(VLOOKUP(C53,Hilfstabelle!$65:$1048576,20,FALSE)&lt;&gt;"",1,"")))</f>
        <v/>
      </c>
      <c r="F53" s="94" t="str">
        <f>IF(VLOOKUP(H53,Hilfstabelle!$65:$1048576,6,FALSE)&lt;&gt;"",1,IF(VLOOKUP(H53,Hilfstabelle!$65:$1048576,8,FALSE)&lt;&gt;"",2,""))</f>
        <v/>
      </c>
      <c r="G53" s="6">
        <f t="shared" si="2"/>
        <v>7</v>
      </c>
      <c r="H53" s="89">
        <f t="shared" si="19"/>
        <v>45752</v>
      </c>
      <c r="I53" s="143">
        <f t="shared" si="3"/>
        <v>45752</v>
      </c>
      <c r="J53" s="95" t="str">
        <f>IF(VLOOKUP(H53,Hilfstabelle!$65:$1048576,12,FALSE)&lt;&gt;"",1,IF(VLOOKUP(H53,Hilfstabelle!$65:$1048576,16,FALSE)&lt;&gt;"",1,IF(VLOOKUP(H53,Hilfstabelle!$65:$1048576,20,FALSE)&lt;&gt;"",1,"")))</f>
        <v/>
      </c>
      <c r="K53" s="94" t="str">
        <f>IF(VLOOKUP(M53,Hilfstabelle!$65:$1048576,6,FALSE)&lt;&gt;"",1,IF(VLOOKUP(M53,Hilfstabelle!$65:$1048576,8,FALSE)&lt;&gt;"",2,""))</f>
        <v/>
      </c>
      <c r="L53" s="6">
        <f t="shared" si="4"/>
        <v>4</v>
      </c>
      <c r="M53" s="89">
        <f t="shared" si="20"/>
        <v>45805</v>
      </c>
      <c r="N53" s="143">
        <f t="shared" si="5"/>
        <v>45805</v>
      </c>
      <c r="O53" s="95" t="str">
        <f>IF(VLOOKUP(M53,Hilfstabelle!$65:$1048576,12,FALSE)&lt;&gt;"",1,IF(VLOOKUP(M53,Hilfstabelle!$65:$1048576,16,FALSE)&lt;&gt;"",1,IF(VLOOKUP(M53,Hilfstabelle!$65:$1048576,20,FALSE)&lt;&gt;"",1,"")))</f>
        <v/>
      </c>
      <c r="P53" s="94">
        <f>IF(VLOOKUP(R53,Hilfstabelle!$65:$1048576,6,FALSE)&lt;&gt;"",1,IF(VLOOKUP(R53,Hilfstabelle!$65:$1048576,8,FALSE)&lt;&gt;"",2,""))</f>
        <v>1</v>
      </c>
      <c r="Q53" s="6">
        <f t="shared" si="6"/>
        <v>1</v>
      </c>
      <c r="R53" s="89">
        <f t="shared" si="7"/>
        <v>45858</v>
      </c>
      <c r="S53" s="143">
        <f t="shared" si="8"/>
        <v>45858</v>
      </c>
      <c r="T53" s="95" t="str">
        <f>IF(VLOOKUP(R53,Hilfstabelle!$65:$1048576,12,FALSE)&lt;&gt;"",1,IF(VLOOKUP(R53,Hilfstabelle!$65:$1048576,16,FALSE)&lt;&gt;"",1,IF(VLOOKUP(R53,Hilfstabelle!$65:$1048576,20,FALSE)&lt;&gt;"",1,"")))</f>
        <v/>
      </c>
      <c r="U53" s="94" t="str">
        <f>IF(VLOOKUP(W53,Hilfstabelle!$65:$1048576,6,FALSE)&lt;&gt;"",1,IF(VLOOKUP(W53,Hilfstabelle!$65:$1048576,8,FALSE)&lt;&gt;"",2,""))</f>
        <v/>
      </c>
      <c r="V53" s="6">
        <f t="shared" si="9"/>
        <v>5</v>
      </c>
      <c r="W53" s="89">
        <f t="shared" si="10"/>
        <v>45911</v>
      </c>
      <c r="X53" s="143">
        <f t="shared" si="11"/>
        <v>45911</v>
      </c>
      <c r="Y53" s="95" t="str">
        <f>IF(VLOOKUP(W53,Hilfstabelle!$65:$1048576,12,FALSE)&lt;&gt;"",1,IF(VLOOKUP(W53,Hilfstabelle!$65:$1048576,16,FALSE)&lt;&gt;"",1,IF(VLOOKUP(W53,Hilfstabelle!$65:$1048576,20,FALSE)&lt;&gt;"",1,"")))</f>
        <v/>
      </c>
      <c r="Z53" s="94" t="str">
        <f>IF(VLOOKUP(AB53,Hilfstabelle!$65:$1048576,6,FALSE)&lt;&gt;"",1,IF(VLOOKUP(AB53,Hilfstabelle!$65:$1048576,8,FALSE)&lt;&gt;"",2,""))</f>
        <v/>
      </c>
      <c r="AA53" s="6">
        <f t="shared" si="12"/>
        <v>2</v>
      </c>
      <c r="AB53" s="89">
        <f t="shared" si="13"/>
        <v>45964</v>
      </c>
      <c r="AC53" s="143">
        <f t="shared" si="14"/>
        <v>45964</v>
      </c>
      <c r="AD53" s="95" t="str">
        <f>IF(VLOOKUP(AB53,Hilfstabelle!$65:$1048576,12,FALSE)&lt;&gt;"",1,IF(VLOOKUP(AB53,Hilfstabelle!$65:$1048576,16,FALSE)&lt;&gt;"",1,IF(VLOOKUP(AB53,Hilfstabelle!$65:$1048576,20,FALSE)&lt;&gt;"",1,"")))</f>
        <v/>
      </c>
      <c r="AE53" s="94">
        <f>IF(VLOOKUP(AG53,Hilfstabelle!$65:$1048576,6,FALSE)&lt;&gt;"",1,IF(VLOOKUP(AG53,Hilfstabelle!$65:$1048576,8,FALSE)&lt;&gt;"",2,""))</f>
        <v>1</v>
      </c>
      <c r="AF53" s="6">
        <f t="shared" si="15"/>
        <v>6</v>
      </c>
      <c r="AG53" s="89">
        <f t="shared" si="16"/>
        <v>46017</v>
      </c>
      <c r="AH53" s="143">
        <f t="shared" si="17"/>
        <v>46017</v>
      </c>
      <c r="AI53" s="95" t="str">
        <f>IF(VLOOKUP(AG53,Hilfstabelle!$65:$1048576,12,FALSE)&lt;&gt;"",1,IF(VLOOKUP(AG53,Hilfstabelle!$65:$1048576,16,FALSE)&lt;&gt;"",1,IF(VLOOKUP(AG53,Hilfstabelle!$65:$1048576,20,FALSE)&lt;&gt;"",1,"")))</f>
        <v/>
      </c>
    </row>
    <row r="54" spans="1:35" x14ac:dyDescent="0.2">
      <c r="A54" s="94" t="str">
        <f>IF(VLOOKUP(C54,Hilfstabelle!$65:$1048576,6,FALSE)&lt;&gt;"",1,IF(VLOOKUP(C54,Hilfstabelle!$65:$1048576,8,FALSE)&lt;&gt;"",2,""))</f>
        <v/>
      </c>
      <c r="B54" s="6">
        <f t="shared" si="0"/>
        <v>4</v>
      </c>
      <c r="C54" s="89">
        <f t="shared" si="18"/>
        <v>45700</v>
      </c>
      <c r="D54" s="143">
        <f t="shared" si="1"/>
        <v>45700</v>
      </c>
      <c r="E54" s="95" t="str">
        <f>IF(VLOOKUP(C54,Hilfstabelle!$65:$1048576,12,FALSE)&lt;&gt;"",1,IF(VLOOKUP(C54,Hilfstabelle!$65:$1048576,16,FALSE)&lt;&gt;"",1,IF(VLOOKUP(C54,Hilfstabelle!$65:$1048576,20,FALSE)&lt;&gt;"",1,"")))</f>
        <v/>
      </c>
      <c r="F54" s="94" t="str">
        <f>IF(VLOOKUP(H54,Hilfstabelle!$65:$1048576,6,FALSE)&lt;&gt;"",1,IF(VLOOKUP(H54,Hilfstabelle!$65:$1048576,8,FALSE)&lt;&gt;"",2,""))</f>
        <v/>
      </c>
      <c r="G54" s="6">
        <f t="shared" si="2"/>
        <v>1</v>
      </c>
      <c r="H54" s="89">
        <f t="shared" si="19"/>
        <v>45753</v>
      </c>
      <c r="I54" s="143">
        <f t="shared" si="3"/>
        <v>45753</v>
      </c>
      <c r="J54" s="95" t="str">
        <f>IF(VLOOKUP(H54,Hilfstabelle!$65:$1048576,12,FALSE)&lt;&gt;"",1,IF(VLOOKUP(H54,Hilfstabelle!$65:$1048576,16,FALSE)&lt;&gt;"",1,IF(VLOOKUP(H54,Hilfstabelle!$65:$1048576,20,FALSE)&lt;&gt;"",1,"")))</f>
        <v/>
      </c>
      <c r="K54" s="94">
        <f>IF(VLOOKUP(M54,Hilfstabelle!$65:$1048576,6,FALSE)&lt;&gt;"",1,IF(VLOOKUP(M54,Hilfstabelle!$65:$1048576,8,FALSE)&lt;&gt;"",2,""))</f>
        <v>2</v>
      </c>
      <c r="L54" s="6">
        <f t="shared" si="4"/>
        <v>5</v>
      </c>
      <c r="M54" s="89">
        <f t="shared" si="20"/>
        <v>45806</v>
      </c>
      <c r="N54" s="143">
        <f t="shared" si="5"/>
        <v>45806</v>
      </c>
      <c r="O54" s="95" t="str">
        <f>IF(VLOOKUP(M54,Hilfstabelle!$65:$1048576,12,FALSE)&lt;&gt;"",1,IF(VLOOKUP(M54,Hilfstabelle!$65:$1048576,16,FALSE)&lt;&gt;"",1,IF(VLOOKUP(M54,Hilfstabelle!$65:$1048576,20,FALSE)&lt;&gt;"",1,"")))</f>
        <v/>
      </c>
      <c r="P54" s="94">
        <f>IF(VLOOKUP(R54,Hilfstabelle!$65:$1048576,6,FALSE)&lt;&gt;"",1,IF(VLOOKUP(R54,Hilfstabelle!$65:$1048576,8,FALSE)&lt;&gt;"",2,""))</f>
        <v>1</v>
      </c>
      <c r="Q54" s="6">
        <f t="shared" si="6"/>
        <v>2</v>
      </c>
      <c r="R54" s="89">
        <f t="shared" si="7"/>
        <v>45859</v>
      </c>
      <c r="S54" s="143">
        <f t="shared" si="8"/>
        <v>45859</v>
      </c>
      <c r="T54" s="95" t="str">
        <f>IF(VLOOKUP(R54,Hilfstabelle!$65:$1048576,12,FALSE)&lt;&gt;"",1,IF(VLOOKUP(R54,Hilfstabelle!$65:$1048576,16,FALSE)&lt;&gt;"",1,IF(VLOOKUP(R54,Hilfstabelle!$65:$1048576,20,FALSE)&lt;&gt;"",1,"")))</f>
        <v/>
      </c>
      <c r="U54" s="94" t="str">
        <f>IF(VLOOKUP(W54,Hilfstabelle!$65:$1048576,6,FALSE)&lt;&gt;"",1,IF(VLOOKUP(W54,Hilfstabelle!$65:$1048576,8,FALSE)&lt;&gt;"",2,""))</f>
        <v/>
      </c>
      <c r="V54" s="6">
        <f t="shared" si="9"/>
        <v>6</v>
      </c>
      <c r="W54" s="89">
        <f t="shared" si="10"/>
        <v>45912</v>
      </c>
      <c r="X54" s="143">
        <f t="shared" si="11"/>
        <v>45912</v>
      </c>
      <c r="Y54" s="95" t="str">
        <f>IF(VLOOKUP(W54,Hilfstabelle!$65:$1048576,12,FALSE)&lt;&gt;"",1,IF(VLOOKUP(W54,Hilfstabelle!$65:$1048576,16,FALSE)&lt;&gt;"",1,IF(VLOOKUP(W54,Hilfstabelle!$65:$1048576,20,FALSE)&lt;&gt;"",1,"")))</f>
        <v/>
      </c>
      <c r="Z54" s="94" t="str">
        <f>IF(VLOOKUP(AB54,Hilfstabelle!$65:$1048576,6,FALSE)&lt;&gt;"",1,IF(VLOOKUP(AB54,Hilfstabelle!$65:$1048576,8,FALSE)&lt;&gt;"",2,""))</f>
        <v/>
      </c>
      <c r="AA54" s="6">
        <f t="shared" si="12"/>
        <v>3</v>
      </c>
      <c r="AB54" s="89">
        <f t="shared" si="13"/>
        <v>45965</v>
      </c>
      <c r="AC54" s="143">
        <f t="shared" si="14"/>
        <v>45965</v>
      </c>
      <c r="AD54" s="95" t="str">
        <f>IF(VLOOKUP(AB54,Hilfstabelle!$65:$1048576,12,FALSE)&lt;&gt;"",1,IF(VLOOKUP(AB54,Hilfstabelle!$65:$1048576,16,FALSE)&lt;&gt;"",1,IF(VLOOKUP(AB54,Hilfstabelle!$65:$1048576,20,FALSE)&lt;&gt;"",1,"")))</f>
        <v/>
      </c>
      <c r="AE54" s="94">
        <f>IF(VLOOKUP(AG54,Hilfstabelle!$65:$1048576,6,FALSE)&lt;&gt;"",1,IF(VLOOKUP(AG54,Hilfstabelle!$65:$1048576,8,FALSE)&lt;&gt;"",2,""))</f>
        <v>1</v>
      </c>
      <c r="AF54" s="6">
        <f t="shared" si="15"/>
        <v>7</v>
      </c>
      <c r="AG54" s="89">
        <f t="shared" si="16"/>
        <v>46018</v>
      </c>
      <c r="AH54" s="143">
        <f t="shared" si="17"/>
        <v>46018</v>
      </c>
      <c r="AI54" s="95" t="str">
        <f>IF(VLOOKUP(AG54,Hilfstabelle!$65:$1048576,12,FALSE)&lt;&gt;"",1,IF(VLOOKUP(AG54,Hilfstabelle!$65:$1048576,16,FALSE)&lt;&gt;"",1,IF(VLOOKUP(AG54,Hilfstabelle!$65:$1048576,20,FALSE)&lt;&gt;"",1,"")))</f>
        <v/>
      </c>
    </row>
    <row r="55" spans="1:35" x14ac:dyDescent="0.2">
      <c r="A55" s="94" t="str">
        <f>IF(VLOOKUP(C55,Hilfstabelle!$65:$1048576,6,FALSE)&lt;&gt;"",1,IF(VLOOKUP(C55,Hilfstabelle!$65:$1048576,8,FALSE)&lt;&gt;"",2,""))</f>
        <v/>
      </c>
      <c r="B55" s="6">
        <f t="shared" si="0"/>
        <v>5</v>
      </c>
      <c r="C55" s="89">
        <f t="shared" si="18"/>
        <v>45701</v>
      </c>
      <c r="D55" s="143">
        <f t="shared" si="1"/>
        <v>45701</v>
      </c>
      <c r="E55" s="95" t="str">
        <f>IF(VLOOKUP(C55,Hilfstabelle!$65:$1048576,12,FALSE)&lt;&gt;"",1,IF(VLOOKUP(C55,Hilfstabelle!$65:$1048576,16,FALSE)&lt;&gt;"",1,IF(VLOOKUP(C55,Hilfstabelle!$65:$1048576,20,FALSE)&lt;&gt;"",1,"")))</f>
        <v/>
      </c>
      <c r="F55" s="94">
        <f>IF(VLOOKUP(H55,Hilfstabelle!$65:$1048576,6,FALSE)&lt;&gt;"",1,IF(VLOOKUP(H55,Hilfstabelle!$65:$1048576,8,FALSE)&lt;&gt;"",2,""))</f>
        <v>1</v>
      </c>
      <c r="G55" s="6">
        <f t="shared" si="2"/>
        <v>2</v>
      </c>
      <c r="H55" s="89">
        <f t="shared" si="19"/>
        <v>45754</v>
      </c>
      <c r="I55" s="143">
        <f t="shared" si="3"/>
        <v>45754</v>
      </c>
      <c r="J55" s="95" t="str">
        <f>IF(VLOOKUP(H55,Hilfstabelle!$65:$1048576,12,FALSE)&lt;&gt;"",1,IF(VLOOKUP(H55,Hilfstabelle!$65:$1048576,16,FALSE)&lt;&gt;"",1,IF(VLOOKUP(H55,Hilfstabelle!$65:$1048576,20,FALSE)&lt;&gt;"",1,"")))</f>
        <v/>
      </c>
      <c r="K55" s="94">
        <f>IF(VLOOKUP(M55,Hilfstabelle!$65:$1048576,6,FALSE)&lt;&gt;"",1,IF(VLOOKUP(M55,Hilfstabelle!$65:$1048576,8,FALSE)&lt;&gt;"",2,""))</f>
        <v>2</v>
      </c>
      <c r="L55" s="6">
        <f t="shared" si="4"/>
        <v>6</v>
      </c>
      <c r="M55" s="89">
        <f t="shared" si="20"/>
        <v>45807</v>
      </c>
      <c r="N55" s="143">
        <f t="shared" si="5"/>
        <v>45807</v>
      </c>
      <c r="O55" s="95" t="str">
        <f>IF(VLOOKUP(M55,Hilfstabelle!$65:$1048576,12,FALSE)&lt;&gt;"",1,IF(VLOOKUP(M55,Hilfstabelle!$65:$1048576,16,FALSE)&lt;&gt;"",1,IF(VLOOKUP(M55,Hilfstabelle!$65:$1048576,20,FALSE)&lt;&gt;"",1,"")))</f>
        <v/>
      </c>
      <c r="P55" s="94">
        <f>IF(VLOOKUP(R55,Hilfstabelle!$65:$1048576,6,FALSE)&lt;&gt;"",1,IF(VLOOKUP(R55,Hilfstabelle!$65:$1048576,8,FALSE)&lt;&gt;"",2,""))</f>
        <v>1</v>
      </c>
      <c r="Q55" s="6">
        <f t="shared" si="6"/>
        <v>3</v>
      </c>
      <c r="R55" s="89">
        <f t="shared" si="7"/>
        <v>45860</v>
      </c>
      <c r="S55" s="143">
        <f t="shared" si="8"/>
        <v>45860</v>
      </c>
      <c r="T55" s="95" t="str">
        <f>IF(VLOOKUP(R55,Hilfstabelle!$65:$1048576,12,FALSE)&lt;&gt;"",1,IF(VLOOKUP(R55,Hilfstabelle!$65:$1048576,16,FALSE)&lt;&gt;"",1,IF(VLOOKUP(R55,Hilfstabelle!$65:$1048576,20,FALSE)&lt;&gt;"",1,"")))</f>
        <v/>
      </c>
      <c r="U55" s="94" t="str">
        <f>IF(VLOOKUP(W55,Hilfstabelle!$65:$1048576,6,FALSE)&lt;&gt;"",1,IF(VLOOKUP(W55,Hilfstabelle!$65:$1048576,8,FALSE)&lt;&gt;"",2,""))</f>
        <v/>
      </c>
      <c r="V55" s="6">
        <f t="shared" si="9"/>
        <v>7</v>
      </c>
      <c r="W55" s="89">
        <f t="shared" si="10"/>
        <v>45913</v>
      </c>
      <c r="X55" s="143">
        <f t="shared" si="11"/>
        <v>45913</v>
      </c>
      <c r="Y55" s="95" t="str">
        <f>IF(VLOOKUP(W55,Hilfstabelle!$65:$1048576,12,FALSE)&lt;&gt;"",1,IF(VLOOKUP(W55,Hilfstabelle!$65:$1048576,16,FALSE)&lt;&gt;"",1,IF(VLOOKUP(W55,Hilfstabelle!$65:$1048576,20,FALSE)&lt;&gt;"",1,"")))</f>
        <v/>
      </c>
      <c r="Z55" s="94" t="str">
        <f>IF(VLOOKUP(AB55,Hilfstabelle!$65:$1048576,6,FALSE)&lt;&gt;"",1,IF(VLOOKUP(AB55,Hilfstabelle!$65:$1048576,8,FALSE)&lt;&gt;"",2,""))</f>
        <v/>
      </c>
      <c r="AA55" s="6">
        <f t="shared" si="12"/>
        <v>4</v>
      </c>
      <c r="AB55" s="89">
        <f t="shared" si="13"/>
        <v>45966</v>
      </c>
      <c r="AC55" s="143">
        <f t="shared" si="14"/>
        <v>45966</v>
      </c>
      <c r="AD55" s="95" t="str">
        <f>IF(VLOOKUP(AB55,Hilfstabelle!$65:$1048576,12,FALSE)&lt;&gt;"",1,IF(VLOOKUP(AB55,Hilfstabelle!$65:$1048576,16,FALSE)&lt;&gt;"",1,IF(VLOOKUP(AB55,Hilfstabelle!$65:$1048576,20,FALSE)&lt;&gt;"",1,"")))</f>
        <v/>
      </c>
      <c r="AE55" s="94">
        <f>IF(VLOOKUP(AG55,Hilfstabelle!$65:$1048576,6,FALSE)&lt;&gt;"",1,IF(VLOOKUP(AG55,Hilfstabelle!$65:$1048576,8,FALSE)&lt;&gt;"",2,""))</f>
        <v>1</v>
      </c>
      <c r="AF55" s="6">
        <f t="shared" si="15"/>
        <v>1</v>
      </c>
      <c r="AG55" s="89">
        <f t="shared" si="16"/>
        <v>46019</v>
      </c>
      <c r="AH55" s="143">
        <f t="shared" si="17"/>
        <v>46019</v>
      </c>
      <c r="AI55" s="95" t="str">
        <f>IF(VLOOKUP(AG55,Hilfstabelle!$65:$1048576,12,FALSE)&lt;&gt;"",1,IF(VLOOKUP(AG55,Hilfstabelle!$65:$1048576,16,FALSE)&lt;&gt;"",1,IF(VLOOKUP(AG55,Hilfstabelle!$65:$1048576,20,FALSE)&lt;&gt;"",1,"")))</f>
        <v/>
      </c>
    </row>
    <row r="56" spans="1:35" x14ac:dyDescent="0.2">
      <c r="A56" s="94" t="str">
        <f>IF(VLOOKUP(C56,Hilfstabelle!$65:$1048576,6,FALSE)&lt;&gt;"",1,IF(VLOOKUP(C56,Hilfstabelle!$65:$1048576,8,FALSE)&lt;&gt;"",2,""))</f>
        <v/>
      </c>
      <c r="B56" s="6">
        <f t="shared" si="0"/>
        <v>6</v>
      </c>
      <c r="C56" s="89">
        <f t="shared" si="18"/>
        <v>45702</v>
      </c>
      <c r="D56" s="143">
        <f t="shared" si="1"/>
        <v>45702</v>
      </c>
      <c r="E56" s="95" t="str">
        <f>IF(VLOOKUP(C56,Hilfstabelle!$65:$1048576,12,FALSE)&lt;&gt;"",1,IF(VLOOKUP(C56,Hilfstabelle!$65:$1048576,16,FALSE)&lt;&gt;"",1,IF(VLOOKUP(C56,Hilfstabelle!$65:$1048576,20,FALSE)&lt;&gt;"",1,"")))</f>
        <v/>
      </c>
      <c r="F56" s="94">
        <f>IF(VLOOKUP(H56,Hilfstabelle!$65:$1048576,6,FALSE)&lt;&gt;"",1,IF(VLOOKUP(H56,Hilfstabelle!$65:$1048576,8,FALSE)&lt;&gt;"",2,""))</f>
        <v>1</v>
      </c>
      <c r="G56" s="6">
        <f t="shared" si="2"/>
        <v>3</v>
      </c>
      <c r="H56" s="89">
        <f t="shared" si="19"/>
        <v>45755</v>
      </c>
      <c r="I56" s="143">
        <f t="shared" si="3"/>
        <v>45755</v>
      </c>
      <c r="J56" s="95" t="str">
        <f>IF(VLOOKUP(H56,Hilfstabelle!$65:$1048576,12,FALSE)&lt;&gt;"",1,IF(VLOOKUP(H56,Hilfstabelle!$65:$1048576,16,FALSE)&lt;&gt;"",1,IF(VLOOKUP(H56,Hilfstabelle!$65:$1048576,20,FALSE)&lt;&gt;"",1,"")))</f>
        <v/>
      </c>
      <c r="K56" s="94" t="str">
        <f>IF(VLOOKUP(M56,Hilfstabelle!$65:$1048576,6,FALSE)&lt;&gt;"",1,IF(VLOOKUP(M56,Hilfstabelle!$65:$1048576,8,FALSE)&lt;&gt;"",2,""))</f>
        <v/>
      </c>
      <c r="L56" s="6">
        <f t="shared" si="4"/>
        <v>7</v>
      </c>
      <c r="M56" s="89">
        <f t="shared" si="20"/>
        <v>45808</v>
      </c>
      <c r="N56" s="143">
        <f t="shared" si="5"/>
        <v>45808</v>
      </c>
      <c r="O56" s="95" t="str">
        <f>IF(VLOOKUP(M56,Hilfstabelle!$65:$1048576,12,FALSE)&lt;&gt;"",1,IF(VLOOKUP(M56,Hilfstabelle!$65:$1048576,16,FALSE)&lt;&gt;"",1,IF(VLOOKUP(M56,Hilfstabelle!$65:$1048576,20,FALSE)&lt;&gt;"",1,"")))</f>
        <v/>
      </c>
      <c r="P56" s="94">
        <f>IF(VLOOKUP(R56,Hilfstabelle!$65:$1048576,6,FALSE)&lt;&gt;"",1,IF(VLOOKUP(R56,Hilfstabelle!$65:$1048576,8,FALSE)&lt;&gt;"",2,""))</f>
        <v>1</v>
      </c>
      <c r="Q56" s="6">
        <f t="shared" si="6"/>
        <v>4</v>
      </c>
      <c r="R56" s="89">
        <f t="shared" si="7"/>
        <v>45861</v>
      </c>
      <c r="S56" s="143">
        <f t="shared" si="8"/>
        <v>45861</v>
      </c>
      <c r="T56" s="95" t="str">
        <f>IF(VLOOKUP(R56,Hilfstabelle!$65:$1048576,12,FALSE)&lt;&gt;"",1,IF(VLOOKUP(R56,Hilfstabelle!$65:$1048576,16,FALSE)&lt;&gt;"",1,IF(VLOOKUP(R56,Hilfstabelle!$65:$1048576,20,FALSE)&lt;&gt;"",1,"")))</f>
        <v/>
      </c>
      <c r="U56" s="94" t="str">
        <f>IF(VLOOKUP(W56,Hilfstabelle!$65:$1048576,6,FALSE)&lt;&gt;"",1,IF(VLOOKUP(W56,Hilfstabelle!$65:$1048576,8,FALSE)&lt;&gt;"",2,""))</f>
        <v/>
      </c>
      <c r="V56" s="6">
        <f t="shared" si="9"/>
        <v>1</v>
      </c>
      <c r="W56" s="89">
        <f t="shared" si="10"/>
        <v>45914</v>
      </c>
      <c r="X56" s="143">
        <f t="shared" si="11"/>
        <v>45914</v>
      </c>
      <c r="Y56" s="95" t="str">
        <f>IF(VLOOKUP(W56,Hilfstabelle!$65:$1048576,12,FALSE)&lt;&gt;"",1,IF(VLOOKUP(W56,Hilfstabelle!$65:$1048576,16,FALSE)&lt;&gt;"",1,IF(VLOOKUP(W56,Hilfstabelle!$65:$1048576,20,FALSE)&lt;&gt;"",1,"")))</f>
        <v/>
      </c>
      <c r="Z56" s="94" t="str">
        <f>IF(VLOOKUP(AB56,Hilfstabelle!$65:$1048576,6,FALSE)&lt;&gt;"",1,IF(VLOOKUP(AB56,Hilfstabelle!$65:$1048576,8,FALSE)&lt;&gt;"",2,""))</f>
        <v/>
      </c>
      <c r="AA56" s="6">
        <f t="shared" si="12"/>
        <v>5</v>
      </c>
      <c r="AB56" s="89">
        <f t="shared" si="13"/>
        <v>45967</v>
      </c>
      <c r="AC56" s="143">
        <f t="shared" si="14"/>
        <v>45967</v>
      </c>
      <c r="AD56" s="95" t="str">
        <f>IF(VLOOKUP(AB56,Hilfstabelle!$65:$1048576,12,FALSE)&lt;&gt;"",1,IF(VLOOKUP(AB56,Hilfstabelle!$65:$1048576,16,FALSE)&lt;&gt;"",1,IF(VLOOKUP(AB56,Hilfstabelle!$65:$1048576,20,FALSE)&lt;&gt;"",1,"")))</f>
        <v/>
      </c>
      <c r="AE56" s="94">
        <f>IF(VLOOKUP(AG56,Hilfstabelle!$65:$1048576,6,FALSE)&lt;&gt;"",1,IF(VLOOKUP(AG56,Hilfstabelle!$65:$1048576,8,FALSE)&lt;&gt;"",2,""))</f>
        <v>1</v>
      </c>
      <c r="AF56" s="6">
        <f t="shared" si="15"/>
        <v>2</v>
      </c>
      <c r="AG56" s="89">
        <f t="shared" si="16"/>
        <v>46020</v>
      </c>
      <c r="AH56" s="143">
        <f t="shared" si="17"/>
        <v>46020</v>
      </c>
      <c r="AI56" s="95" t="str">
        <f>IF(VLOOKUP(AG56,Hilfstabelle!$65:$1048576,12,FALSE)&lt;&gt;"",1,IF(VLOOKUP(AG56,Hilfstabelle!$65:$1048576,16,FALSE)&lt;&gt;"",1,IF(VLOOKUP(AG56,Hilfstabelle!$65:$1048576,20,FALSE)&lt;&gt;"",1,"")))</f>
        <v/>
      </c>
    </row>
    <row r="57" spans="1:35" x14ac:dyDescent="0.2">
      <c r="A57" s="94" t="str">
        <f>IF(VLOOKUP(C57,Hilfstabelle!$65:$1048576,6,FALSE)&lt;&gt;"",1,IF(VLOOKUP(C57,Hilfstabelle!$65:$1048576,8,FALSE)&lt;&gt;"",2,""))</f>
        <v/>
      </c>
      <c r="B57" s="6">
        <f t="shared" si="0"/>
        <v>7</v>
      </c>
      <c r="C57" s="89">
        <f t="shared" si="18"/>
        <v>45703</v>
      </c>
      <c r="D57" s="143">
        <f t="shared" si="1"/>
        <v>45703</v>
      </c>
      <c r="E57" s="95" t="str">
        <f>IF(VLOOKUP(C57,Hilfstabelle!$65:$1048576,12,FALSE)&lt;&gt;"",1,IF(VLOOKUP(C57,Hilfstabelle!$65:$1048576,16,FALSE)&lt;&gt;"",1,IF(VLOOKUP(C57,Hilfstabelle!$65:$1048576,20,FALSE)&lt;&gt;"",1,"")))</f>
        <v/>
      </c>
      <c r="F57" s="94">
        <f>IF(VLOOKUP(H57,Hilfstabelle!$65:$1048576,6,FALSE)&lt;&gt;"",1,IF(VLOOKUP(H57,Hilfstabelle!$65:$1048576,8,FALSE)&lt;&gt;"",2,""))</f>
        <v>1</v>
      </c>
      <c r="G57" s="6">
        <f t="shared" si="2"/>
        <v>4</v>
      </c>
      <c r="H57" s="89">
        <f t="shared" si="19"/>
        <v>45756</v>
      </c>
      <c r="I57" s="143">
        <f t="shared" si="3"/>
        <v>45756</v>
      </c>
      <c r="J57" s="95" t="str">
        <f>IF(VLOOKUP(H57,Hilfstabelle!$65:$1048576,12,FALSE)&lt;&gt;"",1,IF(VLOOKUP(H57,Hilfstabelle!$65:$1048576,16,FALSE)&lt;&gt;"",1,IF(VLOOKUP(H57,Hilfstabelle!$65:$1048576,20,FALSE)&lt;&gt;"",1,"")))</f>
        <v/>
      </c>
      <c r="K57" s="94" t="str">
        <f>IF(VLOOKUP(M57,Hilfstabelle!$65:$1048576,6,FALSE)&lt;&gt;"",1,IF(VLOOKUP(M57,Hilfstabelle!$65:$1048576,8,FALSE)&lt;&gt;"",2,""))</f>
        <v/>
      </c>
      <c r="L57" s="6">
        <f t="shared" si="4"/>
        <v>1</v>
      </c>
      <c r="M57" s="89">
        <f t="shared" si="20"/>
        <v>45809</v>
      </c>
      <c r="N57" s="143">
        <f t="shared" si="5"/>
        <v>45809</v>
      </c>
      <c r="O57" s="95" t="str">
        <f>IF(VLOOKUP(M57,Hilfstabelle!$65:$1048576,12,FALSE)&lt;&gt;"",1,IF(VLOOKUP(M57,Hilfstabelle!$65:$1048576,16,FALSE)&lt;&gt;"",1,IF(VLOOKUP(M57,Hilfstabelle!$65:$1048576,20,FALSE)&lt;&gt;"",1,"")))</f>
        <v/>
      </c>
      <c r="P57" s="94">
        <f>IF(VLOOKUP(R57,Hilfstabelle!$65:$1048576,6,FALSE)&lt;&gt;"",1,IF(VLOOKUP(R57,Hilfstabelle!$65:$1048576,8,FALSE)&lt;&gt;"",2,""))</f>
        <v>1</v>
      </c>
      <c r="Q57" s="6">
        <f t="shared" si="6"/>
        <v>5</v>
      </c>
      <c r="R57" s="89">
        <f t="shared" si="7"/>
        <v>45862</v>
      </c>
      <c r="S57" s="143">
        <f t="shared" si="8"/>
        <v>45862</v>
      </c>
      <c r="T57" s="95" t="str">
        <f>IF(VLOOKUP(R57,Hilfstabelle!$65:$1048576,12,FALSE)&lt;&gt;"",1,IF(VLOOKUP(R57,Hilfstabelle!$65:$1048576,16,FALSE)&lt;&gt;"",1,IF(VLOOKUP(R57,Hilfstabelle!$65:$1048576,20,FALSE)&lt;&gt;"",1,"")))</f>
        <v/>
      </c>
      <c r="U57" s="94" t="str">
        <f>IF(VLOOKUP(W57,Hilfstabelle!$65:$1048576,6,FALSE)&lt;&gt;"",1,IF(VLOOKUP(W57,Hilfstabelle!$65:$1048576,8,FALSE)&lt;&gt;"",2,""))</f>
        <v/>
      </c>
      <c r="V57" s="6">
        <f t="shared" si="9"/>
        <v>2</v>
      </c>
      <c r="W57" s="89">
        <f t="shared" si="10"/>
        <v>45915</v>
      </c>
      <c r="X57" s="143">
        <f t="shared" si="11"/>
        <v>45915</v>
      </c>
      <c r="Y57" s="95" t="str">
        <f>IF(VLOOKUP(W57,Hilfstabelle!$65:$1048576,12,FALSE)&lt;&gt;"",1,IF(VLOOKUP(W57,Hilfstabelle!$65:$1048576,16,FALSE)&lt;&gt;"",1,IF(VLOOKUP(W57,Hilfstabelle!$65:$1048576,20,FALSE)&lt;&gt;"",1,"")))</f>
        <v/>
      </c>
      <c r="Z57" s="94" t="str">
        <f>IF(VLOOKUP(AB57,Hilfstabelle!$65:$1048576,6,FALSE)&lt;&gt;"",1,IF(VLOOKUP(AB57,Hilfstabelle!$65:$1048576,8,FALSE)&lt;&gt;"",2,""))</f>
        <v/>
      </c>
      <c r="AA57" s="6">
        <f t="shared" si="12"/>
        <v>6</v>
      </c>
      <c r="AB57" s="89">
        <f t="shared" si="13"/>
        <v>45968</v>
      </c>
      <c r="AC57" s="143">
        <f t="shared" si="14"/>
        <v>45968</v>
      </c>
      <c r="AD57" s="95" t="str">
        <f>IF(VLOOKUP(AB57,Hilfstabelle!$65:$1048576,12,FALSE)&lt;&gt;"",1,IF(VLOOKUP(AB57,Hilfstabelle!$65:$1048576,16,FALSE)&lt;&gt;"",1,IF(VLOOKUP(AB57,Hilfstabelle!$65:$1048576,20,FALSE)&lt;&gt;"",1,"")))</f>
        <v/>
      </c>
      <c r="AE57" s="94">
        <f>IF(VLOOKUP(AG57,Hilfstabelle!$65:$1048576,6,FALSE)&lt;&gt;"",1,IF(VLOOKUP(AG57,Hilfstabelle!$65:$1048576,8,FALSE)&lt;&gt;"",2,""))</f>
        <v>1</v>
      </c>
      <c r="AF57" s="6">
        <f t="shared" si="15"/>
        <v>3</v>
      </c>
      <c r="AG57" s="89">
        <f t="shared" si="16"/>
        <v>46021</v>
      </c>
      <c r="AH57" s="143">
        <f t="shared" si="17"/>
        <v>46021</v>
      </c>
      <c r="AI57" s="95" t="str">
        <f>IF(VLOOKUP(AG57,Hilfstabelle!$65:$1048576,12,FALSE)&lt;&gt;"",1,IF(VLOOKUP(AG57,Hilfstabelle!$65:$1048576,16,FALSE)&lt;&gt;"",1,IF(VLOOKUP(AG57,Hilfstabelle!$65:$1048576,20,FALSE)&lt;&gt;"",1,"")))</f>
        <v/>
      </c>
    </row>
    <row r="58" spans="1:35" x14ac:dyDescent="0.2">
      <c r="A58" s="94" t="str">
        <f>IF(VLOOKUP(C58,Hilfstabelle!$65:$1048576,6,FALSE)&lt;&gt;"",1,IF(VLOOKUP(C58,Hilfstabelle!$65:$1048576,8,FALSE)&lt;&gt;"",2,""))</f>
        <v/>
      </c>
      <c r="B58" s="6">
        <f t="shared" si="0"/>
        <v>1</v>
      </c>
      <c r="C58" s="89">
        <f t="shared" si="18"/>
        <v>45704</v>
      </c>
      <c r="D58" s="143">
        <f t="shared" si="1"/>
        <v>45704</v>
      </c>
      <c r="E58" s="95" t="str">
        <f>IF(VLOOKUP(C58,Hilfstabelle!$65:$1048576,12,FALSE)&lt;&gt;"",1,IF(VLOOKUP(C58,Hilfstabelle!$65:$1048576,16,FALSE)&lt;&gt;"",1,IF(VLOOKUP(C58,Hilfstabelle!$65:$1048576,20,FALSE)&lt;&gt;"",1,"")))</f>
        <v/>
      </c>
      <c r="F58" s="94">
        <f>IF(VLOOKUP(H58,Hilfstabelle!$65:$1048576,6,FALSE)&lt;&gt;"",1,IF(VLOOKUP(H58,Hilfstabelle!$65:$1048576,8,FALSE)&lt;&gt;"",2,""))</f>
        <v>1</v>
      </c>
      <c r="G58" s="6">
        <f t="shared" si="2"/>
        <v>5</v>
      </c>
      <c r="H58" s="89">
        <f t="shared" si="19"/>
        <v>45757</v>
      </c>
      <c r="I58" s="143">
        <f t="shared" si="3"/>
        <v>45757</v>
      </c>
      <c r="J58" s="95" t="str">
        <f>IF(VLOOKUP(H58,Hilfstabelle!$65:$1048576,12,FALSE)&lt;&gt;"",1,IF(VLOOKUP(H58,Hilfstabelle!$65:$1048576,16,FALSE)&lt;&gt;"",1,IF(VLOOKUP(H58,Hilfstabelle!$65:$1048576,20,FALSE)&lt;&gt;"",1,"")))</f>
        <v/>
      </c>
      <c r="K58" s="94">
        <f>IF(VLOOKUP(M58,Hilfstabelle!$65:$1048576,6,FALSE)&lt;&gt;"",1,IF(VLOOKUP(M58,Hilfstabelle!$65:$1048576,8,FALSE)&lt;&gt;"",2,""))</f>
        <v>1</v>
      </c>
      <c r="L58" s="6">
        <f t="shared" si="4"/>
        <v>2</v>
      </c>
      <c r="M58" s="89">
        <f t="shared" si="20"/>
        <v>45810</v>
      </c>
      <c r="N58" s="143">
        <f t="shared" si="5"/>
        <v>45810</v>
      </c>
      <c r="O58" s="95" t="str">
        <f>IF(VLOOKUP(M58,Hilfstabelle!$65:$1048576,12,FALSE)&lt;&gt;"",1,IF(VLOOKUP(M58,Hilfstabelle!$65:$1048576,16,FALSE)&lt;&gt;"",1,IF(VLOOKUP(M58,Hilfstabelle!$65:$1048576,20,FALSE)&lt;&gt;"",1,"")))</f>
        <v/>
      </c>
      <c r="P58" s="94">
        <f>IF(VLOOKUP(R58,Hilfstabelle!$65:$1048576,6,FALSE)&lt;&gt;"",1,IF(VLOOKUP(R58,Hilfstabelle!$65:$1048576,8,FALSE)&lt;&gt;"",2,""))</f>
        <v>1</v>
      </c>
      <c r="Q58" s="6">
        <f t="shared" si="6"/>
        <v>6</v>
      </c>
      <c r="R58" s="89">
        <f t="shared" si="7"/>
        <v>45863</v>
      </c>
      <c r="S58" s="143">
        <f t="shared" si="8"/>
        <v>45863</v>
      </c>
      <c r="T58" s="95" t="str">
        <f>IF(VLOOKUP(R58,Hilfstabelle!$65:$1048576,12,FALSE)&lt;&gt;"",1,IF(VLOOKUP(R58,Hilfstabelle!$65:$1048576,16,FALSE)&lt;&gt;"",1,IF(VLOOKUP(R58,Hilfstabelle!$65:$1048576,20,FALSE)&lt;&gt;"",1,"")))</f>
        <v/>
      </c>
      <c r="U58" s="94" t="str">
        <f>IF(VLOOKUP(W58,Hilfstabelle!$65:$1048576,6,FALSE)&lt;&gt;"",1,IF(VLOOKUP(W58,Hilfstabelle!$65:$1048576,8,FALSE)&lt;&gt;"",2,""))</f>
        <v/>
      </c>
      <c r="V58" s="6">
        <f t="shared" si="9"/>
        <v>3</v>
      </c>
      <c r="W58" s="89">
        <f t="shared" si="10"/>
        <v>45916</v>
      </c>
      <c r="X58" s="143">
        <f t="shared" si="11"/>
        <v>45916</v>
      </c>
      <c r="Y58" s="95" t="str">
        <f>IF(VLOOKUP(W58,Hilfstabelle!$65:$1048576,12,FALSE)&lt;&gt;"",1,IF(VLOOKUP(W58,Hilfstabelle!$65:$1048576,16,FALSE)&lt;&gt;"",1,IF(VLOOKUP(W58,Hilfstabelle!$65:$1048576,20,FALSE)&lt;&gt;"",1,"")))</f>
        <v/>
      </c>
      <c r="Z58" s="94" t="str">
        <f>IF(VLOOKUP(AB58,Hilfstabelle!$65:$1048576,6,FALSE)&lt;&gt;"",1,IF(VLOOKUP(AB58,Hilfstabelle!$65:$1048576,8,FALSE)&lt;&gt;"",2,""))</f>
        <v/>
      </c>
      <c r="AA58" s="6">
        <f t="shared" si="12"/>
        <v>7</v>
      </c>
      <c r="AB58" s="89">
        <f t="shared" si="13"/>
        <v>45969</v>
      </c>
      <c r="AC58" s="143">
        <f t="shared" si="14"/>
        <v>45969</v>
      </c>
      <c r="AD58" s="95" t="str">
        <f>IF(VLOOKUP(AB58,Hilfstabelle!$65:$1048576,12,FALSE)&lt;&gt;"",1,IF(VLOOKUP(AB58,Hilfstabelle!$65:$1048576,16,FALSE)&lt;&gt;"",1,IF(VLOOKUP(AB58,Hilfstabelle!$65:$1048576,20,FALSE)&lt;&gt;"",1,"")))</f>
        <v/>
      </c>
      <c r="AE58" s="94">
        <f>IF(VLOOKUP(AG58,Hilfstabelle!$65:$1048576,6,FALSE)&lt;&gt;"",1,IF(VLOOKUP(AG58,Hilfstabelle!$65:$1048576,8,FALSE)&lt;&gt;"",2,""))</f>
        <v>1</v>
      </c>
      <c r="AF58" s="6">
        <f t="shared" si="15"/>
        <v>4</v>
      </c>
      <c r="AG58" s="89">
        <f t="shared" si="16"/>
        <v>46022</v>
      </c>
      <c r="AH58" s="143">
        <f t="shared" si="17"/>
        <v>46022</v>
      </c>
      <c r="AI58" s="95" t="str">
        <f>IF(VLOOKUP(AG58,Hilfstabelle!$65:$1048576,12,FALSE)&lt;&gt;"",1,IF(VLOOKUP(AG58,Hilfstabelle!$65:$1048576,16,FALSE)&lt;&gt;"",1,IF(VLOOKUP(AG58,Hilfstabelle!$65:$1048576,20,FALSE)&lt;&gt;"",1,"")))</f>
        <v/>
      </c>
    </row>
    <row r="59" spans="1:35" x14ac:dyDescent="0.2">
      <c r="A59" s="94" t="str">
        <f>IF(VLOOKUP(C59,Hilfstabelle!$65:$1048576,6,FALSE)&lt;&gt;"",1,IF(VLOOKUP(C59,Hilfstabelle!$65:$1048576,8,FALSE)&lt;&gt;"",2,""))</f>
        <v/>
      </c>
      <c r="B59" s="6">
        <f t="shared" si="0"/>
        <v>2</v>
      </c>
      <c r="C59" s="89">
        <f t="shared" si="18"/>
        <v>45705</v>
      </c>
      <c r="D59" s="143">
        <f t="shared" si="1"/>
        <v>45705</v>
      </c>
      <c r="E59" s="95" t="str">
        <f>IF(VLOOKUP(C59,Hilfstabelle!$65:$1048576,12,FALSE)&lt;&gt;"",1,IF(VLOOKUP(C59,Hilfstabelle!$65:$1048576,16,FALSE)&lt;&gt;"",1,IF(VLOOKUP(C59,Hilfstabelle!$65:$1048576,20,FALSE)&lt;&gt;"",1,"")))</f>
        <v/>
      </c>
      <c r="F59" s="94">
        <f>IF(VLOOKUP(H59,Hilfstabelle!$65:$1048576,6,FALSE)&lt;&gt;"",1,IF(VLOOKUP(H59,Hilfstabelle!$65:$1048576,8,FALSE)&lt;&gt;"",2,""))</f>
        <v>1</v>
      </c>
      <c r="G59" s="6">
        <f t="shared" si="2"/>
        <v>6</v>
      </c>
      <c r="H59" s="89">
        <f t="shared" si="19"/>
        <v>45758</v>
      </c>
      <c r="I59" s="143">
        <f t="shared" si="3"/>
        <v>45758</v>
      </c>
      <c r="J59" s="95" t="str">
        <f>IF(VLOOKUP(H59,Hilfstabelle!$65:$1048576,12,FALSE)&lt;&gt;"",1,IF(VLOOKUP(H59,Hilfstabelle!$65:$1048576,16,FALSE)&lt;&gt;"",1,IF(VLOOKUP(H59,Hilfstabelle!$65:$1048576,20,FALSE)&lt;&gt;"",1,"")))</f>
        <v/>
      </c>
      <c r="K59" s="94">
        <f>IF(VLOOKUP(M59,Hilfstabelle!$65:$1048576,6,FALSE)&lt;&gt;"",1,IF(VLOOKUP(M59,Hilfstabelle!$65:$1048576,8,FALSE)&lt;&gt;"",2,""))</f>
        <v>1</v>
      </c>
      <c r="L59" s="6">
        <f t="shared" si="4"/>
        <v>3</v>
      </c>
      <c r="M59" s="89">
        <f t="shared" si="20"/>
        <v>45811</v>
      </c>
      <c r="N59" s="143">
        <f t="shared" si="5"/>
        <v>45811</v>
      </c>
      <c r="O59" s="95" t="str">
        <f>IF(VLOOKUP(M59,Hilfstabelle!$65:$1048576,12,FALSE)&lt;&gt;"",1,IF(VLOOKUP(M59,Hilfstabelle!$65:$1048576,16,FALSE)&lt;&gt;"",1,IF(VLOOKUP(M59,Hilfstabelle!$65:$1048576,20,FALSE)&lt;&gt;"",1,"")))</f>
        <v/>
      </c>
      <c r="P59" s="94">
        <f>IF(VLOOKUP(R59,Hilfstabelle!$65:$1048576,6,FALSE)&lt;&gt;"",1,IF(VLOOKUP(R59,Hilfstabelle!$65:$1048576,8,FALSE)&lt;&gt;"",2,""))</f>
        <v>1</v>
      </c>
      <c r="Q59" s="6">
        <f t="shared" si="6"/>
        <v>7</v>
      </c>
      <c r="R59" s="89">
        <f t="shared" si="7"/>
        <v>45864</v>
      </c>
      <c r="S59" s="143">
        <f t="shared" si="8"/>
        <v>45864</v>
      </c>
      <c r="T59" s="95" t="str">
        <f>IF(VLOOKUP(R59,Hilfstabelle!$65:$1048576,12,FALSE)&lt;&gt;"",1,IF(VLOOKUP(R59,Hilfstabelle!$65:$1048576,16,FALSE)&lt;&gt;"",1,IF(VLOOKUP(R59,Hilfstabelle!$65:$1048576,20,FALSE)&lt;&gt;"",1,"")))</f>
        <v/>
      </c>
      <c r="U59" s="94" t="str">
        <f>IF(VLOOKUP(W59,Hilfstabelle!$65:$1048576,6,FALSE)&lt;&gt;"",1,IF(VLOOKUP(W59,Hilfstabelle!$65:$1048576,8,FALSE)&lt;&gt;"",2,""))</f>
        <v/>
      </c>
      <c r="V59" s="6">
        <f t="shared" si="9"/>
        <v>4</v>
      </c>
      <c r="W59" s="89">
        <f t="shared" si="10"/>
        <v>45917</v>
      </c>
      <c r="X59" s="143">
        <f t="shared" si="11"/>
        <v>45917</v>
      </c>
      <c r="Y59" s="95" t="str">
        <f>IF(VLOOKUP(W59,Hilfstabelle!$65:$1048576,12,FALSE)&lt;&gt;"",1,IF(VLOOKUP(W59,Hilfstabelle!$65:$1048576,16,FALSE)&lt;&gt;"",1,IF(VLOOKUP(W59,Hilfstabelle!$65:$1048576,20,FALSE)&lt;&gt;"",1,"")))</f>
        <v/>
      </c>
      <c r="Z59" s="94" t="str">
        <f>IF(VLOOKUP(AB59,Hilfstabelle!$65:$1048576,6,FALSE)&lt;&gt;"",1,IF(VLOOKUP(AB59,Hilfstabelle!$65:$1048576,8,FALSE)&lt;&gt;"",2,""))</f>
        <v/>
      </c>
      <c r="AA59" s="6">
        <f t="shared" si="12"/>
        <v>1</v>
      </c>
      <c r="AB59" s="89">
        <f t="shared" si="13"/>
        <v>45970</v>
      </c>
      <c r="AC59" s="143">
        <f t="shared" si="14"/>
        <v>45970</v>
      </c>
      <c r="AD59" s="95" t="str">
        <f>IF(VLOOKUP(AB59,Hilfstabelle!$65:$1048576,12,FALSE)&lt;&gt;"",1,IF(VLOOKUP(AB59,Hilfstabelle!$65:$1048576,16,FALSE)&lt;&gt;"",1,IF(VLOOKUP(AB59,Hilfstabelle!$65:$1048576,20,FALSE)&lt;&gt;"",1,"")))</f>
        <v/>
      </c>
      <c r="AE59" s="94" t="e">
        <f>IF(VLOOKUP(AG59,Hilfstabelle!$65:$1048576,6,FALSE)&lt;&gt;"",1,IF(VLOOKUP(AG59,Hilfstabelle!$65:$1048576,8,FALSE)&lt;&gt;"",2,""))</f>
        <v>#N/A</v>
      </c>
      <c r="AF59" s="6" t="str">
        <f>IF(DAY(AG58)=31,"",WEEKDAY(AG59))</f>
        <v/>
      </c>
      <c r="AG59" s="89" t="str">
        <f>IF(DAY(AG58)=31,"",AG58+1)</f>
        <v/>
      </c>
      <c r="AH59" s="143" t="str">
        <f>IF(AG59="","",AG59)</f>
        <v/>
      </c>
      <c r="AI59" s="95" t="e">
        <f>IF(VLOOKUP(AG59,Hilfstabelle!$65:$1048576,12,FALSE)&lt;&gt;"",1,IF(VLOOKUP(AG59,Hilfstabelle!$65:$1048576,16,FALSE)&lt;&gt;"",1,IF(VLOOKUP(AG59,Hilfstabelle!$65:$1048576,20,FALSE)&lt;&gt;"",1,"")))</f>
        <v>#N/A</v>
      </c>
    </row>
    <row r="60" spans="1:35" x14ac:dyDescent="0.2">
      <c r="A60" s="94" t="str">
        <f>IF(VLOOKUP(C60,Hilfstabelle!$65:$1048576,6,FALSE)&lt;&gt;"",1,IF(VLOOKUP(C60,Hilfstabelle!$65:$1048576,8,FALSE)&lt;&gt;"",2,""))</f>
        <v/>
      </c>
      <c r="B60" s="6">
        <f t="shared" si="0"/>
        <v>3</v>
      </c>
      <c r="C60" s="89">
        <f t="shared" si="18"/>
        <v>45706</v>
      </c>
      <c r="D60" s="143">
        <f t="shared" si="1"/>
        <v>45706</v>
      </c>
      <c r="E60" s="95" t="str">
        <f>IF(VLOOKUP(C60,Hilfstabelle!$65:$1048576,12,FALSE)&lt;&gt;"",1,IF(VLOOKUP(C60,Hilfstabelle!$65:$1048576,16,FALSE)&lt;&gt;"",1,IF(VLOOKUP(C60,Hilfstabelle!$65:$1048576,20,FALSE)&lt;&gt;"",1,"")))</f>
        <v/>
      </c>
      <c r="F60" s="94">
        <f>IF(VLOOKUP(H60,Hilfstabelle!$65:$1048576,6,FALSE)&lt;&gt;"",1,IF(VLOOKUP(H60,Hilfstabelle!$65:$1048576,8,FALSE)&lt;&gt;"",2,""))</f>
        <v>1</v>
      </c>
      <c r="G60" s="6">
        <f t="shared" si="2"/>
        <v>7</v>
      </c>
      <c r="H60" s="89">
        <f t="shared" si="19"/>
        <v>45759</v>
      </c>
      <c r="I60" s="143">
        <f t="shared" si="3"/>
        <v>45759</v>
      </c>
      <c r="J60" s="95" t="str">
        <f>IF(VLOOKUP(H60,Hilfstabelle!$65:$1048576,12,FALSE)&lt;&gt;"",1,IF(VLOOKUP(H60,Hilfstabelle!$65:$1048576,16,FALSE)&lt;&gt;"",1,IF(VLOOKUP(H60,Hilfstabelle!$65:$1048576,20,FALSE)&lt;&gt;"",1,"")))</f>
        <v/>
      </c>
      <c r="K60" s="94">
        <f>IF(VLOOKUP(M60,Hilfstabelle!$65:$1048576,6,FALSE)&lt;&gt;"",1,IF(VLOOKUP(M60,Hilfstabelle!$65:$1048576,8,FALSE)&lt;&gt;"",2,""))</f>
        <v>1</v>
      </c>
      <c r="L60" s="6">
        <f t="shared" si="4"/>
        <v>4</v>
      </c>
      <c r="M60" s="89">
        <f t="shared" si="20"/>
        <v>45812</v>
      </c>
      <c r="N60" s="143">
        <f t="shared" si="5"/>
        <v>45812</v>
      </c>
      <c r="O60" s="95" t="str">
        <f>IF(VLOOKUP(M60,Hilfstabelle!$65:$1048576,12,FALSE)&lt;&gt;"",1,IF(VLOOKUP(M60,Hilfstabelle!$65:$1048576,16,FALSE)&lt;&gt;"",1,IF(VLOOKUP(M60,Hilfstabelle!$65:$1048576,20,FALSE)&lt;&gt;"",1,"")))</f>
        <v/>
      </c>
      <c r="P60" s="94">
        <f>IF(VLOOKUP(R60,Hilfstabelle!$65:$1048576,6,FALSE)&lt;&gt;"",1,IF(VLOOKUP(R60,Hilfstabelle!$65:$1048576,8,FALSE)&lt;&gt;"",2,""))</f>
        <v>1</v>
      </c>
      <c r="Q60" s="6">
        <f t="shared" si="6"/>
        <v>1</v>
      </c>
      <c r="R60" s="89">
        <f t="shared" si="7"/>
        <v>45865</v>
      </c>
      <c r="S60" s="143">
        <f t="shared" si="8"/>
        <v>45865</v>
      </c>
      <c r="T60" s="95" t="str">
        <f>IF(VLOOKUP(R60,Hilfstabelle!$65:$1048576,12,FALSE)&lt;&gt;"",1,IF(VLOOKUP(R60,Hilfstabelle!$65:$1048576,16,FALSE)&lt;&gt;"",1,IF(VLOOKUP(R60,Hilfstabelle!$65:$1048576,20,FALSE)&lt;&gt;"",1,"")))</f>
        <v/>
      </c>
      <c r="U60" s="94" t="str">
        <f>IF(VLOOKUP(W60,Hilfstabelle!$65:$1048576,6,FALSE)&lt;&gt;"",1,IF(VLOOKUP(W60,Hilfstabelle!$65:$1048576,8,FALSE)&lt;&gt;"",2,""))</f>
        <v/>
      </c>
      <c r="V60" s="6">
        <f t="shared" si="9"/>
        <v>5</v>
      </c>
      <c r="W60" s="89">
        <f t="shared" si="10"/>
        <v>45918</v>
      </c>
      <c r="X60" s="143">
        <f t="shared" si="11"/>
        <v>45918</v>
      </c>
      <c r="Y60" s="95" t="str">
        <f>IF(VLOOKUP(W60,Hilfstabelle!$65:$1048576,12,FALSE)&lt;&gt;"",1,IF(VLOOKUP(W60,Hilfstabelle!$65:$1048576,16,FALSE)&lt;&gt;"",1,IF(VLOOKUP(W60,Hilfstabelle!$65:$1048576,20,FALSE)&lt;&gt;"",1,"")))</f>
        <v/>
      </c>
      <c r="Z60" s="94" t="str">
        <f>IF(VLOOKUP(AB60,Hilfstabelle!$65:$1048576,6,FALSE)&lt;&gt;"",1,IF(VLOOKUP(AB60,Hilfstabelle!$65:$1048576,8,FALSE)&lt;&gt;"",2,""))</f>
        <v/>
      </c>
      <c r="AA60" s="6">
        <f t="shared" si="12"/>
        <v>2</v>
      </c>
      <c r="AB60" s="89">
        <f t="shared" si="13"/>
        <v>45971</v>
      </c>
      <c r="AC60" s="143">
        <f t="shared" si="14"/>
        <v>45971</v>
      </c>
      <c r="AD60" s="95" t="str">
        <f>IF(VLOOKUP(AB60,Hilfstabelle!$65:$1048576,12,FALSE)&lt;&gt;"",1,IF(VLOOKUP(AB60,Hilfstabelle!$65:$1048576,16,FALSE)&lt;&gt;"",1,IF(VLOOKUP(AB60,Hilfstabelle!$65:$1048576,20,FALSE)&lt;&gt;"",1,"")))</f>
        <v/>
      </c>
      <c r="AE60" s="94"/>
      <c r="AF60" s="6"/>
      <c r="AG60" s="89"/>
      <c r="AH60" s="143" t="str">
        <f t="shared" ref="AH60:AH64" si="21">IF(AG60="","",AG60)</f>
        <v/>
      </c>
      <c r="AI60" s="95"/>
    </row>
    <row r="61" spans="1:35" x14ac:dyDescent="0.2">
      <c r="A61" s="94" t="str">
        <f>IF(VLOOKUP(C61,Hilfstabelle!$65:$1048576,6,FALSE)&lt;&gt;"",1,IF(VLOOKUP(C61,Hilfstabelle!$65:$1048576,8,FALSE)&lt;&gt;"",2,""))</f>
        <v/>
      </c>
      <c r="B61" s="6">
        <f t="shared" si="0"/>
        <v>4</v>
      </c>
      <c r="C61" s="89">
        <f t="shared" si="18"/>
        <v>45707</v>
      </c>
      <c r="D61" s="143">
        <f t="shared" si="1"/>
        <v>45707</v>
      </c>
      <c r="E61" s="95" t="str">
        <f>IF(VLOOKUP(C61,Hilfstabelle!$65:$1048576,12,FALSE)&lt;&gt;"",1,IF(VLOOKUP(C61,Hilfstabelle!$65:$1048576,16,FALSE)&lt;&gt;"",1,IF(VLOOKUP(C61,Hilfstabelle!$65:$1048576,20,FALSE)&lt;&gt;"",1,"")))</f>
        <v/>
      </c>
      <c r="F61" s="94">
        <f>IF(VLOOKUP(H61,Hilfstabelle!$65:$1048576,6,FALSE)&lt;&gt;"",1,IF(VLOOKUP(H61,Hilfstabelle!$65:$1048576,8,FALSE)&lt;&gt;"",2,""))</f>
        <v>1</v>
      </c>
      <c r="G61" s="6">
        <f t="shared" si="2"/>
        <v>1</v>
      </c>
      <c r="H61" s="89">
        <f t="shared" si="19"/>
        <v>45760</v>
      </c>
      <c r="I61" s="143">
        <f t="shared" si="3"/>
        <v>45760</v>
      </c>
      <c r="J61" s="95" t="str">
        <f>IF(VLOOKUP(H61,Hilfstabelle!$65:$1048576,12,FALSE)&lt;&gt;"",1,IF(VLOOKUP(H61,Hilfstabelle!$65:$1048576,16,FALSE)&lt;&gt;"",1,IF(VLOOKUP(H61,Hilfstabelle!$65:$1048576,20,FALSE)&lt;&gt;"",1,"")))</f>
        <v/>
      </c>
      <c r="K61" s="94">
        <f>IF(VLOOKUP(M61,Hilfstabelle!$65:$1048576,6,FALSE)&lt;&gt;"",1,IF(VLOOKUP(M61,Hilfstabelle!$65:$1048576,8,FALSE)&lt;&gt;"",2,""))</f>
        <v>1</v>
      </c>
      <c r="L61" s="6">
        <f t="shared" si="4"/>
        <v>5</v>
      </c>
      <c r="M61" s="89">
        <f t="shared" si="20"/>
        <v>45813</v>
      </c>
      <c r="N61" s="143">
        <f t="shared" si="5"/>
        <v>45813</v>
      </c>
      <c r="O61" s="95" t="str">
        <f>IF(VLOOKUP(M61,Hilfstabelle!$65:$1048576,12,FALSE)&lt;&gt;"",1,IF(VLOOKUP(M61,Hilfstabelle!$65:$1048576,16,FALSE)&lt;&gt;"",1,IF(VLOOKUP(M61,Hilfstabelle!$65:$1048576,20,FALSE)&lt;&gt;"",1,"")))</f>
        <v/>
      </c>
      <c r="P61" s="94">
        <f>IF(VLOOKUP(R61,Hilfstabelle!$65:$1048576,6,FALSE)&lt;&gt;"",1,IF(VLOOKUP(R61,Hilfstabelle!$65:$1048576,8,FALSE)&lt;&gt;"",2,""))</f>
        <v>1</v>
      </c>
      <c r="Q61" s="6">
        <f t="shared" si="6"/>
        <v>2</v>
      </c>
      <c r="R61" s="89">
        <f t="shared" si="7"/>
        <v>45866</v>
      </c>
      <c r="S61" s="143">
        <f t="shared" si="8"/>
        <v>45866</v>
      </c>
      <c r="T61" s="95" t="str">
        <f>IF(VLOOKUP(R61,Hilfstabelle!$65:$1048576,12,FALSE)&lt;&gt;"",1,IF(VLOOKUP(R61,Hilfstabelle!$65:$1048576,16,FALSE)&lt;&gt;"",1,IF(VLOOKUP(R61,Hilfstabelle!$65:$1048576,20,FALSE)&lt;&gt;"",1,"")))</f>
        <v/>
      </c>
      <c r="U61" s="94" t="str">
        <f>IF(VLOOKUP(W61,Hilfstabelle!$65:$1048576,6,FALSE)&lt;&gt;"",1,IF(VLOOKUP(W61,Hilfstabelle!$65:$1048576,8,FALSE)&lt;&gt;"",2,""))</f>
        <v/>
      </c>
      <c r="V61" s="6">
        <f t="shared" si="9"/>
        <v>6</v>
      </c>
      <c r="W61" s="89">
        <f t="shared" si="10"/>
        <v>45919</v>
      </c>
      <c r="X61" s="143">
        <f t="shared" si="11"/>
        <v>45919</v>
      </c>
      <c r="Y61" s="95" t="str">
        <f>IF(VLOOKUP(W61,Hilfstabelle!$65:$1048576,12,FALSE)&lt;&gt;"",1,IF(VLOOKUP(W61,Hilfstabelle!$65:$1048576,16,FALSE)&lt;&gt;"",1,IF(VLOOKUP(W61,Hilfstabelle!$65:$1048576,20,FALSE)&lt;&gt;"",1,"")))</f>
        <v/>
      </c>
      <c r="Z61" s="94" t="str">
        <f>IF(VLOOKUP(AB61,Hilfstabelle!$65:$1048576,6,FALSE)&lt;&gt;"",1,IF(VLOOKUP(AB61,Hilfstabelle!$65:$1048576,8,FALSE)&lt;&gt;"",2,""))</f>
        <v/>
      </c>
      <c r="AA61" s="6">
        <f t="shared" si="12"/>
        <v>3</v>
      </c>
      <c r="AB61" s="89">
        <f t="shared" si="13"/>
        <v>45972</v>
      </c>
      <c r="AC61" s="143">
        <f t="shared" si="14"/>
        <v>45972</v>
      </c>
      <c r="AD61" s="95" t="str">
        <f>IF(VLOOKUP(AB61,Hilfstabelle!$65:$1048576,12,FALSE)&lt;&gt;"",1,IF(VLOOKUP(AB61,Hilfstabelle!$65:$1048576,16,FALSE)&lt;&gt;"",1,IF(VLOOKUP(AB61,Hilfstabelle!$65:$1048576,20,FALSE)&lt;&gt;"",1,"")))</f>
        <v/>
      </c>
      <c r="AE61" s="94"/>
      <c r="AF61" s="6"/>
      <c r="AG61" s="89"/>
      <c r="AH61" s="143" t="str">
        <f t="shared" si="21"/>
        <v/>
      </c>
      <c r="AI61" s="95"/>
    </row>
    <row r="62" spans="1:35" x14ac:dyDescent="0.2">
      <c r="A62" s="94" t="str">
        <f>IF(VLOOKUP(C62,Hilfstabelle!$65:$1048576,6,FALSE)&lt;&gt;"",1,IF(VLOOKUP(C62,Hilfstabelle!$65:$1048576,8,FALSE)&lt;&gt;"",2,""))</f>
        <v/>
      </c>
      <c r="B62" s="6">
        <f t="shared" si="0"/>
        <v>5</v>
      </c>
      <c r="C62" s="89">
        <f t="shared" si="18"/>
        <v>45708</v>
      </c>
      <c r="D62" s="143">
        <f t="shared" si="1"/>
        <v>45708</v>
      </c>
      <c r="E62" s="95" t="str">
        <f>IF(VLOOKUP(C62,Hilfstabelle!$65:$1048576,12,FALSE)&lt;&gt;"",1,IF(VLOOKUP(C62,Hilfstabelle!$65:$1048576,16,FALSE)&lt;&gt;"",1,IF(VLOOKUP(C62,Hilfstabelle!$65:$1048576,20,FALSE)&lt;&gt;"",1,"")))</f>
        <v/>
      </c>
      <c r="F62" s="94">
        <f>IF(VLOOKUP(H62,Hilfstabelle!$65:$1048576,6,FALSE)&lt;&gt;"",1,IF(VLOOKUP(H62,Hilfstabelle!$65:$1048576,8,FALSE)&lt;&gt;"",2,""))</f>
        <v>1</v>
      </c>
      <c r="G62" s="6">
        <f t="shared" si="2"/>
        <v>2</v>
      </c>
      <c r="H62" s="89">
        <f t="shared" si="19"/>
        <v>45761</v>
      </c>
      <c r="I62" s="143">
        <f t="shared" si="3"/>
        <v>45761</v>
      </c>
      <c r="J62" s="95" t="str">
        <f>IF(VLOOKUP(H62,Hilfstabelle!$65:$1048576,12,FALSE)&lt;&gt;"",1,IF(VLOOKUP(H62,Hilfstabelle!$65:$1048576,16,FALSE)&lt;&gt;"",1,IF(VLOOKUP(H62,Hilfstabelle!$65:$1048576,20,FALSE)&lt;&gt;"",1,"")))</f>
        <v/>
      </c>
      <c r="K62" s="94">
        <f>IF(VLOOKUP(M62,Hilfstabelle!$65:$1048576,6,FALSE)&lt;&gt;"",1,IF(VLOOKUP(M62,Hilfstabelle!$65:$1048576,8,FALSE)&lt;&gt;"",2,""))</f>
        <v>1</v>
      </c>
      <c r="L62" s="6">
        <f t="shared" si="4"/>
        <v>6</v>
      </c>
      <c r="M62" s="89">
        <f t="shared" si="20"/>
        <v>45814</v>
      </c>
      <c r="N62" s="143">
        <f t="shared" si="5"/>
        <v>45814</v>
      </c>
      <c r="O62" s="95" t="str">
        <f>IF(VLOOKUP(M62,Hilfstabelle!$65:$1048576,12,FALSE)&lt;&gt;"",1,IF(VLOOKUP(M62,Hilfstabelle!$65:$1048576,16,FALSE)&lt;&gt;"",1,IF(VLOOKUP(M62,Hilfstabelle!$65:$1048576,20,FALSE)&lt;&gt;"",1,"")))</f>
        <v/>
      </c>
      <c r="P62" s="94">
        <f>IF(VLOOKUP(R62,Hilfstabelle!$65:$1048576,6,FALSE)&lt;&gt;"",1,IF(VLOOKUP(R62,Hilfstabelle!$65:$1048576,8,FALSE)&lt;&gt;"",2,""))</f>
        <v>1</v>
      </c>
      <c r="Q62" s="6">
        <f t="shared" si="6"/>
        <v>3</v>
      </c>
      <c r="R62" s="89">
        <f t="shared" si="7"/>
        <v>45867</v>
      </c>
      <c r="S62" s="143">
        <f t="shared" si="8"/>
        <v>45867</v>
      </c>
      <c r="T62" s="95" t="str">
        <f>IF(VLOOKUP(R62,Hilfstabelle!$65:$1048576,12,FALSE)&lt;&gt;"",1,IF(VLOOKUP(R62,Hilfstabelle!$65:$1048576,16,FALSE)&lt;&gt;"",1,IF(VLOOKUP(R62,Hilfstabelle!$65:$1048576,20,FALSE)&lt;&gt;"",1,"")))</f>
        <v/>
      </c>
      <c r="U62" s="94" t="str">
        <f>IF(VLOOKUP(W62,Hilfstabelle!$65:$1048576,6,FALSE)&lt;&gt;"",1,IF(VLOOKUP(W62,Hilfstabelle!$65:$1048576,8,FALSE)&lt;&gt;"",2,""))</f>
        <v/>
      </c>
      <c r="V62" s="6">
        <f t="shared" si="9"/>
        <v>7</v>
      </c>
      <c r="W62" s="89">
        <f t="shared" si="10"/>
        <v>45920</v>
      </c>
      <c r="X62" s="143">
        <f t="shared" si="11"/>
        <v>45920</v>
      </c>
      <c r="Y62" s="95" t="str">
        <f>IF(VLOOKUP(W62,Hilfstabelle!$65:$1048576,12,FALSE)&lt;&gt;"",1,IF(VLOOKUP(W62,Hilfstabelle!$65:$1048576,16,FALSE)&lt;&gt;"",1,IF(VLOOKUP(W62,Hilfstabelle!$65:$1048576,20,FALSE)&lt;&gt;"",1,"")))</f>
        <v/>
      </c>
      <c r="Z62" s="94" t="str">
        <f>IF(VLOOKUP(AB62,Hilfstabelle!$65:$1048576,6,FALSE)&lt;&gt;"",1,IF(VLOOKUP(AB62,Hilfstabelle!$65:$1048576,8,FALSE)&lt;&gt;"",2,""))</f>
        <v/>
      </c>
      <c r="AA62" s="6">
        <f t="shared" si="12"/>
        <v>4</v>
      </c>
      <c r="AB62" s="89">
        <f t="shared" si="13"/>
        <v>45973</v>
      </c>
      <c r="AC62" s="143">
        <f t="shared" si="14"/>
        <v>45973</v>
      </c>
      <c r="AD62" s="95" t="str">
        <f>IF(VLOOKUP(AB62,Hilfstabelle!$65:$1048576,12,FALSE)&lt;&gt;"",1,IF(VLOOKUP(AB62,Hilfstabelle!$65:$1048576,16,FALSE)&lt;&gt;"",1,IF(VLOOKUP(AB62,Hilfstabelle!$65:$1048576,20,FALSE)&lt;&gt;"",1,"")))</f>
        <v/>
      </c>
      <c r="AE62" s="94"/>
      <c r="AF62" s="6"/>
      <c r="AG62" s="89"/>
      <c r="AH62" s="143" t="str">
        <f t="shared" si="21"/>
        <v/>
      </c>
      <c r="AI62" s="95"/>
    </row>
    <row r="63" spans="1:35" x14ac:dyDescent="0.2">
      <c r="A63" s="94" t="str">
        <f>IF(VLOOKUP(C63,Hilfstabelle!$65:$1048576,6,FALSE)&lt;&gt;"",1,IF(VLOOKUP(C63,Hilfstabelle!$65:$1048576,8,FALSE)&lt;&gt;"",2,""))</f>
        <v/>
      </c>
      <c r="B63" s="6">
        <f t="shared" si="0"/>
        <v>6</v>
      </c>
      <c r="C63" s="89">
        <f t="shared" si="18"/>
        <v>45709</v>
      </c>
      <c r="D63" s="143">
        <f t="shared" si="1"/>
        <v>45709</v>
      </c>
      <c r="E63" s="95" t="str">
        <f>IF(VLOOKUP(C63,Hilfstabelle!$65:$1048576,12,FALSE)&lt;&gt;"",1,IF(VLOOKUP(C63,Hilfstabelle!$65:$1048576,16,FALSE)&lt;&gt;"",1,IF(VLOOKUP(C63,Hilfstabelle!$65:$1048576,20,FALSE)&lt;&gt;"",1,"")))</f>
        <v/>
      </c>
      <c r="F63" s="94">
        <f>IF(VLOOKUP(H63,Hilfstabelle!$65:$1048576,6,FALSE)&lt;&gt;"",1,IF(VLOOKUP(H63,Hilfstabelle!$65:$1048576,8,FALSE)&lt;&gt;"",2,""))</f>
        <v>1</v>
      </c>
      <c r="G63" s="6">
        <f t="shared" si="2"/>
        <v>3</v>
      </c>
      <c r="H63" s="89">
        <f t="shared" si="19"/>
        <v>45762</v>
      </c>
      <c r="I63" s="143">
        <f t="shared" si="3"/>
        <v>45762</v>
      </c>
      <c r="J63" s="95" t="str">
        <f>IF(VLOOKUP(H63,Hilfstabelle!$65:$1048576,12,FALSE)&lt;&gt;"",1,IF(VLOOKUP(H63,Hilfstabelle!$65:$1048576,16,FALSE)&lt;&gt;"",1,IF(VLOOKUP(H63,Hilfstabelle!$65:$1048576,20,FALSE)&lt;&gt;"",1,"")))</f>
        <v/>
      </c>
      <c r="K63" s="94">
        <f>IF(VLOOKUP(M63,Hilfstabelle!$65:$1048576,6,FALSE)&lt;&gt;"",1,IF(VLOOKUP(M63,Hilfstabelle!$65:$1048576,8,FALSE)&lt;&gt;"",2,""))</f>
        <v>1</v>
      </c>
      <c r="L63" s="6">
        <f t="shared" si="4"/>
        <v>7</v>
      </c>
      <c r="M63" s="89">
        <f t="shared" si="20"/>
        <v>45815</v>
      </c>
      <c r="N63" s="143">
        <f t="shared" si="5"/>
        <v>45815</v>
      </c>
      <c r="O63" s="95" t="str">
        <f>IF(VLOOKUP(M63,Hilfstabelle!$65:$1048576,12,FALSE)&lt;&gt;"",1,IF(VLOOKUP(M63,Hilfstabelle!$65:$1048576,16,FALSE)&lt;&gt;"",1,IF(VLOOKUP(M63,Hilfstabelle!$65:$1048576,20,FALSE)&lt;&gt;"",1,"")))</f>
        <v/>
      </c>
      <c r="P63" s="94">
        <f>IF(VLOOKUP(R63,Hilfstabelle!$65:$1048576,6,FALSE)&lt;&gt;"",1,IF(VLOOKUP(R63,Hilfstabelle!$65:$1048576,8,FALSE)&lt;&gt;"",2,""))</f>
        <v>1</v>
      </c>
      <c r="Q63" s="6">
        <f t="shared" si="6"/>
        <v>4</v>
      </c>
      <c r="R63" s="89">
        <f t="shared" si="7"/>
        <v>45868</v>
      </c>
      <c r="S63" s="143">
        <f t="shared" si="8"/>
        <v>45868</v>
      </c>
      <c r="T63" s="95" t="str">
        <f>IF(VLOOKUP(R63,Hilfstabelle!$65:$1048576,12,FALSE)&lt;&gt;"",1,IF(VLOOKUP(R63,Hilfstabelle!$65:$1048576,16,FALSE)&lt;&gt;"",1,IF(VLOOKUP(R63,Hilfstabelle!$65:$1048576,20,FALSE)&lt;&gt;"",1,"")))</f>
        <v/>
      </c>
      <c r="U63" s="94" t="str">
        <f>IF(VLOOKUP(W63,Hilfstabelle!$65:$1048576,6,FALSE)&lt;&gt;"",1,IF(VLOOKUP(W63,Hilfstabelle!$65:$1048576,8,FALSE)&lt;&gt;"",2,""))</f>
        <v/>
      </c>
      <c r="V63" s="6">
        <f t="shared" si="9"/>
        <v>1</v>
      </c>
      <c r="W63" s="89">
        <f t="shared" si="10"/>
        <v>45921</v>
      </c>
      <c r="X63" s="143">
        <f t="shared" si="11"/>
        <v>45921</v>
      </c>
      <c r="Y63" s="95" t="str">
        <f>IF(VLOOKUP(W63,Hilfstabelle!$65:$1048576,12,FALSE)&lt;&gt;"",1,IF(VLOOKUP(W63,Hilfstabelle!$65:$1048576,16,FALSE)&lt;&gt;"",1,IF(VLOOKUP(W63,Hilfstabelle!$65:$1048576,20,FALSE)&lt;&gt;"",1,"")))</f>
        <v/>
      </c>
      <c r="Z63" s="94" t="str">
        <f>IF(VLOOKUP(AB63,Hilfstabelle!$65:$1048576,6,FALSE)&lt;&gt;"",1,IF(VLOOKUP(AB63,Hilfstabelle!$65:$1048576,8,FALSE)&lt;&gt;"",2,""))</f>
        <v/>
      </c>
      <c r="AA63" s="6">
        <f t="shared" si="12"/>
        <v>5</v>
      </c>
      <c r="AB63" s="89">
        <f t="shared" si="13"/>
        <v>45974</v>
      </c>
      <c r="AC63" s="143">
        <f t="shared" si="14"/>
        <v>45974</v>
      </c>
      <c r="AD63" s="95" t="str">
        <f>IF(VLOOKUP(AB63,Hilfstabelle!$65:$1048576,12,FALSE)&lt;&gt;"",1,IF(VLOOKUP(AB63,Hilfstabelle!$65:$1048576,16,FALSE)&lt;&gt;"",1,IF(VLOOKUP(AB63,Hilfstabelle!$65:$1048576,20,FALSE)&lt;&gt;"",1,"")))</f>
        <v/>
      </c>
      <c r="AE63" s="94"/>
      <c r="AF63" s="6"/>
      <c r="AG63" s="89"/>
      <c r="AH63" s="143" t="str">
        <f t="shared" si="21"/>
        <v/>
      </c>
      <c r="AI63" s="95"/>
    </row>
    <row r="64" spans="1:35" x14ac:dyDescent="0.2">
      <c r="A64" s="94" t="str">
        <f>IF(VLOOKUP(C64,Hilfstabelle!$65:$1048576,6,FALSE)&lt;&gt;"",1,IF(VLOOKUP(C64,Hilfstabelle!$65:$1048576,8,FALSE)&lt;&gt;"",2,""))</f>
        <v/>
      </c>
      <c r="B64" s="6">
        <f t="shared" si="0"/>
        <v>7</v>
      </c>
      <c r="C64" s="89">
        <f t="shared" si="18"/>
        <v>45710</v>
      </c>
      <c r="D64" s="143">
        <f t="shared" si="1"/>
        <v>45710</v>
      </c>
      <c r="E64" s="95" t="str">
        <f>IF(VLOOKUP(C64,Hilfstabelle!$65:$1048576,12,FALSE)&lt;&gt;"",1,IF(VLOOKUP(C64,Hilfstabelle!$65:$1048576,16,FALSE)&lt;&gt;"",1,IF(VLOOKUP(C64,Hilfstabelle!$65:$1048576,20,FALSE)&lt;&gt;"",1,"")))</f>
        <v/>
      </c>
      <c r="F64" s="94">
        <f>IF(VLOOKUP(H64,Hilfstabelle!$65:$1048576,6,FALSE)&lt;&gt;"",1,IF(VLOOKUP(H64,Hilfstabelle!$65:$1048576,8,FALSE)&lt;&gt;"",2,""))</f>
        <v>1</v>
      </c>
      <c r="G64" s="6">
        <f t="shared" si="2"/>
        <v>4</v>
      </c>
      <c r="H64" s="89">
        <f t="shared" si="19"/>
        <v>45763</v>
      </c>
      <c r="I64" s="143">
        <f t="shared" si="3"/>
        <v>45763</v>
      </c>
      <c r="J64" s="95" t="str">
        <f>IF(VLOOKUP(H64,Hilfstabelle!$65:$1048576,12,FALSE)&lt;&gt;"",1,IF(VLOOKUP(H64,Hilfstabelle!$65:$1048576,16,FALSE)&lt;&gt;"",1,IF(VLOOKUP(H64,Hilfstabelle!$65:$1048576,20,FALSE)&lt;&gt;"",1,"")))</f>
        <v/>
      </c>
      <c r="K64" s="94">
        <f>IF(VLOOKUP(M64,Hilfstabelle!$65:$1048576,6,FALSE)&lt;&gt;"",1,IF(VLOOKUP(M64,Hilfstabelle!$65:$1048576,8,FALSE)&lt;&gt;"",2,""))</f>
        <v>1</v>
      </c>
      <c r="L64" s="6">
        <f t="shared" si="4"/>
        <v>1</v>
      </c>
      <c r="M64" s="89">
        <f t="shared" si="20"/>
        <v>45816</v>
      </c>
      <c r="N64" s="143">
        <f t="shared" si="5"/>
        <v>45816</v>
      </c>
      <c r="O64" s="95" t="str">
        <f>IF(VLOOKUP(M64,Hilfstabelle!$65:$1048576,12,FALSE)&lt;&gt;"",1,IF(VLOOKUP(M64,Hilfstabelle!$65:$1048576,16,FALSE)&lt;&gt;"",1,IF(VLOOKUP(M64,Hilfstabelle!$65:$1048576,20,FALSE)&lt;&gt;"",1,"")))</f>
        <v/>
      </c>
      <c r="P64" s="94">
        <f>IF(VLOOKUP(R64,Hilfstabelle!$65:$1048576,6,FALSE)&lt;&gt;"",1,IF(VLOOKUP(R64,Hilfstabelle!$65:$1048576,8,FALSE)&lt;&gt;"",2,""))</f>
        <v>1</v>
      </c>
      <c r="Q64" s="6">
        <f t="shared" si="6"/>
        <v>5</v>
      </c>
      <c r="R64" s="89">
        <f t="shared" si="7"/>
        <v>45869</v>
      </c>
      <c r="S64" s="143">
        <f t="shared" si="8"/>
        <v>45869</v>
      </c>
      <c r="T64" s="95" t="str">
        <f>IF(VLOOKUP(R64,Hilfstabelle!$65:$1048576,12,FALSE)&lt;&gt;"",1,IF(VLOOKUP(R64,Hilfstabelle!$65:$1048576,16,FALSE)&lt;&gt;"",1,IF(VLOOKUP(R64,Hilfstabelle!$65:$1048576,20,FALSE)&lt;&gt;"",1,"")))</f>
        <v/>
      </c>
      <c r="U64" s="94" t="str">
        <f>IF(VLOOKUP(W64,Hilfstabelle!$65:$1048576,6,FALSE)&lt;&gt;"",1,IF(VLOOKUP(W64,Hilfstabelle!$65:$1048576,8,FALSE)&lt;&gt;"",2,""))</f>
        <v/>
      </c>
      <c r="V64" s="6">
        <f t="shared" si="9"/>
        <v>2</v>
      </c>
      <c r="W64" s="89">
        <f t="shared" si="10"/>
        <v>45922</v>
      </c>
      <c r="X64" s="143">
        <f t="shared" si="11"/>
        <v>45922</v>
      </c>
      <c r="Y64" s="95" t="str">
        <f>IF(VLOOKUP(W64,Hilfstabelle!$65:$1048576,12,FALSE)&lt;&gt;"",1,IF(VLOOKUP(W64,Hilfstabelle!$65:$1048576,16,FALSE)&lt;&gt;"",1,IF(VLOOKUP(W64,Hilfstabelle!$65:$1048576,20,FALSE)&lt;&gt;"",1,"")))</f>
        <v/>
      </c>
      <c r="Z64" s="94" t="str">
        <f>IF(VLOOKUP(AB64,Hilfstabelle!$65:$1048576,6,FALSE)&lt;&gt;"",1,IF(VLOOKUP(AB64,Hilfstabelle!$65:$1048576,8,FALSE)&lt;&gt;"",2,""))</f>
        <v/>
      </c>
      <c r="AA64" s="6">
        <f t="shared" si="12"/>
        <v>6</v>
      </c>
      <c r="AB64" s="89">
        <f t="shared" si="13"/>
        <v>45975</v>
      </c>
      <c r="AC64" s="143">
        <f t="shared" si="14"/>
        <v>45975</v>
      </c>
      <c r="AD64" s="95" t="str">
        <f>IF(VLOOKUP(AB64,Hilfstabelle!$65:$1048576,12,FALSE)&lt;&gt;"",1,IF(VLOOKUP(AB64,Hilfstabelle!$65:$1048576,16,FALSE)&lt;&gt;"",1,IF(VLOOKUP(AB64,Hilfstabelle!$65:$1048576,20,FALSE)&lt;&gt;"",1,"")))</f>
        <v/>
      </c>
      <c r="AE64" s="94"/>
      <c r="AF64" s="6"/>
      <c r="AG64" s="89"/>
      <c r="AH64" s="143" t="str">
        <f t="shared" si="21"/>
        <v/>
      </c>
      <c r="AI64" s="95"/>
    </row>
    <row r="65" spans="2:29" x14ac:dyDescent="0.2">
      <c r="B65" s="6"/>
      <c r="C65" s="86"/>
      <c r="D65" s="86"/>
      <c r="G65" s="6"/>
      <c r="H65" s="86"/>
      <c r="I65" s="86"/>
      <c r="L65" s="6"/>
      <c r="M65" s="86"/>
      <c r="N65" s="86"/>
      <c r="R65" s="86"/>
      <c r="S65" s="86"/>
      <c r="W65" s="86"/>
      <c r="X65" s="86"/>
      <c r="AB65" s="86"/>
      <c r="AC65" s="86"/>
    </row>
    <row r="66" spans="2:29" x14ac:dyDescent="0.2">
      <c r="B66" s="6"/>
      <c r="C66" s="86"/>
      <c r="D66" s="86"/>
      <c r="G66" s="6"/>
      <c r="H66" s="86"/>
      <c r="I66" s="86"/>
      <c r="L66" s="6"/>
      <c r="M66" s="86"/>
      <c r="N66" s="86"/>
      <c r="R66" s="86"/>
      <c r="S66" s="86"/>
      <c r="W66" s="86"/>
      <c r="X66" s="86"/>
      <c r="AB66" s="86"/>
      <c r="AC66" s="86"/>
    </row>
    <row r="67" spans="2:29" x14ac:dyDescent="0.2">
      <c r="B67" s="6"/>
      <c r="C67" s="86"/>
      <c r="D67" s="86"/>
      <c r="G67" s="6"/>
      <c r="H67" s="86"/>
      <c r="I67" s="86"/>
      <c r="L67" s="6"/>
      <c r="M67" s="86"/>
      <c r="N67" s="86"/>
      <c r="R67" s="86"/>
      <c r="S67" s="86"/>
      <c r="W67" s="86"/>
      <c r="X67" s="86"/>
      <c r="AB67" s="86"/>
      <c r="AC67" s="86"/>
    </row>
    <row r="68" spans="2:29" x14ac:dyDescent="0.2">
      <c r="B68" s="6"/>
      <c r="C68" s="86"/>
      <c r="D68" s="86"/>
      <c r="G68" s="6"/>
      <c r="H68" s="86"/>
      <c r="I68" s="86"/>
      <c r="L68" s="6"/>
      <c r="M68" s="86"/>
      <c r="N68" s="86"/>
      <c r="R68" s="86"/>
      <c r="S68" s="86"/>
      <c r="W68" s="86"/>
      <c r="X68" s="86"/>
      <c r="AB68" s="86"/>
      <c r="AC68" s="86"/>
    </row>
    <row r="69" spans="2:29" x14ac:dyDescent="0.2">
      <c r="B69" s="6"/>
      <c r="C69" s="86"/>
      <c r="D69" s="86"/>
      <c r="G69" s="6"/>
      <c r="H69" s="86"/>
      <c r="I69" s="86"/>
      <c r="L69" s="6"/>
      <c r="M69" s="86"/>
      <c r="N69" s="86"/>
      <c r="R69" s="86"/>
      <c r="S69" s="86"/>
      <c r="W69" s="86"/>
      <c r="X69" s="86"/>
      <c r="AB69" s="86"/>
      <c r="AC69" s="86"/>
    </row>
    <row r="70" spans="2:29" x14ac:dyDescent="0.2">
      <c r="B70" s="6"/>
      <c r="C70" s="86"/>
      <c r="D70" s="86"/>
      <c r="G70" s="6"/>
      <c r="H70" s="86"/>
      <c r="I70" s="86"/>
      <c r="L70" s="6"/>
      <c r="M70" s="86"/>
      <c r="N70" s="86"/>
      <c r="R70" s="86"/>
      <c r="S70" s="86"/>
      <c r="W70" s="86"/>
      <c r="X70" s="86"/>
      <c r="AB70" s="86"/>
      <c r="AC70" s="86"/>
    </row>
    <row r="71" spans="2:29" x14ac:dyDescent="0.2">
      <c r="B71" s="6"/>
      <c r="C71" s="86"/>
      <c r="D71" s="86"/>
      <c r="G71" s="6"/>
      <c r="H71" s="86"/>
      <c r="I71" s="86"/>
      <c r="L71" s="6"/>
      <c r="M71" s="86"/>
      <c r="N71" s="86"/>
      <c r="R71" s="86"/>
      <c r="S71" s="86"/>
      <c r="W71" s="86"/>
      <c r="X71" s="86"/>
      <c r="AB71" s="86"/>
      <c r="AC71" s="86"/>
    </row>
    <row r="72" spans="2:29" x14ac:dyDescent="0.2">
      <c r="B72" s="6"/>
      <c r="C72" s="86"/>
      <c r="D72" s="86"/>
      <c r="G72" s="6"/>
      <c r="H72" s="86"/>
      <c r="I72" s="86"/>
      <c r="L72" s="6"/>
      <c r="M72" s="86"/>
      <c r="N72" s="86"/>
      <c r="R72" s="86"/>
      <c r="S72" s="86"/>
      <c r="W72" s="86"/>
      <c r="X72" s="86"/>
      <c r="AB72" s="86"/>
      <c r="AC72" s="86"/>
    </row>
  </sheetData>
  <sheetProtection password="C6E4" sheet="1" objects="1" scenarios="1"/>
  <mergeCells count="20">
    <mergeCell ref="G3:H3"/>
    <mergeCell ref="G5:H5"/>
    <mergeCell ref="G6:H6"/>
    <mergeCell ref="G7:H7"/>
    <mergeCell ref="S4:V4"/>
    <mergeCell ref="S5:V5"/>
    <mergeCell ref="S6:V6"/>
    <mergeCell ref="S7:V7"/>
    <mergeCell ref="S8:V8"/>
    <mergeCell ref="Q8:R8"/>
    <mergeCell ref="I3:L3"/>
    <mergeCell ref="I5:L5"/>
    <mergeCell ref="I6:L6"/>
    <mergeCell ref="I7:L7"/>
    <mergeCell ref="Q3:R3"/>
    <mergeCell ref="Q4:R4"/>
    <mergeCell ref="Q5:R5"/>
    <mergeCell ref="Q6:R6"/>
    <mergeCell ref="Q7:R7"/>
    <mergeCell ref="S3:V3"/>
  </mergeCells>
  <conditionalFormatting sqref="B12:B64">
    <cfRule type="expression" dxfId="21" priority="84">
      <formula>A12=1</formula>
    </cfRule>
    <cfRule type="expression" dxfId="20" priority="85">
      <formula>A12=2</formula>
    </cfRule>
  </conditionalFormatting>
  <conditionalFormatting sqref="G12:G64">
    <cfRule type="expression" dxfId="19" priority="44">
      <formula>F12=1</formula>
    </cfRule>
    <cfRule type="expression" dxfId="18" priority="45">
      <formula>F12=2</formula>
    </cfRule>
  </conditionalFormatting>
  <conditionalFormatting sqref="L12:L64">
    <cfRule type="expression" dxfId="17" priority="41">
      <formula>K12=1</formula>
    </cfRule>
    <cfRule type="expression" dxfId="16" priority="42">
      <formula>K12=2</formula>
    </cfRule>
  </conditionalFormatting>
  <conditionalFormatting sqref="Q12:Q64">
    <cfRule type="expression" dxfId="15" priority="38">
      <formula>P12=1</formula>
    </cfRule>
    <cfRule type="expression" dxfId="14" priority="39">
      <formula>P12=2</formula>
    </cfRule>
  </conditionalFormatting>
  <conditionalFormatting sqref="V12:V64">
    <cfRule type="expression" dxfId="13" priority="35">
      <formula>U12=1</formula>
    </cfRule>
    <cfRule type="expression" dxfId="12" priority="36">
      <formula>U12=2</formula>
    </cfRule>
  </conditionalFormatting>
  <conditionalFormatting sqref="AA12:AA64">
    <cfRule type="expression" dxfId="11" priority="32">
      <formula>Z12=1</formula>
    </cfRule>
    <cfRule type="expression" dxfId="10" priority="33">
      <formula>Z12=2</formula>
    </cfRule>
  </conditionalFormatting>
  <conditionalFormatting sqref="AF12:AF64">
    <cfRule type="expression" dxfId="9" priority="29">
      <formula>AE12=1</formula>
    </cfRule>
    <cfRule type="expression" dxfId="8" priority="30">
      <formula>AE12=2</formula>
    </cfRule>
  </conditionalFormatting>
  <conditionalFormatting sqref="G5:L7">
    <cfRule type="expression" dxfId="7" priority="8">
      <formula>$G5=""</formula>
    </cfRule>
  </conditionalFormatting>
  <conditionalFormatting sqref="C12:C64">
    <cfRule type="expression" dxfId="6" priority="7">
      <formula>E12=1</formula>
    </cfRule>
  </conditionalFormatting>
  <conditionalFormatting sqref="H12:H64">
    <cfRule type="expression" dxfId="5" priority="6">
      <formula>J12=1</formula>
    </cfRule>
  </conditionalFormatting>
  <conditionalFormatting sqref="M12:M64">
    <cfRule type="expression" dxfId="4" priority="5">
      <formula>O12=1</formula>
    </cfRule>
  </conditionalFormatting>
  <conditionalFormatting sqref="R12:R64">
    <cfRule type="expression" dxfId="3" priority="4">
      <formula>T12=1</formula>
    </cfRule>
  </conditionalFormatting>
  <conditionalFormatting sqref="W12:W64">
    <cfRule type="expression" dxfId="2" priority="3">
      <formula>Y12=1</formula>
    </cfRule>
  </conditionalFormatting>
  <conditionalFormatting sqref="AB12:AB64">
    <cfRule type="expression" dxfId="1" priority="2">
      <formula>AD12=1</formula>
    </cfRule>
  </conditionalFormatting>
  <conditionalFormatting sqref="AG12:AG64">
    <cfRule type="expression" dxfId="0" priority="1">
      <formula>AI12=1</formula>
    </cfRule>
  </conditionalFormatting>
  <pageMargins left="0.59055118110236227" right="0.39370078740157483" top="1.1811023622047245" bottom="0.70866141732283472" header="0.19685039370078741" footer="0.19685039370078741"/>
  <pageSetup paperSize="9" scale="87" fitToWidth="0" orientation="portrait" r:id="rId1"/>
  <headerFooter scaleWithDoc="0">
    <oddHeader>&amp;L&amp;"Arial,Fett"Amt für Volksschule&amp;"Arial,Standard"
Finanzen&amp;R
&amp;G</oddHeader>
    <oddFooter>&amp;L&amp;8&amp;F/AVFIN/avtro
&amp;R&amp;8&amp;A/Druck: &amp;D
&amp;P/&amp;N</oddFooter>
  </headerFooter>
  <colBreaks count="1" manualBreakCount="1">
    <brk id="26"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B58"/>
  <sheetViews>
    <sheetView showGridLines="0" workbookViewId="0">
      <pane ySplit="5" topLeftCell="A21" activePane="bottomLeft" state="frozen"/>
      <selection pane="bottomLeft" activeCell="A59" sqref="A59"/>
    </sheetView>
  </sheetViews>
  <sheetFormatPr baseColWidth="10" defaultRowHeight="12.75" x14ac:dyDescent="0.2"/>
  <cols>
    <col min="1" max="1" width="11.7109375" style="12" customWidth="1"/>
    <col min="2" max="2" width="77" customWidth="1"/>
  </cols>
  <sheetData>
    <row r="1" spans="1:2" ht="19.5" x14ac:dyDescent="0.3">
      <c r="A1" s="23" t="s">
        <v>35</v>
      </c>
    </row>
    <row r="2" spans="1:2" ht="19.5" x14ac:dyDescent="0.3">
      <c r="A2" s="23" t="s">
        <v>36</v>
      </c>
    </row>
    <row r="3" spans="1:2" x14ac:dyDescent="0.2">
      <c r="A3" s="24"/>
    </row>
    <row r="4" spans="1:2" x14ac:dyDescent="0.2">
      <c r="A4" s="24"/>
    </row>
    <row r="5" spans="1:2" ht="15.75" x14ac:dyDescent="0.25">
      <c r="A5" s="25" t="s">
        <v>37</v>
      </c>
      <c r="B5" s="26" t="s">
        <v>38</v>
      </c>
    </row>
    <row r="6" spans="1:2" s="10" customFormat="1" ht="15.75" x14ac:dyDescent="0.25">
      <c r="A6" s="21"/>
      <c r="B6" s="20"/>
    </row>
    <row r="7" spans="1:2" x14ac:dyDescent="0.2">
      <c r="A7" s="97">
        <v>42584</v>
      </c>
      <c r="B7" s="98" t="s">
        <v>126</v>
      </c>
    </row>
    <row r="8" spans="1:2" x14ac:dyDescent="0.2">
      <c r="B8" s="98" t="s">
        <v>127</v>
      </c>
    </row>
    <row r="9" spans="1:2" x14ac:dyDescent="0.2">
      <c r="A9" s="22"/>
      <c r="B9" s="14"/>
    </row>
    <row r="10" spans="1:2" s="28" customFormat="1" x14ac:dyDescent="0.2">
      <c r="A10" s="27"/>
    </row>
    <row r="11" spans="1:2" x14ac:dyDescent="0.2">
      <c r="A11" s="97">
        <v>42691</v>
      </c>
      <c r="B11" s="98" t="s">
        <v>165</v>
      </c>
    </row>
    <row r="12" spans="1:2" x14ac:dyDescent="0.2">
      <c r="A12" s="22"/>
      <c r="B12" s="14"/>
    </row>
    <row r="13" spans="1:2" x14ac:dyDescent="0.2">
      <c r="A13" s="27"/>
      <c r="B13" s="28"/>
    </row>
    <row r="14" spans="1:2" x14ac:dyDescent="0.2">
      <c r="A14" s="97">
        <v>43087</v>
      </c>
      <c r="B14" s="98" t="s">
        <v>166</v>
      </c>
    </row>
    <row r="15" spans="1:2" x14ac:dyDescent="0.2">
      <c r="B15" s="98" t="s">
        <v>167</v>
      </c>
    </row>
    <row r="16" spans="1:2" x14ac:dyDescent="0.2">
      <c r="B16" s="98" t="s">
        <v>174</v>
      </c>
    </row>
    <row r="17" spans="1:2" x14ac:dyDescent="0.2">
      <c r="B17" s="98" t="s">
        <v>135</v>
      </c>
    </row>
    <row r="18" spans="1:2" x14ac:dyDescent="0.2">
      <c r="A18" s="22"/>
      <c r="B18" s="14"/>
    </row>
    <row r="19" spans="1:2" x14ac:dyDescent="0.2">
      <c r="A19" s="27"/>
      <c r="B19" s="28"/>
    </row>
    <row r="20" spans="1:2" x14ac:dyDescent="0.2">
      <c r="A20" s="97">
        <v>43058</v>
      </c>
      <c r="B20" s="98" t="s">
        <v>181</v>
      </c>
    </row>
    <row r="21" spans="1:2" x14ac:dyDescent="0.2">
      <c r="A21" s="22"/>
      <c r="B21" s="14"/>
    </row>
    <row r="22" spans="1:2" x14ac:dyDescent="0.2">
      <c r="A22" s="27"/>
      <c r="B22" s="28"/>
    </row>
    <row r="23" spans="1:2" x14ac:dyDescent="0.2">
      <c r="A23" s="97">
        <v>42750</v>
      </c>
      <c r="B23" s="98" t="s">
        <v>182</v>
      </c>
    </row>
    <row r="24" spans="1:2" x14ac:dyDescent="0.2">
      <c r="A24" s="97"/>
      <c r="B24" s="98" t="s">
        <v>183</v>
      </c>
    </row>
    <row r="25" spans="1:2" x14ac:dyDescent="0.2">
      <c r="A25" s="97"/>
      <c r="B25" s="98" t="s">
        <v>184</v>
      </c>
    </row>
    <row r="26" spans="1:2" x14ac:dyDescent="0.2">
      <c r="A26" s="22"/>
      <c r="B26" s="14"/>
    </row>
    <row r="27" spans="1:2" x14ac:dyDescent="0.2">
      <c r="A27" s="27"/>
      <c r="B27" s="28"/>
    </row>
    <row r="28" spans="1:2" x14ac:dyDescent="0.2">
      <c r="A28" s="97">
        <v>43613</v>
      </c>
      <c r="B28" s="98" t="s">
        <v>185</v>
      </c>
    </row>
    <row r="29" spans="1:2" x14ac:dyDescent="0.2">
      <c r="A29" s="22"/>
      <c r="B29" s="14"/>
    </row>
    <row r="30" spans="1:2" x14ac:dyDescent="0.2">
      <c r="A30" s="27"/>
      <c r="B30" s="28"/>
    </row>
    <row r="31" spans="1:2" x14ac:dyDescent="0.2">
      <c r="A31" s="97">
        <v>43650</v>
      </c>
      <c r="B31" s="98" t="s">
        <v>186</v>
      </c>
    </row>
    <row r="32" spans="1:2" x14ac:dyDescent="0.2">
      <c r="A32" s="22"/>
      <c r="B32" s="14"/>
    </row>
    <row r="33" spans="1:2" x14ac:dyDescent="0.2">
      <c r="A33" s="27"/>
      <c r="B33" s="28"/>
    </row>
    <row r="34" spans="1:2" x14ac:dyDescent="0.2">
      <c r="A34" s="97">
        <v>44005</v>
      </c>
      <c r="B34" s="98" t="s">
        <v>193</v>
      </c>
    </row>
    <row r="35" spans="1:2" x14ac:dyDescent="0.2">
      <c r="A35" s="22"/>
      <c r="B35" s="14"/>
    </row>
    <row r="36" spans="1:2" x14ac:dyDescent="0.2">
      <c r="A36" s="27"/>
      <c r="B36" s="28"/>
    </row>
    <row r="37" spans="1:2" x14ac:dyDescent="0.2">
      <c r="A37" s="97">
        <v>44426</v>
      </c>
      <c r="B37" s="98" t="s">
        <v>194</v>
      </c>
    </row>
    <row r="38" spans="1:2" x14ac:dyDescent="0.2">
      <c r="A38" s="22"/>
      <c r="B38" s="14"/>
    </row>
    <row r="39" spans="1:2" x14ac:dyDescent="0.2">
      <c r="A39" s="27"/>
      <c r="B39" s="28"/>
    </row>
    <row r="40" spans="1:2" x14ac:dyDescent="0.2">
      <c r="A40" s="97">
        <v>44732</v>
      </c>
      <c r="B40" s="98" t="s">
        <v>195</v>
      </c>
    </row>
    <row r="41" spans="1:2" x14ac:dyDescent="0.2">
      <c r="A41" s="22"/>
      <c r="B41" s="14"/>
    </row>
    <row r="42" spans="1:2" x14ac:dyDescent="0.2">
      <c r="A42" s="27"/>
      <c r="B42" s="28"/>
    </row>
    <row r="43" spans="1:2" x14ac:dyDescent="0.2">
      <c r="A43" s="97">
        <v>44753</v>
      </c>
      <c r="B43" s="98" t="s">
        <v>196</v>
      </c>
    </row>
    <row r="44" spans="1:2" x14ac:dyDescent="0.2">
      <c r="A44" s="22"/>
      <c r="B44" s="14"/>
    </row>
    <row r="45" spans="1:2" x14ac:dyDescent="0.2">
      <c r="A45" s="27"/>
      <c r="B45" s="28"/>
    </row>
    <row r="46" spans="1:2" x14ac:dyDescent="0.2">
      <c r="A46" s="97">
        <v>44915</v>
      </c>
      <c r="B46" s="98" t="s">
        <v>197</v>
      </c>
    </row>
    <row r="47" spans="1:2" x14ac:dyDescent="0.2">
      <c r="A47" s="97"/>
      <c r="B47" s="98" t="s">
        <v>198</v>
      </c>
    </row>
    <row r="48" spans="1:2" x14ac:dyDescent="0.2">
      <c r="A48" s="22"/>
      <c r="B48" s="14"/>
    </row>
    <row r="49" spans="1:2" x14ac:dyDescent="0.2">
      <c r="A49" s="27"/>
      <c r="B49" s="28"/>
    </row>
    <row r="50" spans="1:2" x14ac:dyDescent="0.2">
      <c r="A50" s="97">
        <v>45098</v>
      </c>
      <c r="B50" s="98" t="s">
        <v>201</v>
      </c>
    </row>
    <row r="51" spans="1:2" x14ac:dyDescent="0.2">
      <c r="A51" s="22"/>
      <c r="B51" s="14"/>
    </row>
    <row r="52" spans="1:2" x14ac:dyDescent="0.2">
      <c r="A52" s="27"/>
      <c r="B52" s="28"/>
    </row>
    <row r="53" spans="1:2" x14ac:dyDescent="0.2">
      <c r="A53" s="97">
        <v>45470</v>
      </c>
      <c r="B53" s="98" t="s">
        <v>202</v>
      </c>
    </row>
    <row r="54" spans="1:2" x14ac:dyDescent="0.2">
      <c r="A54" s="22"/>
      <c r="B54" s="14"/>
    </row>
    <row r="56" spans="1:2" x14ac:dyDescent="0.2">
      <c r="A56" s="259">
        <v>45698</v>
      </c>
      <c r="B56" s="98" t="s">
        <v>203</v>
      </c>
    </row>
    <row r="57" spans="1:2" x14ac:dyDescent="0.2">
      <c r="B57" s="29" t="s">
        <v>204</v>
      </c>
    </row>
    <row r="58" spans="1:2" x14ac:dyDescent="0.2">
      <c r="A58" s="22"/>
      <c r="B58" s="14"/>
    </row>
  </sheetData>
  <sheetProtection algorithmName="SHA-512" hashValue="xNOgM3NN/F2b2zZkFKo6tkxXnPb399GTS9si0FkY+qrhAPDK07sdnOTWSr6qhUac6XST7wJeTZn2aU7pQXv7Vg==" saltValue="9q9AURzyuqpIgPdDYAcKDw==" spinCount="100000" sheet="1" objects="1" scenarios="1"/>
  <pageMargins left="0.59055118110236227" right="0.39370078740157483" top="1.1811023622047245" bottom="0.70866141732283472" header="0.19685039370078741" footer="0.19685039370078741"/>
  <pageSetup paperSize="9" orientation="portrait" r:id="rId1"/>
  <headerFooter scaleWithDoc="0">
    <oddHeader>&amp;L&amp;"Arial,Fett"Amt für Volksschule&amp;"Arial,Standard"
Finanzen&amp;R
&amp;G</oddHeader>
    <oddFooter>&amp;L&amp;8&amp;F/AVFIN/avtro
&amp;R&amp;8&amp;A/Druck: &amp;D
&amp;P/&amp;N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Roberto Tropea"/>
    <f:field ref="FSCFOLIO_1_1001_FieldCurrentDate" text="27.06.2024 10:49"/>
    <f:field ref="CCAPRECONFIG_15_1001_Objektname" text="Berechnung Besoldung Lehrperson 2025_27.6.24" edit="true"/>
    <f:field ref="objname" text="Berechnung Besoldung Lehrperson 2025_27.6.24" edit="true"/>
    <f:field ref="objsubject" text="" edit="true"/>
    <f:field ref="objcreatedby" text="Tropea, Roberto"/>
    <f:field ref="objcreatedat" date="2024-06-27T10:36:37" text="27.06.2024 10:36:37"/>
    <f:field ref="objchangedby" text="Tropea, Roberto"/>
    <f:field ref="objmodifiedat" date="2024-06-27T10:36:50" text="27.06.2024 10:36:50"/>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WICHTIGE ANMERKUNGEN</vt:lpstr>
      <vt:lpstr>Erfassung_Berechnung</vt:lpstr>
      <vt:lpstr>Schulferien</vt:lpstr>
      <vt:lpstr>Hilfstabelle</vt:lpstr>
      <vt:lpstr>Kalender</vt:lpstr>
      <vt:lpstr>Änderungsprotokoll</vt:lpstr>
      <vt:lpstr>Erfassung_Berechnung!Druckbereich</vt:lpstr>
    </vt:vector>
  </TitlesOfParts>
  <Company>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Tropea Roberto</dc:creator>
  <cp:lastModifiedBy>Roberto Tropea</cp:lastModifiedBy>
  <cp:lastPrinted>2018-01-11T15:46:06Z</cp:lastPrinted>
  <dcterms:created xsi:type="dcterms:W3CDTF">2006-04-10T09:45:06Z</dcterms:created>
  <dcterms:modified xsi:type="dcterms:W3CDTF">2025-02-10T11:49:46Z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LOCALSW@2103.100:BarCodeDossierRef">
    <vt:lpwstr/>
  </property>
  <property fmtid="{D5CDD505-2E9C-101B-9397-08002B2CF9AE}" pid="3" name="FSC#LOCALSW@2103.100:BarCodeTopLevelDossierTitel">
    <vt:lpwstr/>
  </property>
  <property fmtid="{D5CDD505-2E9C-101B-9397-08002B2CF9AE}" pid="4" name="FSC#LOCALSW@2103.100:BarCodeTopLevelDossierName">
    <vt:lpwstr/>
  </property>
  <property fmtid="{D5CDD505-2E9C-101B-9397-08002B2CF9AE}" pid="5" name="FSC#LOCALSW@2103.100:BarCodeOwnerSubFile">
    <vt:lpwstr/>
  </property>
  <property fmtid="{D5CDD505-2E9C-101B-9397-08002B2CF9AE}" pid="6" name="FSC#LOCALSW@2103.100:BarCodeTitleSubFile">
    <vt:lpwstr/>
  </property>
  <property fmtid="{D5CDD505-2E9C-101B-9397-08002B2CF9AE}" pid="7" name="FSC#LOCALSW@2103.100:BarCodeTopLevelSubfileTitle">
    <vt:lpwstr/>
  </property>
  <property fmtid="{D5CDD505-2E9C-101B-9397-08002B2CF9AE}" pid="8" name="FSC#FSCIBISDOCPROPS@15.1400:ReferredBarCode">
    <vt:lpwstr/>
  </property>
  <property fmtid="{D5CDD505-2E9C-101B-9397-08002B2CF9AE}" pid="9" name="FSC#COOELAK@1.1001:CurrentUserEmail">
    <vt:lpwstr>roberto.tropea@tg.ch</vt:lpwstr>
  </property>
  <property fmtid="{D5CDD505-2E9C-101B-9397-08002B2CF9AE}" pid="10" name="FSC#COOELAK@1.1001:CurrentUserRolePos">
    <vt:lpwstr>Sachbearbeiter/in</vt:lpwstr>
  </property>
  <property fmtid="{D5CDD505-2E9C-101B-9397-08002B2CF9AE}" pid="11" name="FSC#FSCIBISDOCPROPS@15.1400:DossierRef">
    <vt:lpwstr>AVK/07.01.03/2006/05938</vt:lpwstr>
  </property>
  <property fmtid="{D5CDD505-2E9C-101B-9397-08002B2CF9AE}" pid="12" name="FSC$NOVIRTUALATTRS">
    <vt:lpwstr/>
  </property>
  <property fmtid="{D5CDD505-2E9C-101B-9397-08002B2CF9AE}" pid="13" name="COO$NOVIRTUALATTRS">
    <vt:lpwstr/>
  </property>
  <property fmtid="{D5CDD505-2E9C-101B-9397-08002B2CF9AE}" pid="14" name="FSC$NOUSEREXPRESSIONS">
    <vt:lpwstr/>
  </property>
  <property fmtid="{D5CDD505-2E9C-101B-9397-08002B2CF9AE}" pid="15" name="COO$NOUSEREXPRESSIONS">
    <vt:lpwstr/>
  </property>
  <property fmtid="{D5CDD505-2E9C-101B-9397-08002B2CF9AE}" pid="16" name="FSC$NOPARSEFILE">
    <vt:lpwstr/>
  </property>
  <property fmtid="{D5CDD505-2E9C-101B-9397-08002B2CF9AE}" pid="17" name="COO$NOPARSEFILE">
    <vt:lpwstr/>
  </property>
  <property fmtid="{D5CDD505-2E9C-101B-9397-08002B2CF9AE}" pid="18" name="FSC#FSCIBISDOCPROPS@15.1400:RRSessionDate">
    <vt:lpwstr/>
  </property>
  <property fmtid="{D5CDD505-2E9C-101B-9397-08002B2CF9AE}" pid="19" name="FSC#FSCIBISDOCPROPS@15.1400:RRBNumber">
    <vt:lpwstr>Nicht verfügbar</vt:lpwstr>
  </property>
  <property fmtid="{D5CDD505-2E9C-101B-9397-08002B2CF9AE}" pid="20" name="FSC#FSCIBISDOCPROPS@15.1400:TopLevelSubjectGroupPosNumber">
    <vt:lpwstr>07.01.03</vt:lpwstr>
  </property>
  <property fmtid="{D5CDD505-2E9C-101B-9397-08002B2CF9AE}" pid="21" name="FSC#FSCIBISDOCPROPS@15.1400:TopLevelDossierResponsible">
    <vt:lpwstr>Schödler (ALT), Sylvie</vt:lpwstr>
  </property>
  <property fmtid="{D5CDD505-2E9C-101B-9397-08002B2CF9AE}" pid="22" name="FSC#FSCIBISDOCPROPS@15.1400:TopLevelDossierRespOrgShortname">
    <vt:lpwstr>AVK</vt:lpwstr>
  </property>
  <property fmtid="{D5CDD505-2E9C-101B-9397-08002B2CF9AE}" pid="23" name="FSC#FSCIBISDOCPROPS@15.1400:TopLevelDossierTitel">
    <vt:lpwstr>Musterdokumente</vt:lpwstr>
  </property>
  <property fmtid="{D5CDD505-2E9C-101B-9397-08002B2CF9AE}" pid="24" name="FSC#FSCIBISDOCPROPS@15.1400:TopLevelDossierYear">
    <vt:lpwstr>2006</vt:lpwstr>
  </property>
  <property fmtid="{D5CDD505-2E9C-101B-9397-08002B2CF9AE}" pid="25" name="FSC#FSCIBISDOCPROPS@15.1400:TopLevelDossierNumber">
    <vt:lpwstr>5938</vt:lpwstr>
  </property>
  <property fmtid="{D5CDD505-2E9C-101B-9397-08002B2CF9AE}" pid="26" name="FSC#FSCIBISDOCPROPS@15.1400:TopLevelDossierName">
    <vt:lpwstr>Musterdokumente (5938/2006/AVK)</vt:lpwstr>
  </property>
  <property fmtid="{D5CDD505-2E9C-101B-9397-08002B2CF9AE}" pid="27" name="FSC#FSCIBISDOCPROPS@15.1400:TitleSubFile">
    <vt:lpwstr>für Schulgemeinden</vt:lpwstr>
  </property>
  <property fmtid="{D5CDD505-2E9C-101B-9397-08002B2CF9AE}" pid="28" name="FSC#FSCIBISDOCPROPS@15.1400:TopLevelSubfileNumber">
    <vt:lpwstr>1</vt:lpwstr>
  </property>
  <property fmtid="{D5CDD505-2E9C-101B-9397-08002B2CF9AE}" pid="29" name="FSC#FSCIBISDOCPROPS@15.1400:TopLevelSubfileName">
    <vt:lpwstr>für Schulgemeinden (001)</vt:lpwstr>
  </property>
  <property fmtid="{D5CDD505-2E9C-101B-9397-08002B2CF9AE}" pid="30" name="FSC#FSCIBISDOCPROPS@15.1400:GroupShortName">
    <vt:lpwstr>AVK_FIN</vt:lpwstr>
  </property>
  <property fmtid="{D5CDD505-2E9C-101B-9397-08002B2CF9AE}" pid="31" name="FSC#FSCIBISDOCPROPS@15.1400:OwnerAbbreviation">
    <vt:lpwstr/>
  </property>
  <property fmtid="{D5CDD505-2E9C-101B-9397-08002B2CF9AE}" pid="32" name="FSC#FSCIBISDOCPROPS@15.1400:Owner">
    <vt:lpwstr>Tropea AVK, Roberto</vt:lpwstr>
  </property>
  <property fmtid="{D5CDD505-2E9C-101B-9397-08002B2CF9AE}" pid="33" name="FSC#FSCIBISDOCPROPS@15.1400:Subject">
    <vt:lpwstr>inkl. 1/39.2 und UU &lt;=8UWo zu 85%</vt:lpwstr>
  </property>
  <property fmtid="{D5CDD505-2E9C-101B-9397-08002B2CF9AE}" pid="34" name="FSC#FSCIBISDOCPROPS@15.1400:Objectname">
    <vt:lpwstr>Berechnung_BesoldungLehrperson_2018_15.01.18 (Kopie)</vt:lpwstr>
  </property>
  <property fmtid="{D5CDD505-2E9C-101B-9397-08002B2CF9AE}" pid="35" name="FSC#COOSYSTEM@1.1:Container">
    <vt:lpwstr>COO.2103.100.2.7171762</vt:lpwstr>
  </property>
  <property fmtid="{D5CDD505-2E9C-101B-9397-08002B2CF9AE}" pid="36" name="FSC#COOELAK@1.1001:Subject">
    <vt:lpwstr/>
  </property>
  <property fmtid="{D5CDD505-2E9C-101B-9397-08002B2CF9AE}" pid="37" name="FSC#COOELAK@1.1001:FileReference">
    <vt:lpwstr>AVK/07.01.03/2006/05938</vt:lpwstr>
  </property>
  <property fmtid="{D5CDD505-2E9C-101B-9397-08002B2CF9AE}" pid="38" name="FSC#COOELAK@1.1001:FileRefYear">
    <vt:lpwstr>2006</vt:lpwstr>
  </property>
  <property fmtid="{D5CDD505-2E9C-101B-9397-08002B2CF9AE}" pid="39" name="FSC#COOELAK@1.1001:FileRefOrdinal">
    <vt:lpwstr>5938</vt:lpwstr>
  </property>
  <property fmtid="{D5CDD505-2E9C-101B-9397-08002B2CF9AE}" pid="40" name="FSC#COOELAK@1.1001:FileRefOU">
    <vt:lpwstr/>
  </property>
  <property fmtid="{D5CDD505-2E9C-101B-9397-08002B2CF9AE}" pid="41" name="FSC#COOELAK@1.1001:Organization">
    <vt:lpwstr/>
  </property>
  <property fmtid="{D5CDD505-2E9C-101B-9397-08002B2CF9AE}" pid="42" name="FSC#COOELAK@1.1001:Owner">
    <vt:lpwstr>Tropea AVK Roberto (Frauenfeld)</vt:lpwstr>
  </property>
  <property fmtid="{D5CDD505-2E9C-101B-9397-08002B2CF9AE}" pid="43" name="FSC#COOELAK@1.1001:OwnerExtension">
    <vt:lpwstr>+41 58 345 57 89</vt:lpwstr>
  </property>
  <property fmtid="{D5CDD505-2E9C-101B-9397-08002B2CF9AE}" pid="44" name="FSC#COOELAK@1.1001:OwnerFaxExtension">
    <vt:lpwstr/>
  </property>
  <property fmtid="{D5CDD505-2E9C-101B-9397-08002B2CF9AE}" pid="45" name="FSC#COOELAK@1.1001:DispatchedBy">
    <vt:lpwstr/>
  </property>
  <property fmtid="{D5CDD505-2E9C-101B-9397-08002B2CF9AE}" pid="46" name="FSC#COOELAK@1.1001:DispatchedAt">
    <vt:lpwstr/>
  </property>
  <property fmtid="{D5CDD505-2E9C-101B-9397-08002B2CF9AE}" pid="47" name="FSC#COOELAK@1.1001:ApprovedBy">
    <vt:lpwstr/>
  </property>
  <property fmtid="{D5CDD505-2E9C-101B-9397-08002B2CF9AE}" pid="48" name="FSC#COOELAK@1.1001:ApprovedAt">
    <vt:lpwstr/>
  </property>
  <property fmtid="{D5CDD505-2E9C-101B-9397-08002B2CF9AE}" pid="49" name="FSC#COOELAK@1.1001:Department">
    <vt:lpwstr>AVK Abteilung Finanzen (AVK_FIN)</vt:lpwstr>
  </property>
  <property fmtid="{D5CDD505-2E9C-101B-9397-08002B2CF9AE}" pid="50" name="FSC#COOELAK@1.1001:CreatedAt">
    <vt:lpwstr>28.05.2018</vt:lpwstr>
  </property>
  <property fmtid="{D5CDD505-2E9C-101B-9397-08002B2CF9AE}" pid="51" name="FSC#COOELAK@1.1001:OU">
    <vt:lpwstr>Amt für Volksschule, Amtsleitung (AVK)</vt:lpwstr>
  </property>
  <property fmtid="{D5CDD505-2E9C-101B-9397-08002B2CF9AE}" pid="52" name="FSC#COOELAK@1.1001:Priority">
    <vt:lpwstr> ()</vt:lpwstr>
  </property>
  <property fmtid="{D5CDD505-2E9C-101B-9397-08002B2CF9AE}" pid="53" name="FSC#COOELAK@1.1001:ObjBarCode">
    <vt:lpwstr>*COO.2103.100.2.7171762*</vt:lpwstr>
  </property>
  <property fmtid="{D5CDD505-2E9C-101B-9397-08002B2CF9AE}" pid="54" name="FSC#COOELAK@1.1001:RefBarCode">
    <vt:lpwstr>*COO.2103.100.7.302727*</vt:lpwstr>
  </property>
  <property fmtid="{D5CDD505-2E9C-101B-9397-08002B2CF9AE}" pid="55" name="FSC#COOELAK@1.1001:FileRefBarCode">
    <vt:lpwstr>*AVK/07.01.03/2006/05938*</vt:lpwstr>
  </property>
  <property fmtid="{D5CDD505-2E9C-101B-9397-08002B2CF9AE}" pid="56" name="FSC#COOELAK@1.1001:ExternalRef">
    <vt:lpwstr/>
  </property>
  <property fmtid="{D5CDD505-2E9C-101B-9397-08002B2CF9AE}" pid="57" name="FSC#COOELAK@1.1001:IncomingNumber">
    <vt:lpwstr/>
  </property>
  <property fmtid="{D5CDD505-2E9C-101B-9397-08002B2CF9AE}" pid="58" name="FSC#COOELAK@1.1001:IncomingSubject">
    <vt:lpwstr/>
  </property>
  <property fmtid="{D5CDD505-2E9C-101B-9397-08002B2CF9AE}" pid="59" name="FSC#COOELAK@1.1001:ProcessResponsible">
    <vt:lpwstr/>
  </property>
  <property fmtid="{D5CDD505-2E9C-101B-9397-08002B2CF9AE}" pid="60" name="FSC#COOELAK@1.1001:ProcessResponsiblePhone">
    <vt:lpwstr/>
  </property>
  <property fmtid="{D5CDD505-2E9C-101B-9397-08002B2CF9AE}" pid="61" name="FSC#COOELAK@1.1001:ProcessResponsibleMail">
    <vt:lpwstr/>
  </property>
  <property fmtid="{D5CDD505-2E9C-101B-9397-08002B2CF9AE}" pid="62" name="FSC#COOELAK@1.1001:ProcessResponsibleFax">
    <vt:lpwstr/>
  </property>
  <property fmtid="{D5CDD505-2E9C-101B-9397-08002B2CF9AE}" pid="63" name="FSC#COOELAK@1.1001:ApproverFirstName">
    <vt:lpwstr/>
  </property>
  <property fmtid="{D5CDD505-2E9C-101B-9397-08002B2CF9AE}" pid="64" name="FSC#COOELAK@1.1001:ApproverSurName">
    <vt:lpwstr/>
  </property>
  <property fmtid="{D5CDD505-2E9C-101B-9397-08002B2CF9AE}" pid="65" name="FSC#COOELAK@1.1001:ApproverTitle">
    <vt:lpwstr/>
  </property>
  <property fmtid="{D5CDD505-2E9C-101B-9397-08002B2CF9AE}" pid="66" name="FSC#COOELAK@1.1001:ExternalDate">
    <vt:lpwstr/>
  </property>
  <property fmtid="{D5CDD505-2E9C-101B-9397-08002B2CF9AE}" pid="67" name="FSC#COOELAK@1.1001:SettlementApprovedAt">
    <vt:lpwstr/>
  </property>
  <property fmtid="{D5CDD505-2E9C-101B-9397-08002B2CF9AE}" pid="68" name="FSC#COOELAK@1.1001:BaseNumber">
    <vt:lpwstr>07.01.03</vt:lpwstr>
  </property>
  <property fmtid="{D5CDD505-2E9C-101B-9397-08002B2CF9AE}" pid="69" name="FSC#ELAKGOV@1.1001:PersonalSubjGender">
    <vt:lpwstr/>
  </property>
  <property fmtid="{D5CDD505-2E9C-101B-9397-08002B2CF9AE}" pid="70" name="FSC#ELAKGOV@1.1001:PersonalSubjFirstName">
    <vt:lpwstr/>
  </property>
  <property fmtid="{D5CDD505-2E9C-101B-9397-08002B2CF9AE}" pid="71" name="FSC#ELAKGOV@1.1001:PersonalSubjSurName">
    <vt:lpwstr/>
  </property>
  <property fmtid="{D5CDD505-2E9C-101B-9397-08002B2CF9AE}" pid="72" name="FSC#ELAKGOV@1.1001:PersonalSubjSalutation">
    <vt:lpwstr/>
  </property>
  <property fmtid="{D5CDD505-2E9C-101B-9397-08002B2CF9AE}" pid="73" name="FSC#ELAKGOV@1.1001:PersonalSubjAddress">
    <vt:lpwstr/>
  </property>
  <property fmtid="{D5CDD505-2E9C-101B-9397-08002B2CF9AE}" pid="74" name="FSC#LOCALSW@2103.100:User_Login_red">
    <vt:lpwstr>avktro@TG.CH_x000d_
roberto.tropea@tg.ch_x000d_
TG\avktro_x000d_
 </vt:lpwstr>
  </property>
  <property fmtid="{D5CDD505-2E9C-101B-9397-08002B2CF9AE}" pid="75" name="FSC#FSCIBISDOCPROPS@15.1400:BGMName">
    <vt:lpwstr> </vt:lpwstr>
  </property>
  <property fmtid="{D5CDD505-2E9C-101B-9397-08002B2CF9AE}" pid="76" name="FSC#FSCIBISDOCPROPS@15.1400:BGMFirstName">
    <vt:lpwstr> </vt:lpwstr>
  </property>
  <property fmtid="{D5CDD505-2E9C-101B-9397-08002B2CF9AE}" pid="77" name="FSC#FSCIBISDOCPROPS@15.1400:BGMZIP">
    <vt:lpwstr> </vt:lpwstr>
  </property>
  <property fmtid="{D5CDD505-2E9C-101B-9397-08002B2CF9AE}" pid="78" name="FSC#FSCIBISDOCPROPS@15.1400:BGMBirthday">
    <vt:lpwstr> </vt:lpwstr>
  </property>
  <property fmtid="{D5CDD505-2E9C-101B-9397-08002B2CF9AE}" pid="79" name="FSC#FSCIBISDOCPROPS@15.1400:BGMDiagnose">
    <vt:lpwstr> </vt:lpwstr>
  </property>
  <property fmtid="{D5CDD505-2E9C-101B-9397-08002B2CF9AE}" pid="80" name="FSC#FSCIBISDOCPROPS@15.1400:BMGDiagnoseAdd">
    <vt:lpwstr> </vt:lpwstr>
  </property>
  <property fmtid="{D5CDD505-2E9C-101B-9397-08002B2CF9AE}" pid="81" name="FSC#FSCIBISDOCPROPS@15.1400:BGMDiagnoseDetail">
    <vt:lpwstr> </vt:lpwstr>
  </property>
  <property fmtid="{D5CDD505-2E9C-101B-9397-08002B2CF9AE}" pid="82" name="FSC#LOCALSW@2103.100:TopLevelSubfileAddress">
    <vt:lpwstr>COO.2103.100.7.302727</vt:lpwstr>
  </property>
  <property fmtid="{D5CDD505-2E9C-101B-9397-08002B2CF9AE}" pid="83" name="FSC#FSCIBISDOCPROPS@15.1400:ObjectCOOAddress">
    <vt:lpwstr>COO.2103.100.2.7171762</vt:lpwstr>
  </property>
  <property fmtid="{D5CDD505-2E9C-101B-9397-08002B2CF9AE}" pid="84" name="FSC#FSCIBISDOCPROPS@15.1400:Container">
    <vt:lpwstr>COO.2103.100.2.7171762</vt:lpwstr>
  </property>
  <property fmtid="{D5CDD505-2E9C-101B-9397-08002B2CF9AE}" pid="85" name="FSC#FSCIBISDOCPROPS@15.1400:TopLevelSubfileAddress">
    <vt:lpwstr>COO.2103.100.7.302727</vt:lpwstr>
  </property>
  <property fmtid="{D5CDD505-2E9C-101B-9397-08002B2CF9AE}" pid="86" name="FSC#FSCIBISDOCPROPS@15.1400:BGMDiagnoseAdd">
    <vt:lpwstr> </vt:lpwstr>
  </property>
  <property fmtid="{D5CDD505-2E9C-101B-9397-08002B2CF9AE}" pid="87" name="FSC#FSCIBISDOCPROPS@15.1400:CreatedAt">
    <vt:lpwstr>28.05.2018</vt:lpwstr>
  </property>
  <property fmtid="{D5CDD505-2E9C-101B-9397-08002B2CF9AE}" pid="88" name="FSC#FSCIBISDOCPROPS@15.1400:CreatedBy">
    <vt:lpwstr>Roberto Tropea AVK</vt:lpwstr>
  </property>
  <property fmtid="{D5CDD505-2E9C-101B-9397-08002B2CF9AE}" pid="89" name="FSC#LOCALSW@2103.100:TGDOSREI">
    <vt:lpwstr>07.01.03</vt:lpwstr>
  </property>
  <property fmtid="{D5CDD505-2E9C-101B-9397-08002B2CF9AE}" pid="90" name="FSC#ATSTATECFG@1.1001:Office">
    <vt:lpwstr/>
  </property>
  <property fmtid="{D5CDD505-2E9C-101B-9397-08002B2CF9AE}" pid="91" name="FSC#ATSTATECFG@1.1001:Agent">
    <vt:lpwstr>Sylvie Schödler (ALT)</vt:lpwstr>
  </property>
  <property fmtid="{D5CDD505-2E9C-101B-9397-08002B2CF9AE}" pid="92" name="FSC#ATSTATECFG@1.1001:AgentPhone">
    <vt:lpwstr>+41 52 724 26 50</vt:lpwstr>
  </property>
  <property fmtid="{D5CDD505-2E9C-101B-9397-08002B2CF9AE}" pid="93" name="FSC#ATSTATECFG@1.1001:DepartmentFax">
    <vt:lpwstr/>
  </property>
  <property fmtid="{D5CDD505-2E9C-101B-9397-08002B2CF9AE}" pid="94" name="FSC#ATSTATECFG@1.1001:DepartmentEmail">
    <vt:lpwstr>leitung.avk@tg.ch</vt:lpwstr>
  </property>
  <property fmtid="{D5CDD505-2E9C-101B-9397-08002B2CF9AE}" pid="95" name="FSC#ATSTATECFG@1.1001:SubfileDate">
    <vt:lpwstr>18.04.2006</vt:lpwstr>
  </property>
  <property fmtid="{D5CDD505-2E9C-101B-9397-08002B2CF9AE}" pid="96" name="FSC#ATSTATECFG@1.1001:SubfileSubject">
    <vt:lpwstr/>
  </property>
  <property fmtid="{D5CDD505-2E9C-101B-9397-08002B2CF9AE}" pid="97" name="FSC#ATSTATECFG@1.1001:DepartmentZipCode">
    <vt:lpwstr>8510</vt:lpwstr>
  </property>
  <property fmtid="{D5CDD505-2E9C-101B-9397-08002B2CF9AE}" pid="98" name="FSC#ATSTATECFG@1.1001:DepartmentCountry">
    <vt:lpwstr>Schweiz</vt:lpwstr>
  </property>
  <property fmtid="{D5CDD505-2E9C-101B-9397-08002B2CF9AE}" pid="99" name="FSC#ATSTATECFG@1.1001:DepartmentCity">
    <vt:lpwstr>Frauenfeld</vt:lpwstr>
  </property>
  <property fmtid="{D5CDD505-2E9C-101B-9397-08002B2CF9AE}" pid="100" name="FSC#ATSTATECFG@1.1001:DepartmentStreet">
    <vt:lpwstr>Spannerstrasse 31</vt:lpwstr>
  </property>
  <property fmtid="{D5CDD505-2E9C-101B-9397-08002B2CF9AE}" pid="101" name="FSC#ATSTATECFG@1.1001:DepartmentDVR">
    <vt:lpwstr/>
  </property>
  <property fmtid="{D5CDD505-2E9C-101B-9397-08002B2CF9AE}" pid="102" name="FSC#ATSTATECFG@1.1001:DepartmentUID">
    <vt:lpwstr>4110</vt:lpwstr>
  </property>
  <property fmtid="{D5CDD505-2E9C-101B-9397-08002B2CF9AE}" pid="103" name="FSC#ATSTATECFG@1.1001:SubfileReference">
    <vt:lpwstr>AVK/07.01.03/2006/05938</vt:lpwstr>
  </property>
  <property fmtid="{D5CDD505-2E9C-101B-9397-08002B2CF9AE}" pid="104" name="FSC#ATSTATECFG@1.1001:Clause">
    <vt:lpwstr/>
  </property>
  <property fmtid="{D5CDD505-2E9C-101B-9397-08002B2CF9AE}" pid="105" name="FSC#ATSTATECFG@1.1001:ApprovedSignature">
    <vt:lpwstr/>
  </property>
  <property fmtid="{D5CDD505-2E9C-101B-9397-08002B2CF9AE}" pid="106" name="FSC#ATSTATECFG@1.1001:BankAccount">
    <vt:lpwstr/>
  </property>
  <property fmtid="{D5CDD505-2E9C-101B-9397-08002B2CF9AE}" pid="107" name="FSC#ATSTATECFG@1.1001:BankAccountOwner">
    <vt:lpwstr/>
  </property>
  <property fmtid="{D5CDD505-2E9C-101B-9397-08002B2CF9AE}" pid="108" name="FSC#ATSTATECFG@1.1001:BankInstitute">
    <vt:lpwstr/>
  </property>
  <property fmtid="{D5CDD505-2E9C-101B-9397-08002B2CF9AE}" pid="109" name="FSC#ATSTATECFG@1.1001:BankAccountID">
    <vt:lpwstr/>
  </property>
  <property fmtid="{D5CDD505-2E9C-101B-9397-08002B2CF9AE}" pid="110" name="FSC#ATSTATECFG@1.1001:BankAccountIBAN">
    <vt:lpwstr/>
  </property>
  <property fmtid="{D5CDD505-2E9C-101B-9397-08002B2CF9AE}" pid="111" name="FSC#ATSTATECFG@1.1001:BankAccountBIC">
    <vt:lpwstr/>
  </property>
  <property fmtid="{D5CDD505-2E9C-101B-9397-08002B2CF9AE}" pid="112" name="FSC#ATSTATECFG@1.1001:BankName">
    <vt:lpwstr/>
  </property>
  <property fmtid="{D5CDD505-2E9C-101B-9397-08002B2CF9AE}" pid="113" name="FSC#FSCFOLIO@1.1001:docpropproject">
    <vt:lpwstr/>
  </property>
  <property fmtid="{D5CDD505-2E9C-101B-9397-08002B2CF9AE}" pid="114" name="FSC#COOELAK@1.1001:ObjectAddressees">
    <vt:lpwstr/>
  </property>
</Properties>
</file>