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vktro\AppData\Local\Temp\Fabasoft\Work\"/>
    </mc:Choice>
  </mc:AlternateContent>
  <bookViews>
    <workbookView xWindow="120" yWindow="60" windowWidth="15180" windowHeight="9345"/>
  </bookViews>
  <sheets>
    <sheet name="Übersicht Finanzlage" sheetId="1" r:id="rId1"/>
  </sheets>
  <definedNames>
    <definedName name="_xlnm._FilterDatabase" localSheetId="0" hidden="1">'Übersicht Finanzlage'!$B$33:$BI$120</definedName>
    <definedName name="_xlnm.Print_Titles" localSheetId="0">'Übersicht Finanzlage'!$28:$33</definedName>
  </definedNames>
  <calcPr calcId="162913"/>
</workbook>
</file>

<file path=xl/calcChain.xml><?xml version="1.0" encoding="utf-8"?>
<calcChain xmlns="http://schemas.openxmlformats.org/spreadsheetml/2006/main">
  <c r="P22" i="1" l="1"/>
  <c r="AR23" i="1" l="1"/>
  <c r="AB22" i="1"/>
  <c r="AJ23" i="1"/>
  <c r="AX22" i="1"/>
  <c r="AU22" i="1"/>
  <c r="AR22" i="1"/>
  <c r="AP22" i="1"/>
  <c r="AP23" i="1" s="1"/>
  <c r="AO22" i="1"/>
  <c r="AM22" i="1"/>
  <c r="AL22" i="1"/>
  <c r="AJ22" i="1"/>
  <c r="BA19" i="1" a="1"/>
  <c r="BA19" i="1" s="1"/>
  <c r="BA18" i="1" a="1"/>
  <c r="BA18" i="1" s="1"/>
  <c r="BA17" i="1" a="1"/>
  <c r="BA17" i="1" s="1"/>
  <c r="AZ19" i="1" a="1"/>
  <c r="AZ19" i="1" s="1"/>
  <c r="AZ18" i="1" a="1"/>
  <c r="AZ18" i="1" s="1"/>
  <c r="AZ17" i="1" a="1"/>
  <c r="AZ17" i="1" s="1"/>
  <c r="AY19" i="1" a="1"/>
  <c r="AY19" i="1" s="1"/>
  <c r="AY18" i="1" a="1"/>
  <c r="AY18" i="1" s="1"/>
  <c r="AY17" i="1" a="1"/>
  <c r="AY17" i="1" s="1"/>
  <c r="AW19" i="1" a="1"/>
  <c r="AW19" i="1" s="1"/>
  <c r="AW18" i="1" a="1"/>
  <c r="AW18" i="1" s="1"/>
  <c r="AW17" i="1" a="1"/>
  <c r="AW17" i="1" s="1"/>
  <c r="AV19" i="1" a="1"/>
  <c r="AV19" i="1" s="1"/>
  <c r="AV18" i="1" a="1"/>
  <c r="AV18" i="1" s="1"/>
  <c r="AV17" i="1" a="1"/>
  <c r="AV17" i="1" s="1"/>
  <c r="AR19" i="1" a="1"/>
  <c r="AR19" i="1" s="1"/>
  <c r="AR18" i="1" a="1"/>
  <c r="AR18" i="1" s="1"/>
  <c r="AR17" i="1" a="1"/>
  <c r="AR17" i="1" s="1"/>
  <c r="AN19" i="1" a="1"/>
  <c r="AN19" i="1" s="1"/>
  <c r="AN18" i="1" a="1"/>
  <c r="AN18" i="1" s="1"/>
  <c r="AN17" i="1" a="1"/>
  <c r="AN17" i="1" s="1"/>
  <c r="AK19" i="1" a="1"/>
  <c r="AK19" i="1" s="1"/>
  <c r="AK18" i="1" a="1"/>
  <c r="AK18" i="1" s="1"/>
  <c r="AK17" i="1" a="1"/>
  <c r="AK17" i="1" s="1"/>
  <c r="AI19" i="1" a="1"/>
  <c r="AI19" i="1" s="1"/>
  <c r="AI18" i="1" a="1"/>
  <c r="AI18" i="1" s="1"/>
  <c r="AI17" i="1" a="1"/>
  <c r="AI17" i="1" s="1"/>
  <c r="AH19" i="1" a="1"/>
  <c r="AH19" i="1" s="1"/>
  <c r="AH18" i="1" a="1"/>
  <c r="AH18" i="1" s="1"/>
  <c r="AH17" i="1" a="1"/>
  <c r="AH17" i="1" s="1"/>
  <c r="AG19" i="1" a="1"/>
  <c r="AG19" i="1" s="1"/>
  <c r="AG18" i="1" a="1"/>
  <c r="AG18" i="1" s="1"/>
  <c r="AG17" i="1" a="1"/>
  <c r="AG17" i="1" s="1"/>
  <c r="AC19" i="1" a="1"/>
  <c r="AC19" i="1" s="1"/>
  <c r="AC18" i="1" a="1"/>
  <c r="AC18" i="1" s="1"/>
  <c r="AC17" i="1" a="1"/>
  <c r="AC17" i="1" s="1"/>
  <c r="AB19" i="1" a="1"/>
  <c r="AB19" i="1" s="1"/>
  <c r="AB18" i="1" a="1"/>
  <c r="AB18" i="1" s="1"/>
  <c r="AB17" i="1" a="1"/>
  <c r="AB17" i="1" s="1"/>
  <c r="Z19" i="1" a="1"/>
  <c r="Z19" i="1" s="1"/>
  <c r="Z17" i="1" a="1"/>
  <c r="Z17" i="1" s="1"/>
  <c r="X19" i="1" a="1"/>
  <c r="X19" i="1" s="1"/>
  <c r="X17" i="1" a="1"/>
  <c r="X17" i="1" s="1"/>
  <c r="V19" i="1" a="1"/>
  <c r="V19" i="1" s="1"/>
  <c r="V18" i="1" a="1"/>
  <c r="V18" i="1" s="1"/>
  <c r="V17" i="1" a="1"/>
  <c r="V17" i="1" s="1"/>
  <c r="U19" i="1" a="1"/>
  <c r="U19" i="1" s="1"/>
  <c r="U18" i="1" a="1"/>
  <c r="U18" i="1" s="1"/>
  <c r="U17" i="1" a="1"/>
  <c r="U17" i="1" s="1"/>
  <c r="S19" i="1" a="1"/>
  <c r="S19" i="1" s="1"/>
  <c r="S18" i="1" a="1"/>
  <c r="S18" i="1" s="1"/>
  <c r="S17" i="1" a="1"/>
  <c r="S17" i="1" s="1"/>
  <c r="R19" i="1" a="1"/>
  <c r="R19" i="1" s="1"/>
  <c r="R17" i="1" a="1"/>
  <c r="R17" i="1" s="1"/>
  <c r="Q19" i="1" a="1"/>
  <c r="Q19" i="1" s="1"/>
  <c r="Q18" i="1" a="1"/>
  <c r="Q18" i="1" s="1"/>
  <c r="Q17" i="1" a="1"/>
  <c r="Q17" i="1" s="1"/>
  <c r="O19" i="1" a="1"/>
  <c r="O19" i="1" s="1"/>
  <c r="O18" i="1" a="1"/>
  <c r="O18" i="1" s="1"/>
  <c r="O17" i="1" a="1"/>
  <c r="O17" i="1" s="1"/>
  <c r="AQ18" i="1" a="1"/>
  <c r="AQ18" i="1" s="1"/>
  <c r="AQ17" i="1" a="1"/>
  <c r="AQ17" i="1" s="1"/>
  <c r="AQ19" i="1" a="1"/>
  <c r="AQ19" i="1" s="1"/>
  <c r="BA15" i="1" a="1"/>
  <c r="BA15" i="1" s="1"/>
  <c r="BA14" i="1" a="1"/>
  <c r="BA14" i="1" s="1"/>
  <c r="BA13" i="1" a="1"/>
  <c r="BA13" i="1" s="1"/>
  <c r="AZ15" i="1" a="1"/>
  <c r="AZ15" i="1" s="1"/>
  <c r="AZ14" i="1" a="1"/>
  <c r="AZ14" i="1" s="1"/>
  <c r="AZ13" i="1" a="1"/>
  <c r="AZ13" i="1" s="1"/>
  <c r="AY15" i="1" a="1"/>
  <c r="AY15" i="1" s="1"/>
  <c r="AY14" i="1" a="1"/>
  <c r="AY14" i="1" s="1"/>
  <c r="AY13" i="1" a="1"/>
  <c r="AY13" i="1" s="1"/>
  <c r="AW15" i="1" a="1"/>
  <c r="AW15" i="1" s="1"/>
  <c r="AW14" i="1" a="1"/>
  <c r="AW14" i="1" s="1"/>
  <c r="AW13" i="1" a="1"/>
  <c r="AW13" i="1" s="1"/>
  <c r="AV15" i="1" a="1"/>
  <c r="AV15" i="1" s="1"/>
  <c r="AV14" i="1" a="1"/>
  <c r="AV14" i="1" s="1"/>
  <c r="AV13" i="1" a="1"/>
  <c r="AV13" i="1" s="1"/>
  <c r="AR15" i="1" a="1"/>
  <c r="AR15" i="1" s="1"/>
  <c r="AR14" i="1" a="1"/>
  <c r="AR14" i="1" s="1"/>
  <c r="AR13" i="1" a="1"/>
  <c r="AR13" i="1" s="1"/>
  <c r="AQ15" i="1" a="1"/>
  <c r="AQ15" i="1" s="1"/>
  <c r="AQ14" i="1" a="1"/>
  <c r="AQ14" i="1" s="1"/>
  <c r="AQ13" i="1" a="1"/>
  <c r="AQ13" i="1" s="1"/>
  <c r="AN15" i="1" a="1"/>
  <c r="AN15" i="1" s="1"/>
  <c r="AN14" i="1" a="1"/>
  <c r="AN14" i="1" s="1"/>
  <c r="AN13" i="1" a="1"/>
  <c r="AN13" i="1" s="1"/>
  <c r="AK15" i="1" a="1"/>
  <c r="AK15" i="1" s="1"/>
  <c r="AK14" i="1" a="1"/>
  <c r="AK14" i="1" s="1"/>
  <c r="AK13" i="1" a="1"/>
  <c r="AK13" i="1" s="1"/>
  <c r="AI15" i="1" a="1"/>
  <c r="AI15" i="1" s="1"/>
  <c r="AI14" i="1" a="1"/>
  <c r="AI14" i="1" s="1"/>
  <c r="AI13" i="1" a="1"/>
  <c r="AI13" i="1" s="1"/>
  <c r="AH15" i="1" a="1"/>
  <c r="AH15" i="1" s="1"/>
  <c r="AH14" i="1" a="1"/>
  <c r="AH14" i="1" s="1"/>
  <c r="AH13" i="1" a="1"/>
  <c r="AH13" i="1" s="1"/>
  <c r="AG15" i="1" a="1"/>
  <c r="AG15" i="1" s="1"/>
  <c r="AG14" i="1" a="1"/>
  <c r="AG14" i="1" s="1"/>
  <c r="AG13" i="1" a="1"/>
  <c r="AG13" i="1" s="1"/>
  <c r="AC15" i="1" a="1"/>
  <c r="AC15" i="1" s="1"/>
  <c r="AC14" i="1" a="1"/>
  <c r="AC14" i="1" s="1"/>
  <c r="AC13" i="1" a="1"/>
  <c r="AC13" i="1" s="1"/>
  <c r="AB15" i="1" a="1"/>
  <c r="AB15" i="1" s="1"/>
  <c r="AB14" i="1" a="1"/>
  <c r="AB14" i="1" s="1"/>
  <c r="AB13" i="1" a="1"/>
  <c r="AB13" i="1" s="1"/>
  <c r="Z15" i="1" a="1"/>
  <c r="Z15" i="1" s="1"/>
  <c r="Z13" i="1" a="1"/>
  <c r="Z13" i="1" s="1"/>
  <c r="X15" i="1" a="1"/>
  <c r="X15" i="1" s="1"/>
  <c r="X13" i="1" a="1"/>
  <c r="X13" i="1" s="1"/>
  <c r="V15" i="1" a="1"/>
  <c r="V15" i="1" s="1"/>
  <c r="V14" i="1" a="1"/>
  <c r="V14" i="1" s="1"/>
  <c r="V13" i="1" a="1"/>
  <c r="V13" i="1" s="1"/>
  <c r="U15" i="1" a="1"/>
  <c r="U15" i="1" s="1"/>
  <c r="U14" i="1" a="1"/>
  <c r="U14" i="1" s="1"/>
  <c r="U13" i="1" a="1"/>
  <c r="U13" i="1" s="1"/>
  <c r="S15" i="1" a="1"/>
  <c r="S15" i="1" s="1"/>
  <c r="S14" i="1" a="1"/>
  <c r="S14" i="1" s="1"/>
  <c r="S13" i="1" a="1"/>
  <c r="S13" i="1" s="1"/>
  <c r="R15" i="1" a="1"/>
  <c r="R15" i="1" s="1"/>
  <c r="R13" i="1" a="1"/>
  <c r="R13" i="1" s="1"/>
  <c r="Q15" i="1" a="1"/>
  <c r="Q15" i="1" s="1"/>
  <c r="Q14" i="1" a="1"/>
  <c r="Q14" i="1" s="1"/>
  <c r="Q13" i="1" a="1"/>
  <c r="Q13" i="1" s="1"/>
  <c r="O15" i="1" a="1"/>
  <c r="O15" i="1" s="1"/>
  <c r="O14" i="1" a="1"/>
  <c r="O14" i="1" s="1"/>
  <c r="O13" i="1" a="1"/>
  <c r="O13" i="1" s="1"/>
  <c r="BA23" i="1"/>
  <c r="BA22" i="1"/>
  <c r="AW23" i="1"/>
  <c r="AW22" i="1"/>
  <c r="AZ22" i="1" s="1"/>
  <c r="AZ23" i="1" s="1"/>
  <c r="AI23" i="1"/>
  <c r="AI22" i="1"/>
  <c r="AK22" i="1" s="1"/>
  <c r="AK23" i="1" s="1"/>
  <c r="AH23" i="1"/>
  <c r="AH22" i="1"/>
  <c r="AG23" i="1"/>
  <c r="AG22" i="1"/>
  <c r="AB23" i="1"/>
  <c r="Q23" i="1"/>
  <c r="Q22" i="1"/>
  <c r="AZ10" i="1"/>
  <c r="AZ9" i="1"/>
  <c r="AZ8" i="1"/>
  <c r="AK8" i="1"/>
  <c r="AV10" i="1"/>
  <c r="AV9" i="1"/>
  <c r="AV8" i="1"/>
  <c r="AQ10" i="1"/>
  <c r="AQ9" i="1"/>
  <c r="AQ8" i="1"/>
  <c r="AN8" i="1"/>
  <c r="AN11" i="1"/>
  <c r="AK11" i="1"/>
  <c r="AN10" i="1"/>
  <c r="AN9" i="1"/>
  <c r="AK10" i="1"/>
  <c r="AK9" i="1"/>
  <c r="BA11" i="1"/>
  <c r="BA10" i="1"/>
  <c r="BA9" i="1"/>
  <c r="BA8" i="1"/>
  <c r="AW11" i="1"/>
  <c r="AW10" i="1"/>
  <c r="AW9" i="1"/>
  <c r="AW8" i="1"/>
  <c r="AR11" i="1"/>
  <c r="AR10" i="1"/>
  <c r="AR9" i="1"/>
  <c r="AR8" i="1"/>
  <c r="AI11" i="1"/>
  <c r="AI10" i="1"/>
  <c r="AI9" i="1"/>
  <c r="AI8" i="1"/>
  <c r="AH11" i="1"/>
  <c r="AH10" i="1"/>
  <c r="AH9" i="1"/>
  <c r="AH8" i="1"/>
  <c r="AG11" i="1"/>
  <c r="AG10" i="1"/>
  <c r="AG9" i="1"/>
  <c r="AG8" i="1"/>
  <c r="AB8" i="1"/>
  <c r="AC11" i="1"/>
  <c r="AC9" i="1"/>
  <c r="AC8" i="1"/>
  <c r="AC10" i="1"/>
  <c r="R10" i="1"/>
  <c r="R8" i="1"/>
  <c r="Q8" i="1"/>
  <c r="AQ22" i="1" l="1"/>
  <c r="AQ23" i="1" s="1"/>
  <c r="AN22" i="1"/>
  <c r="AN23" i="1" s="1"/>
  <c r="AV22" i="1"/>
  <c r="AV23" i="1" s="1"/>
  <c r="AB11" i="1"/>
  <c r="AB10" i="1"/>
  <c r="AB9" i="1"/>
  <c r="S8" i="1"/>
  <c r="BF120" i="1"/>
  <c r="BF119" i="1"/>
  <c r="BF118" i="1"/>
  <c r="BF117" i="1"/>
  <c r="BF116" i="1"/>
  <c r="BF115" i="1"/>
  <c r="BF114" i="1"/>
  <c r="BF113" i="1"/>
  <c r="BF112" i="1"/>
  <c r="BF111" i="1"/>
  <c r="BF110" i="1"/>
  <c r="BF109" i="1"/>
  <c r="BF108" i="1"/>
  <c r="BF107" i="1"/>
  <c r="BF106" i="1"/>
  <c r="BF105" i="1"/>
  <c r="BF104" i="1"/>
  <c r="BF103" i="1"/>
  <c r="BF102" i="1"/>
  <c r="BF101" i="1"/>
  <c r="BF100" i="1"/>
  <c r="BF99" i="1"/>
  <c r="BF98" i="1"/>
  <c r="BF97" i="1"/>
  <c r="BF96" i="1"/>
  <c r="BF95" i="1"/>
  <c r="BF94" i="1"/>
  <c r="BF93" i="1"/>
  <c r="BF92" i="1"/>
  <c r="BF91" i="1"/>
  <c r="BF90" i="1"/>
  <c r="BF89" i="1"/>
  <c r="BF88" i="1"/>
  <c r="BF87" i="1"/>
  <c r="BF86" i="1"/>
  <c r="BF85" i="1"/>
  <c r="BF84" i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G34" i="1"/>
  <c r="U8" i="1"/>
  <c r="U11" i="1"/>
  <c r="U10" i="1"/>
  <c r="U9" i="1"/>
  <c r="S11" i="1"/>
  <c r="S10" i="1"/>
  <c r="S9" i="1"/>
  <c r="Q11" i="1"/>
  <c r="Q10" i="1"/>
  <c r="Q9" i="1"/>
  <c r="O11" i="1"/>
  <c r="O8" i="1"/>
  <c r="O10" i="1"/>
  <c r="O9" i="1"/>
  <c r="BA6" i="1"/>
  <c r="AW6" i="1"/>
  <c r="AU6" i="1"/>
  <c r="AX6" i="1"/>
  <c r="AR6" i="1"/>
  <c r="AP6" i="1"/>
  <c r="AO6" i="1"/>
  <c r="AM6" i="1"/>
  <c r="AL6" i="1"/>
  <c r="AJ6" i="1"/>
  <c r="AI6" i="1"/>
  <c r="AH6" i="1"/>
  <c r="AG6" i="1"/>
  <c r="BH120" i="1"/>
  <c r="BG120" i="1"/>
  <c r="BH119" i="1"/>
  <c r="BG119" i="1"/>
  <c r="BH118" i="1"/>
  <c r="BG118" i="1"/>
  <c r="BH117" i="1"/>
  <c r="BG117" i="1"/>
  <c r="BH116" i="1"/>
  <c r="BG116" i="1"/>
  <c r="BH115" i="1"/>
  <c r="BG115" i="1"/>
  <c r="BH114" i="1"/>
  <c r="BG114" i="1"/>
  <c r="BH113" i="1"/>
  <c r="BG113" i="1"/>
  <c r="BH112" i="1"/>
  <c r="BG112" i="1"/>
  <c r="BH111" i="1"/>
  <c r="BG111" i="1"/>
  <c r="BH110" i="1"/>
  <c r="BG110" i="1"/>
  <c r="BH109" i="1"/>
  <c r="BG109" i="1"/>
  <c r="BH108" i="1"/>
  <c r="BG108" i="1"/>
  <c r="BH107" i="1"/>
  <c r="BG107" i="1"/>
  <c r="BH106" i="1"/>
  <c r="BG106" i="1"/>
  <c r="BH105" i="1"/>
  <c r="BG105" i="1"/>
  <c r="BH104" i="1"/>
  <c r="BG104" i="1"/>
  <c r="BH103" i="1"/>
  <c r="BG103" i="1"/>
  <c r="BH102" i="1"/>
  <c r="BG102" i="1"/>
  <c r="BH101" i="1"/>
  <c r="BG101" i="1"/>
  <c r="BH100" i="1"/>
  <c r="BG100" i="1"/>
  <c r="BH99" i="1"/>
  <c r="BG99" i="1"/>
  <c r="BH98" i="1"/>
  <c r="BG98" i="1"/>
  <c r="BH97" i="1"/>
  <c r="BG97" i="1"/>
  <c r="BH96" i="1"/>
  <c r="BG96" i="1"/>
  <c r="BH95" i="1"/>
  <c r="BG95" i="1"/>
  <c r="BH94" i="1"/>
  <c r="BG94" i="1"/>
  <c r="BH93" i="1"/>
  <c r="BG93" i="1"/>
  <c r="BH92" i="1"/>
  <c r="BG92" i="1"/>
  <c r="BH91" i="1"/>
  <c r="BG91" i="1"/>
  <c r="BH90" i="1"/>
  <c r="BG90" i="1"/>
  <c r="BH89" i="1"/>
  <c r="BG89" i="1"/>
  <c r="BH88" i="1"/>
  <c r="BG88" i="1"/>
  <c r="BH87" i="1"/>
  <c r="BG87" i="1"/>
  <c r="BH86" i="1"/>
  <c r="BG86" i="1"/>
  <c r="BH85" i="1"/>
  <c r="BG85" i="1"/>
  <c r="BH84" i="1"/>
  <c r="BG84" i="1"/>
  <c r="BH83" i="1"/>
  <c r="BG83" i="1"/>
  <c r="BH82" i="1"/>
  <c r="BG82" i="1"/>
  <c r="BH81" i="1"/>
  <c r="BG81" i="1"/>
  <c r="BH80" i="1"/>
  <c r="BG80" i="1"/>
  <c r="BH79" i="1"/>
  <c r="BG79" i="1"/>
  <c r="BH78" i="1"/>
  <c r="BG78" i="1"/>
  <c r="BH77" i="1"/>
  <c r="BG77" i="1"/>
  <c r="BH76" i="1"/>
  <c r="BG76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4" i="1"/>
  <c r="BG64" i="1"/>
  <c r="BH63" i="1"/>
  <c r="BG63" i="1"/>
  <c r="BH62" i="1"/>
  <c r="BG62" i="1"/>
  <c r="BH61" i="1"/>
  <c r="BG61" i="1"/>
  <c r="BH60" i="1"/>
  <c r="BG60" i="1"/>
  <c r="BH59" i="1"/>
  <c r="BG59" i="1"/>
  <c r="BH58" i="1"/>
  <c r="BG58" i="1"/>
  <c r="BH57" i="1"/>
  <c r="BG57" i="1"/>
  <c r="BH56" i="1"/>
  <c r="BG56" i="1"/>
  <c r="BH55" i="1"/>
  <c r="BG55" i="1"/>
  <c r="BH54" i="1"/>
  <c r="BG54" i="1"/>
  <c r="BH53" i="1"/>
  <c r="BG53" i="1"/>
  <c r="BH52" i="1"/>
  <c r="BG52" i="1"/>
  <c r="BH51" i="1"/>
  <c r="BG51" i="1"/>
  <c r="BH50" i="1"/>
  <c r="BG50" i="1"/>
  <c r="BH49" i="1"/>
  <c r="BG49" i="1"/>
  <c r="BH48" i="1"/>
  <c r="BG48" i="1"/>
  <c r="BH47" i="1"/>
  <c r="BG47" i="1"/>
  <c r="BH46" i="1"/>
  <c r="BG46" i="1"/>
  <c r="BH45" i="1"/>
  <c r="BG45" i="1"/>
  <c r="BH44" i="1"/>
  <c r="BG44" i="1"/>
  <c r="BH43" i="1"/>
  <c r="BG43" i="1"/>
  <c r="BH42" i="1"/>
  <c r="BG42" i="1"/>
  <c r="BH41" i="1"/>
  <c r="BG41" i="1"/>
  <c r="BH40" i="1"/>
  <c r="BG40" i="1"/>
  <c r="BH39" i="1"/>
  <c r="BG39" i="1"/>
  <c r="BH38" i="1"/>
  <c r="BG38" i="1"/>
  <c r="BH37" i="1"/>
  <c r="BG37" i="1"/>
  <c r="BH36" i="1"/>
  <c r="BG36" i="1"/>
  <c r="BH35" i="1"/>
  <c r="BG35" i="1"/>
  <c r="BH34" i="1"/>
  <c r="S6" i="1"/>
  <c r="Q6" i="1"/>
  <c r="O6" i="1"/>
  <c r="BH22" i="1" l="1"/>
  <c r="Z23" i="1" s="1"/>
  <c r="BG22" i="1"/>
  <c r="X23" i="1" s="1"/>
  <c r="BF22" i="1"/>
  <c r="AK6" i="1"/>
  <c r="X10" i="1"/>
  <c r="X8" i="1"/>
  <c r="V9" i="1"/>
  <c r="V10" i="1"/>
  <c r="Z8" i="1"/>
  <c r="U6" i="1"/>
  <c r="R11" i="1"/>
  <c r="Z10" i="1"/>
  <c r="BG6" i="1"/>
  <c r="X11" i="1" s="1"/>
  <c r="BH6" i="1"/>
  <c r="Z11" i="1" s="1"/>
  <c r="V8" i="1"/>
  <c r="AV6" i="1"/>
  <c r="AV11" i="1"/>
  <c r="AN6" i="1"/>
  <c r="AQ11" i="1"/>
  <c r="AQ6" i="1"/>
  <c r="R6" i="1"/>
  <c r="AZ11" i="1"/>
  <c r="AZ6" i="1"/>
  <c r="BF6" i="1"/>
  <c r="G22" i="1" l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X6" i="1"/>
  <c r="Z6" i="1"/>
</calcChain>
</file>

<file path=xl/sharedStrings.xml><?xml version="1.0" encoding="utf-8"?>
<sst xmlns="http://schemas.openxmlformats.org/spreadsheetml/2006/main" count="909" uniqueCount="270">
  <si>
    <t>ID_SG</t>
  </si>
  <si>
    <t>SG_ID_OS</t>
  </si>
  <si>
    <t>SG_ID_GIS</t>
  </si>
  <si>
    <t>SG_BEZEICHNUNG</t>
  </si>
  <si>
    <t>SG_BEZEICHNUNG_KURZ</t>
  </si>
  <si>
    <t>SG_BEZEICHNUNG_SSG</t>
  </si>
  <si>
    <t>SGTYP2</t>
  </si>
  <si>
    <t>SGTYP_CODE</t>
  </si>
  <si>
    <t>JAHR</t>
  </si>
  <si>
    <t>PG</t>
  </si>
  <si>
    <t>Homburg</t>
  </si>
  <si>
    <t>EINWOHNER</t>
  </si>
  <si>
    <t>EINWOHNER_PSGVSG</t>
  </si>
  <si>
    <t>SCHUELER</t>
  </si>
  <si>
    <t>SCHUELERproEW</t>
  </si>
  <si>
    <t>STEUERKRAFT</t>
  </si>
  <si>
    <t>STEUERKRAFT_PSGVSG</t>
  </si>
  <si>
    <t>STEUERKRAFTproEW</t>
  </si>
  <si>
    <t>STEUERFUSS</t>
  </si>
  <si>
    <t>STEUERFUSS_SEK</t>
  </si>
  <si>
    <t>STEUERFUSS_TOTAL</t>
  </si>
  <si>
    <t>Gemeindesteuer</t>
  </si>
  <si>
    <t>SCHULSTEUERFUSSinklGEMEINDESTEUER</t>
  </si>
  <si>
    <t>Staatssteuer</t>
  </si>
  <si>
    <t>Beitraege_Basisjahr</t>
  </si>
  <si>
    <t>Beitraege_Basisjahr_STEUERKRAFT</t>
  </si>
  <si>
    <t>Beitraege_RRB742</t>
  </si>
  <si>
    <t>Beitraege_RRB742_STEUERKRAFT</t>
  </si>
  <si>
    <t>Mittelfluss</t>
  </si>
  <si>
    <t>Nettoinvestitionen</t>
  </si>
  <si>
    <t>Nettoschuld</t>
  </si>
  <si>
    <t>Fiskalertrag</t>
  </si>
  <si>
    <t>Nettoverschuldungsquotient</t>
  </si>
  <si>
    <t>Zinsbelastung</t>
  </si>
  <si>
    <t>Laufender Ertrag</t>
  </si>
  <si>
    <t>Zinsbelastungsanteil</t>
  </si>
  <si>
    <t>Verzinsliches Fremdkapital</t>
  </si>
  <si>
    <t>Zinsrisiko</t>
  </si>
  <si>
    <t>Zinsbelastungsrisiko</t>
  </si>
  <si>
    <t>Gewinnverwendung</t>
  </si>
  <si>
    <t>Gewinnverwendung Erneuerungsfonds</t>
  </si>
  <si>
    <t>Aufwanddeckung</t>
  </si>
  <si>
    <t>Eigenkapital</t>
  </si>
  <si>
    <t>Laufender Aufwand</t>
  </si>
  <si>
    <t>Bilanzsituation</t>
  </si>
  <si>
    <t>Eigenkapitaldeckungsgrad</t>
  </si>
  <si>
    <t>ERFOLGvorGEWINNVERWENDUNG</t>
  </si>
  <si>
    <t>ERFOLG</t>
  </si>
  <si>
    <t>BILANZUEBERSCHUSS</t>
  </si>
  <si>
    <t>VV</t>
  </si>
  <si>
    <t>AbgrenzungBL_Aktiven</t>
  </si>
  <si>
    <t>AbgrenzungBL_Passiven</t>
  </si>
  <si>
    <t>AbgrenzungBL</t>
  </si>
  <si>
    <t>DATUM</t>
  </si>
  <si>
    <t>Aadorf VSG</t>
  </si>
  <si>
    <t>Aadorf</t>
  </si>
  <si>
    <t>VSG</t>
  </si>
  <si>
    <t/>
  </si>
  <si>
    <t>Affeltrangen SSG</t>
  </si>
  <si>
    <t>Affeltrangen</t>
  </si>
  <si>
    <t>SSG</t>
  </si>
  <si>
    <t>3</t>
  </si>
  <si>
    <t>Altnau PSG</t>
  </si>
  <si>
    <t>Altnau</t>
  </si>
  <si>
    <t>Altnau SSG</t>
  </si>
  <si>
    <t>PSG</t>
  </si>
  <si>
    <t>Amlikon-Holzhäusern PSG</t>
  </si>
  <si>
    <t>Amlikon-Holzhäusern</t>
  </si>
  <si>
    <t>Weinfelden SSG</t>
  </si>
  <si>
    <t>Amriswil-Hefenhofen-Sommeri VSG</t>
  </si>
  <si>
    <t>Amriswil</t>
  </si>
  <si>
    <t>Arbon PSG</t>
  </si>
  <si>
    <t>Arbon</t>
  </si>
  <si>
    <t>Arbon SSG</t>
  </si>
  <si>
    <t>Berg-Birwinken VSG</t>
  </si>
  <si>
    <t>Berg-Birwinken</t>
  </si>
  <si>
    <t>Berlingen PG</t>
  </si>
  <si>
    <t>Berlingen</t>
  </si>
  <si>
    <t>Steckborn SSG</t>
  </si>
  <si>
    <t>1</t>
  </si>
  <si>
    <t>Bettwiesen PSG</t>
  </si>
  <si>
    <t>Bettwiesen</t>
  </si>
  <si>
    <t>Bichelsee-Balterswil VSG</t>
  </si>
  <si>
    <t>Bichelsee-Balterswil</t>
  </si>
  <si>
    <t>Bischofszell VSG</t>
  </si>
  <si>
    <t>Bischofszell</t>
  </si>
  <si>
    <t>Bottighofen PSG</t>
  </si>
  <si>
    <t>Bottighofen</t>
  </si>
  <si>
    <t>Kreuzlingen SSG</t>
  </si>
  <si>
    <t>Braunau PSG</t>
  </si>
  <si>
    <t>Braunau</t>
  </si>
  <si>
    <t>Bürglen VSG</t>
  </si>
  <si>
    <t>Bürglen</t>
  </si>
  <si>
    <t>Bussnang-Rothenhausen PSG</t>
  </si>
  <si>
    <t>Bussnang-Rothenhausen</t>
  </si>
  <si>
    <t>Dozwil-Kesswil PSG</t>
  </si>
  <si>
    <t>Dozwil-Kesswil</t>
  </si>
  <si>
    <t>Dozwil-Kesswil-Uttwil SSG</t>
  </si>
  <si>
    <t>Dozwil-Kesswil-Uttwil</t>
  </si>
  <si>
    <t>Egnach VSG</t>
  </si>
  <si>
    <t>Egnach</t>
  </si>
  <si>
    <t>Erlen VSG</t>
  </si>
  <si>
    <t>Erlen</t>
  </si>
  <si>
    <t>Ermatingen PSG</t>
  </si>
  <si>
    <t>Ermatingen</t>
  </si>
  <si>
    <t>Ermatingen SSG</t>
  </si>
  <si>
    <t>Eschenz PSG</t>
  </si>
  <si>
    <t>Eschenz</t>
  </si>
  <si>
    <t>Eschenz SSG</t>
  </si>
  <si>
    <t>Eschlikon VSG</t>
  </si>
  <si>
    <t>Eschlikon</t>
  </si>
  <si>
    <t>Felben-Wellhausen PSG</t>
  </si>
  <si>
    <t>Felben-Wellhausen</t>
  </si>
  <si>
    <t>Frauenfeld SSG</t>
  </si>
  <si>
    <t>Fischingen VSG</t>
  </si>
  <si>
    <t>Fischingen</t>
  </si>
  <si>
    <t>Frasnacht PSG</t>
  </si>
  <si>
    <t>Frasnacht</t>
  </si>
  <si>
    <t>Frauenfeld PSG</t>
  </si>
  <si>
    <t>Frauenfeld</t>
  </si>
  <si>
    <t>Freidorf-Watt PSG</t>
  </si>
  <si>
    <t>Freidorf-Watt</t>
  </si>
  <si>
    <t>Gachnang PSG</t>
  </si>
  <si>
    <t>Gachnang</t>
  </si>
  <si>
    <t>Güttingen PSG</t>
  </si>
  <si>
    <t>Güttingen</t>
  </si>
  <si>
    <t>Halingen SSG</t>
  </si>
  <si>
    <t>Halingen</t>
  </si>
  <si>
    <t>Herdern-Dettighofen PSG</t>
  </si>
  <si>
    <t>Herdern-Dettighofen</t>
  </si>
  <si>
    <t>Hüttwilen SSG</t>
  </si>
  <si>
    <t>Homburg PSG</t>
  </si>
  <si>
    <t>2</t>
  </si>
  <si>
    <t>Horn VSG</t>
  </si>
  <si>
    <t>Horn</t>
  </si>
  <si>
    <t>Hüttlingen PSG</t>
  </si>
  <si>
    <t>Hüttlingen</t>
  </si>
  <si>
    <t>Hüttwilen PSG</t>
  </si>
  <si>
    <t>Hüttwilen</t>
  </si>
  <si>
    <t>Kemmental VSG</t>
  </si>
  <si>
    <t>Kemmental</t>
  </si>
  <si>
    <t>Kreuzlingen PSG</t>
  </si>
  <si>
    <t>Kreuzlingen</t>
  </si>
  <si>
    <t>Langrickenbach PSG</t>
  </si>
  <si>
    <t>Langrickenbach</t>
  </si>
  <si>
    <t>Lauchetal PSG</t>
  </si>
  <si>
    <t>Lauchetal</t>
  </si>
  <si>
    <t>Lommis PSG</t>
  </si>
  <si>
    <t>Lommis</t>
  </si>
  <si>
    <t>Mammern PG</t>
  </si>
  <si>
    <t>Mammern</t>
  </si>
  <si>
    <t>Märstetten PSG</t>
  </si>
  <si>
    <t>Märstetten</t>
  </si>
  <si>
    <t>Matzingen PSG</t>
  </si>
  <si>
    <t>Matzingen</t>
  </si>
  <si>
    <t>Müllheim PSG</t>
  </si>
  <si>
    <t>Müllheim</t>
  </si>
  <si>
    <t>Müllheim SSG</t>
  </si>
  <si>
    <t>Münchwilen VSG</t>
  </si>
  <si>
    <t>Münchwilen</t>
  </si>
  <si>
    <t>Münsterlingen PSG</t>
  </si>
  <si>
    <t>Münsterlingen</t>
  </si>
  <si>
    <t>Neunforn VSG</t>
  </si>
  <si>
    <t>Neunforn</t>
  </si>
  <si>
    <t>Nollen VSG</t>
  </si>
  <si>
    <t>Nollen</t>
  </si>
  <si>
    <t>Nussbaumen PSG</t>
  </si>
  <si>
    <t>Nussbaumen</t>
  </si>
  <si>
    <t>Oberhofen-Lengwil PSG</t>
  </si>
  <si>
    <t>Oberhofen-Lengwil</t>
  </si>
  <si>
    <t>Ottoberg PSG</t>
  </si>
  <si>
    <t>Ottoberg</t>
  </si>
  <si>
    <t>Pfyn PSG</t>
  </si>
  <si>
    <t>Pfyn</t>
  </si>
  <si>
    <t>Regio Märwil PSG</t>
  </si>
  <si>
    <t>Regio Märwil</t>
  </si>
  <si>
    <t>Region Diessenhofen VSG</t>
  </si>
  <si>
    <t>Region Diessenhofen</t>
  </si>
  <si>
    <t>Region Sulgen VSG</t>
  </si>
  <si>
    <t>Region Sulgen</t>
  </si>
  <si>
    <t>Rickenbach PSG</t>
  </si>
  <si>
    <t>Rickenbach</t>
  </si>
  <si>
    <t>Rickenbach-Wilen SSG</t>
  </si>
  <si>
    <t>Rickenbach-Wilen</t>
  </si>
  <si>
    <t>Roggwil PSG</t>
  </si>
  <si>
    <t>Roggwil</t>
  </si>
  <si>
    <t>Romanshorn PSG</t>
  </si>
  <si>
    <t>Romanshorn</t>
  </si>
  <si>
    <t>Romanshorn-Salmsach SSG</t>
  </si>
  <si>
    <t>Romanshorn-Salmsach</t>
  </si>
  <si>
    <t>Salenstein PG</t>
  </si>
  <si>
    <t>Salenstein</t>
  </si>
  <si>
    <t>Salmsach PG</t>
  </si>
  <si>
    <t>Salmsach</t>
  </si>
  <si>
    <t>Sirnach PG</t>
  </si>
  <si>
    <t>Sirnach</t>
  </si>
  <si>
    <t>Stachen PSG</t>
  </si>
  <si>
    <t>Stachen</t>
  </si>
  <si>
    <t>Steckborn PSG</t>
  </si>
  <si>
    <t>Steckborn</t>
  </si>
  <si>
    <t>Stettfurt PSG</t>
  </si>
  <si>
    <t>Stettfurt</t>
  </si>
  <si>
    <t>Tägerwilen VSG</t>
  </si>
  <si>
    <t>Tägerwilen</t>
  </si>
  <si>
    <t>Thundorf PSG</t>
  </si>
  <si>
    <t>Thundorf</t>
  </si>
  <si>
    <t>Tobel-Tägerschen PG</t>
  </si>
  <si>
    <t>Tobel-Tägerschen</t>
  </si>
  <si>
    <t>Uesslingen-Buch PSG</t>
  </si>
  <si>
    <t>Uesslingen-Buch</t>
  </si>
  <si>
    <t>Uttwil PSG</t>
  </si>
  <si>
    <t>Uttwil</t>
  </si>
  <si>
    <t>Wagenhausen-Kaltenbach PSG</t>
  </si>
  <si>
    <t>Wagenhausen-Kaltenbach</t>
  </si>
  <si>
    <t>Wängi VSG</t>
  </si>
  <si>
    <t>Wängi</t>
  </si>
  <si>
    <t>Warth-Weiningen PSG</t>
  </si>
  <si>
    <t>Warth-Weiningen</t>
  </si>
  <si>
    <t>Weinfelden PSG</t>
  </si>
  <si>
    <t>Weinfelden</t>
  </si>
  <si>
    <t>Wigoltingen VSG</t>
  </si>
  <si>
    <t>Wigoltingen</t>
  </si>
  <si>
    <t>Wilen bei Wil PSG</t>
  </si>
  <si>
    <t>Wilen bei Wil</t>
  </si>
  <si>
    <t>Schulgemeinde</t>
  </si>
  <si>
    <t>Schultyp</t>
  </si>
  <si>
    <t>Einwohner / Schüler</t>
  </si>
  <si>
    <t>Einwohner</t>
  </si>
  <si>
    <t>Schüler</t>
  </si>
  <si>
    <t>Steuerkraft</t>
  </si>
  <si>
    <t>Total</t>
  </si>
  <si>
    <t>Steuerfuss</t>
  </si>
  <si>
    <t>Gesamt</t>
  </si>
  <si>
    <t>Nettoverschuldung</t>
  </si>
  <si>
    <t>Zinsbelastungs-</t>
  </si>
  <si>
    <t>anteil</t>
  </si>
  <si>
    <t>risiko</t>
  </si>
  <si>
    <t>Erfolg vor</t>
  </si>
  <si>
    <t>Staatsbeitrag (+)</t>
  </si>
  <si>
    <t>Abschöpfungsbeitrag (-)</t>
  </si>
  <si>
    <t>Sekundarschulgemeinde</t>
  </si>
  <si>
    <t xml:space="preserve">pro </t>
  </si>
  <si>
    <t xml:space="preserve"> pro Ew</t>
  </si>
  <si>
    <t>Summe</t>
  </si>
  <si>
    <t>Mittelwerte</t>
  </si>
  <si>
    <t>Höchstwerte</t>
  </si>
  <si>
    <t>Minimalwerte</t>
  </si>
  <si>
    <t>Total TG</t>
  </si>
  <si>
    <t>Hilfsspalte Steuerfuss Gesamt</t>
  </si>
  <si>
    <t>Hilfsspalte Steuerfuss inkl. PG</t>
  </si>
  <si>
    <t>Hilfsspalte Steuerfuss SG</t>
  </si>
  <si>
    <t>Summe hier notwendig für Formel</t>
  </si>
  <si>
    <t>Schul-</t>
  </si>
  <si>
    <t>gemeinde</t>
  </si>
  <si>
    <t xml:space="preserve">inkl. </t>
  </si>
  <si>
    <t>Pol. Gde</t>
  </si>
  <si>
    <t xml:space="preserve">% zu </t>
  </si>
  <si>
    <t>Verwaltungs-</t>
  </si>
  <si>
    <t>vermögen</t>
  </si>
  <si>
    <t>Netto-</t>
  </si>
  <si>
    <t>investitionen</t>
  </si>
  <si>
    <t>Aufwand-</t>
  </si>
  <si>
    <t>deckung</t>
  </si>
  <si>
    <t>Aufwand</t>
  </si>
  <si>
    <t>Bilanz-</t>
  </si>
  <si>
    <t>überschuss</t>
  </si>
  <si>
    <t>Summe und Mittelwert pro Filter</t>
  </si>
  <si>
    <t>Mittelwert</t>
  </si>
  <si>
    <t>2023</t>
  </si>
  <si>
    <t>Übersicht Finanzlage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</si>
</sst>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"/>
    <numFmt numFmtId="165" formatCode="0.0%"/>
    <numFmt numFmtId="166" formatCode="#,##0.0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theme="0" tint="-0.34998626667073579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0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0"/>
      </left>
      <right/>
      <top style="thin">
        <color indexed="8"/>
      </top>
      <bottom/>
      <diagonal/>
    </border>
    <border>
      <left/>
      <right style="thick">
        <color theme="0"/>
      </right>
      <top style="thin">
        <color indexed="8"/>
      </top>
      <bottom/>
      <diagonal/>
    </border>
    <border>
      <left style="thick">
        <color theme="0"/>
      </left>
      <right style="thick">
        <color theme="0"/>
      </right>
      <top style="thin">
        <color indexed="8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theme="0"/>
      </left>
      <right/>
      <top style="thin">
        <color auto="1"/>
      </top>
      <bottom/>
      <diagonal/>
    </border>
    <border>
      <left/>
      <right style="thick">
        <color theme="0"/>
      </right>
      <top style="thin">
        <color auto="1"/>
      </top>
      <bottom/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3" borderId="4" xfId="0" applyFont="1" applyFill="1" applyBorder="1"/>
    <xf numFmtId="0" fontId="5" fillId="3" borderId="6" xfId="0" applyFont="1" applyFill="1" applyBorder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7" fillId="0" borderId="0" xfId="2" applyFont="1" applyAlignment="1"/>
    <xf numFmtId="9" fontId="6" fillId="0" borderId="0" xfId="1" applyFont="1"/>
    <xf numFmtId="0" fontId="7" fillId="2" borderId="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7" fillId="0" borderId="2" xfId="2" applyFont="1" applyFill="1" applyBorder="1" applyAlignment="1"/>
    <xf numFmtId="164" fontId="7" fillId="0" borderId="2" xfId="2" applyNumberFormat="1" applyFont="1" applyFill="1" applyBorder="1" applyAlignment="1">
      <alignment horizontal="right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6" fillId="3" borderId="7" xfId="0" applyFont="1" applyFill="1" applyBorder="1"/>
    <xf numFmtId="0" fontId="7" fillId="3" borderId="8" xfId="2" applyFont="1" applyFill="1" applyBorder="1" applyAlignment="1">
      <alignment horizontal="center"/>
    </xf>
    <xf numFmtId="0" fontId="6" fillId="4" borderId="11" xfId="0" applyFont="1" applyFill="1" applyBorder="1" applyAlignment="1">
      <alignment horizontal="right"/>
    </xf>
    <xf numFmtId="0" fontId="6" fillId="0" borderId="0" xfId="0" applyFont="1" applyBorder="1"/>
    <xf numFmtId="0" fontId="6" fillId="3" borderId="11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5" borderId="11" xfId="0" applyFont="1" applyFill="1" applyBorder="1"/>
    <xf numFmtId="3" fontId="6" fillId="0" borderId="0" xfId="0" applyNumberFormat="1" applyFont="1"/>
    <xf numFmtId="3" fontId="6" fillId="4" borderId="10" xfId="0" applyNumberFormat="1" applyFont="1" applyFill="1" applyBorder="1"/>
    <xf numFmtId="3" fontId="6" fillId="3" borderId="10" xfId="0" applyNumberFormat="1" applyFont="1" applyFill="1" applyBorder="1"/>
    <xf numFmtId="3" fontId="3" fillId="5" borderId="10" xfId="0" applyNumberFormat="1" applyFont="1" applyFill="1" applyBorder="1"/>
    <xf numFmtId="0" fontId="9" fillId="0" borderId="11" xfId="0" applyFont="1" applyBorder="1"/>
    <xf numFmtId="0" fontId="6" fillId="0" borderId="10" xfId="0" applyFont="1" applyBorder="1"/>
    <xf numFmtId="0" fontId="7" fillId="0" borderId="10" xfId="2" applyFont="1" applyFill="1" applyBorder="1" applyAlignment="1">
      <alignment horizontal="right"/>
    </xf>
    <xf numFmtId="0" fontId="7" fillId="0" borderId="10" xfId="2" applyFont="1" applyFill="1" applyBorder="1" applyAlignment="1"/>
    <xf numFmtId="3" fontId="7" fillId="0" borderId="10" xfId="2" applyNumberFormat="1" applyFont="1" applyFill="1" applyBorder="1" applyAlignment="1">
      <alignment horizontal="right"/>
    </xf>
    <xf numFmtId="9" fontId="7" fillId="0" borderId="10" xfId="1" applyFont="1" applyFill="1" applyBorder="1" applyAlignment="1">
      <alignment horizontal="right"/>
    </xf>
    <xf numFmtId="3" fontId="7" fillId="0" borderId="10" xfId="2" applyNumberFormat="1" applyFont="1" applyBorder="1" applyAlignment="1"/>
    <xf numFmtId="165" fontId="7" fillId="0" borderId="10" xfId="1" applyNumberFormat="1" applyFont="1" applyFill="1" applyBorder="1" applyAlignment="1">
      <alignment horizontal="right"/>
    </xf>
    <xf numFmtId="3" fontId="7" fillId="0" borderId="12" xfId="2" applyNumberFormat="1" applyFont="1" applyFill="1" applyBorder="1" applyAlignment="1">
      <alignment horizontal="right"/>
    </xf>
    <xf numFmtId="9" fontId="6" fillId="4" borderId="10" xfId="1" applyFont="1" applyFill="1" applyBorder="1"/>
    <xf numFmtId="0" fontId="7" fillId="6" borderId="13" xfId="2" applyFont="1" applyFill="1" applyBorder="1" applyAlignment="1">
      <alignment horizontal="center"/>
    </xf>
    <xf numFmtId="3" fontId="7" fillId="0" borderId="10" xfId="1" applyNumberFormat="1" applyFont="1" applyFill="1" applyBorder="1" applyAlignment="1">
      <alignment horizontal="right"/>
    </xf>
    <xf numFmtId="165" fontId="6" fillId="4" borderId="10" xfId="1" applyNumberFormat="1" applyFont="1" applyFill="1" applyBorder="1"/>
    <xf numFmtId="9" fontId="6" fillId="3" borderId="10" xfId="1" applyFont="1" applyFill="1" applyBorder="1"/>
    <xf numFmtId="165" fontId="6" fillId="3" borderId="10" xfId="1" applyNumberFormat="1" applyFont="1" applyFill="1" applyBorder="1"/>
    <xf numFmtId="9" fontId="3" fillId="5" borderId="10" xfId="1" applyFont="1" applyFill="1" applyBorder="1"/>
    <xf numFmtId="165" fontId="3" fillId="5" borderId="10" xfId="1" applyNumberFormat="1" applyFont="1" applyFill="1" applyBorder="1"/>
    <xf numFmtId="9" fontId="3" fillId="5" borderId="10" xfId="1" applyNumberFormat="1" applyFont="1" applyFill="1" applyBorder="1"/>
    <xf numFmtId="0" fontId="6" fillId="4" borderId="12" xfId="0" applyFont="1" applyFill="1" applyBorder="1"/>
    <xf numFmtId="0" fontId="6" fillId="4" borderId="11" xfId="0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0" fontId="6" fillId="3" borderId="8" xfId="0" applyFont="1" applyFill="1" applyBorder="1"/>
    <xf numFmtId="0" fontId="6" fillId="3" borderId="6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3" fillId="5" borderId="12" xfId="0" applyFont="1" applyFill="1" applyBorder="1"/>
    <xf numFmtId="0" fontId="3" fillId="5" borderId="11" xfId="0" applyFont="1" applyFill="1" applyBorder="1" applyAlignment="1">
      <alignment horizontal="right"/>
    </xf>
    <xf numFmtId="166" fontId="3" fillId="5" borderId="10" xfId="0" applyNumberFormat="1" applyFont="1" applyFill="1" applyBorder="1"/>
    <xf numFmtId="166" fontId="6" fillId="4" borderId="10" xfId="0" applyNumberFormat="1" applyFont="1" applyFill="1" applyBorder="1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8" fillId="3" borderId="3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</cellXfs>
  <cellStyles count="3">
    <cellStyle name="Prozent" xfId="1" builtinId="5"/>
    <cellStyle name="Standard" xfId="0" builtinId="0"/>
    <cellStyle name="Standard_Tabelle1" xfId="2"/>
  </cellStyles>
  <dxfs count="2">
    <dxf>
      <fill>
        <patternFill>
          <bgColor theme="0" tint="-4.9989318521683403E-2"/>
        </patternFill>
      </fill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20"/>
  <sheetViews>
    <sheetView showGridLines="0" tabSelected="1" topLeftCell="B1" zoomScaleNormal="100" workbookViewId="0">
      <selection activeCell="B3" sqref="B3"/>
    </sheetView>
  </sheetViews>
  <sheetFormatPr baseColWidth="10" defaultRowHeight="12.75" outlineLevelRow="1" outlineLevelCol="1" x14ac:dyDescent="0.2"/>
  <cols>
    <col min="1" max="1" width="3" style="5" hidden="1" customWidth="1" outlineLevel="1"/>
    <col min="2" max="2" width="33" style="5" customWidth="1" collapsed="1"/>
    <col min="3" max="3" width="1.7109375" style="5" hidden="1" customWidth="1" outlineLevel="1"/>
    <col min="4" max="4" width="6.140625" style="5" hidden="1" customWidth="1" outlineLevel="1"/>
    <col min="5" max="5" width="9.5703125" style="5" hidden="1" customWidth="1" outlineLevel="1"/>
    <col min="6" max="6" width="10" style="5" hidden="1" customWidth="1" outlineLevel="1"/>
    <col min="7" max="7" width="30.7109375" style="5" bestFit="1" customWidth="1" collapsed="1"/>
    <col min="8" max="8" width="24.42578125" style="5" hidden="1" customWidth="1" outlineLevel="1"/>
    <col min="9" max="9" width="33.5703125" style="5" hidden="1" customWidth="1" outlineLevel="1"/>
    <col min="10" max="10" width="9" style="5" customWidth="1" collapsed="1"/>
    <col min="11" max="11" width="12.28515625" style="5" hidden="1" customWidth="1" outlineLevel="1"/>
    <col min="12" max="12" width="5.42578125" style="5" hidden="1" customWidth="1" outlineLevel="1"/>
    <col min="13" max="13" width="3.42578125" style="5" hidden="1" customWidth="1" outlineLevel="1"/>
    <col min="14" max="14" width="9.140625" style="5" hidden="1" customWidth="1" outlineLevel="1" collapsed="1"/>
    <col min="15" max="15" width="9.7109375" style="5" customWidth="1" collapsed="1"/>
    <col min="16" max="16" width="20.28515625" style="5" hidden="1" customWidth="1" outlineLevel="1"/>
    <col min="17" max="17" width="9.7109375" style="5" customWidth="1" collapsed="1"/>
    <col min="18" max="18" width="9.7109375" style="5" customWidth="1"/>
    <col min="19" max="19" width="11.7109375" style="5" customWidth="1"/>
    <col min="20" max="20" width="21.28515625" style="5" hidden="1" customWidth="1" outlineLevel="1"/>
    <col min="21" max="21" width="9.7109375" style="5" customWidth="1" collapsed="1"/>
    <col min="22" max="22" width="9.7109375" style="5" customWidth="1"/>
    <col min="23" max="23" width="15.85546875" style="5" hidden="1" customWidth="1" outlineLevel="1"/>
    <col min="24" max="24" width="9.7109375" style="5" customWidth="1" collapsed="1"/>
    <col min="25" max="25" width="16.140625" style="5" hidden="1" customWidth="1" outlineLevel="1"/>
    <col min="26" max="26" width="9.7109375" style="5" customWidth="1" collapsed="1"/>
    <col min="27" max="27" width="12" style="5" hidden="1" customWidth="1" outlineLevel="1"/>
    <col min="28" max="28" width="11.7109375" style="5" customWidth="1" collapsed="1"/>
    <col min="29" max="29" width="9.7109375" style="5" customWidth="1"/>
    <col min="30" max="30" width="17.140625" style="5" hidden="1" customWidth="1" outlineLevel="1"/>
    <col min="31" max="31" width="30.42578125" style="5" hidden="1" customWidth="1" outlineLevel="1"/>
    <col min="32" max="32" width="10.5703125" style="5" hidden="1" customWidth="1" outlineLevel="1"/>
    <col min="33" max="33" width="11.7109375" style="5" customWidth="1" collapsed="1"/>
    <col min="34" max="35" width="11.7109375" style="5" customWidth="1"/>
    <col min="36" max="36" width="12" style="5" hidden="1" customWidth="1" outlineLevel="1"/>
    <col min="37" max="37" width="10.42578125" style="5" customWidth="1" collapsed="1"/>
    <col min="38" max="38" width="13.28515625" style="27" hidden="1" customWidth="1" outlineLevel="1"/>
    <col min="39" max="39" width="15.5703125" style="27" hidden="1" customWidth="1" outlineLevel="1"/>
    <col min="40" max="40" width="9.7109375" style="5" customWidth="1" collapsed="1"/>
    <col min="41" max="41" width="25.140625" style="27" hidden="1" customWidth="1" outlineLevel="1"/>
    <col min="42" max="42" width="9.42578125" style="5" hidden="1" customWidth="1" outlineLevel="1"/>
    <col min="43" max="43" width="9.7109375" style="5" customWidth="1" collapsed="1"/>
    <col min="44" max="44" width="11.7109375" style="5" customWidth="1"/>
    <col min="45" max="45" width="11" style="5" hidden="1" customWidth="1" outlineLevel="1"/>
    <col min="46" max="46" width="19.140625" style="5" hidden="1" customWidth="1" outlineLevel="1"/>
    <col min="47" max="47" width="36.140625" style="5" hidden="1" customWidth="1" outlineLevel="1"/>
    <col min="48" max="48" width="9.7109375" style="5" customWidth="1" collapsed="1"/>
    <col min="49" max="49" width="11.7109375" style="5" customWidth="1"/>
    <col min="50" max="50" width="18.5703125" style="5" hidden="1" customWidth="1" outlineLevel="1"/>
    <col min="51" max="51" width="9.7109375" style="9" customWidth="1" collapsed="1"/>
    <col min="52" max="52" width="9.7109375" style="9" customWidth="1"/>
    <col min="53" max="53" width="11.7109375" style="5" customWidth="1"/>
    <col min="54" max="54" width="21.7109375" style="5" hidden="1" customWidth="1" outlineLevel="1"/>
    <col min="55" max="55" width="22.5703125" style="5" hidden="1" customWidth="1" outlineLevel="1"/>
    <col min="56" max="56" width="13.5703125" style="5" hidden="1" customWidth="1" outlineLevel="1"/>
    <col min="57" max="58" width="9.7109375" style="5" hidden="1" customWidth="1" outlineLevel="1"/>
    <col min="59" max="60" width="11.42578125" style="5" hidden="1" customWidth="1" outlineLevel="1"/>
    <col min="61" max="61" width="11.42578125" style="5" collapsed="1"/>
    <col min="62" max="16384" width="11.42578125" style="5"/>
  </cols>
  <sheetData>
    <row r="1" spans="2:60" ht="23.25" x14ac:dyDescent="0.35">
      <c r="B1" s="2" t="s">
        <v>269</v>
      </c>
      <c r="AL1" s="5"/>
      <c r="AM1" s="5"/>
      <c r="AO1" s="5"/>
      <c r="AY1" s="5"/>
      <c r="AZ1" s="5"/>
    </row>
    <row r="2" spans="2:60" x14ac:dyDescent="0.2">
      <c r="B2" s="1">
        <v>45616</v>
      </c>
      <c r="AL2" s="5"/>
      <c r="AM2" s="5"/>
      <c r="AO2" s="5"/>
      <c r="AY2" s="5"/>
      <c r="AZ2" s="5"/>
    </row>
    <row r="3" spans="2:60" x14ac:dyDescent="0.2">
      <c r="AL3" s="5"/>
      <c r="AM3" s="5"/>
      <c r="AO3" s="5"/>
      <c r="AY3" s="5"/>
      <c r="AZ3" s="5"/>
    </row>
    <row r="4" spans="2:60" x14ac:dyDescent="0.2">
      <c r="AL4" s="5"/>
      <c r="AM4" s="5"/>
      <c r="AO4" s="5"/>
      <c r="AY4" s="5"/>
      <c r="AZ4" s="5"/>
    </row>
    <row r="5" spans="2:60" x14ac:dyDescent="0.2">
      <c r="AL5" s="5"/>
      <c r="AM5" s="5"/>
      <c r="AO5" s="5"/>
      <c r="AY5" s="5"/>
      <c r="AZ5" s="5"/>
      <c r="BF5" s="5" t="s">
        <v>251</v>
      </c>
    </row>
    <row r="6" spans="2:60" x14ac:dyDescent="0.2">
      <c r="B6" s="49" t="s">
        <v>243</v>
      </c>
      <c r="C6" s="23"/>
      <c r="D6" s="23"/>
      <c r="E6" s="23"/>
      <c r="F6" s="23"/>
      <c r="G6" s="50"/>
      <c r="J6" s="22" t="s">
        <v>247</v>
      </c>
      <c r="O6" s="28">
        <f>SUM(P34:P1048576)</f>
        <v>293367</v>
      </c>
      <c r="P6" s="27"/>
      <c r="Q6" s="28">
        <f>SUM(Q34:Q1048576)</f>
        <v>32084.5</v>
      </c>
      <c r="R6" s="40">
        <f>Q6/O6</f>
        <v>0.10936642498985912</v>
      </c>
      <c r="S6" s="28">
        <f>SUM(T34:T1048576)</f>
        <v>651699583.5</v>
      </c>
      <c r="U6" s="28">
        <f>S6/O6</f>
        <v>2221.4481639039154</v>
      </c>
      <c r="V6" s="28"/>
      <c r="X6" s="60">
        <f>BG6/O6</f>
        <v>87.791281909689914</v>
      </c>
      <c r="Z6" s="28">
        <f>BH6/O6</f>
        <v>143.67362723142003</v>
      </c>
      <c r="AB6" s="28"/>
      <c r="AC6" s="40"/>
      <c r="AG6" s="28">
        <f>SUM(AG34:AG1048576)</f>
        <v>679605029.51999986</v>
      </c>
      <c r="AH6" s="28">
        <f>SUM(AH34:AH1048576)</f>
        <v>86879003.629999965</v>
      </c>
      <c r="AI6" s="28">
        <f>SUM(AI34:AI1048576)</f>
        <v>257994204.06999996</v>
      </c>
      <c r="AJ6" s="28">
        <f>SUM(AJ34:AJ1048576)</f>
        <v>573849466.13999987</v>
      </c>
      <c r="AK6" s="40">
        <f>AI6/AJ6</f>
        <v>0.44958516003403948</v>
      </c>
      <c r="AL6" s="28">
        <f>SUM(AL34:AL1048576)</f>
        <v>3694840.0799999991</v>
      </c>
      <c r="AM6" s="28">
        <f>SUM(AM34:AM1048576)</f>
        <v>668494407.82000005</v>
      </c>
      <c r="AN6" s="43">
        <f>AL6/AM6</f>
        <v>5.5271069387836649E-3</v>
      </c>
      <c r="AO6" s="28">
        <f>SUM(AO34:AO1048576)</f>
        <v>513007923.66000003</v>
      </c>
      <c r="AP6" s="40">
        <f>AVERAGE(AP34:AP1048576)</f>
        <v>4.9999999999999913E-2</v>
      </c>
      <c r="AQ6" s="43">
        <f>(AO6*AP6)/AM6</f>
        <v>3.8370397542512619E-2</v>
      </c>
      <c r="AR6" s="28">
        <f>SUM(AR34:AR1048576)</f>
        <v>20265728.09</v>
      </c>
      <c r="AU6" s="28">
        <f>SUM(AU34:AU1048576)</f>
        <v>9534200.75</v>
      </c>
      <c r="AV6" s="40">
        <f>AM6/(AX6-AU6)</f>
        <v>1.030503020146494</v>
      </c>
      <c r="AW6" s="28">
        <f>SUM(AW34:AW1048576)</f>
        <v>400472555.73999995</v>
      </c>
      <c r="AX6" s="28">
        <f>SUM(AX34:AX1048576)</f>
        <v>658241089.28000009</v>
      </c>
      <c r="AY6" s="40"/>
      <c r="AZ6" s="40">
        <f>AW6/AX6</f>
        <v>0.60839799013161944</v>
      </c>
      <c r="BA6" s="28">
        <f>SUM(BA34:BA1048576)</f>
        <v>243788707.90999997</v>
      </c>
      <c r="BF6" s="28">
        <f>SUM(BF34:BF1048576)</f>
        <v>25754993</v>
      </c>
      <c r="BG6" s="28">
        <f>SUM(BG34:BG1048576)</f>
        <v>25755065</v>
      </c>
      <c r="BH6" s="28">
        <f>SUM(BH34:BH1048576)</f>
        <v>42149101</v>
      </c>
    </row>
    <row r="7" spans="2:60" x14ac:dyDescent="0.2">
      <c r="B7" s="23"/>
      <c r="C7" s="23"/>
      <c r="D7" s="23"/>
      <c r="E7" s="23"/>
      <c r="F7" s="23"/>
      <c r="G7" s="23"/>
      <c r="J7" s="23"/>
      <c r="AL7" s="5"/>
      <c r="AM7" s="5"/>
      <c r="AO7" s="5"/>
      <c r="AY7" s="5"/>
      <c r="AZ7" s="5"/>
    </row>
    <row r="8" spans="2:60" x14ac:dyDescent="0.2">
      <c r="B8" s="51" t="s">
        <v>244</v>
      </c>
      <c r="C8" s="23"/>
      <c r="D8" s="23"/>
      <c r="E8" s="23"/>
      <c r="F8" s="23"/>
      <c r="G8" s="52"/>
      <c r="J8" s="24" t="s">
        <v>65</v>
      </c>
      <c r="O8" s="29">
        <f>AVERAGEIF($J$34:$J$1048576,$J8,O$34:O$1048576)</f>
        <v>3377.1568627450979</v>
      </c>
      <c r="Q8" s="29">
        <f>AVERAGEIF($J$34:$J$1048576,$J8,Q$34:Q$1048576)</f>
        <v>269.43137254901961</v>
      </c>
      <c r="R8" s="44">
        <f>SUMIF($J$34:$J$1048576,$J8,Q$34:Q$1048576)/SUMIF($J$34:$J$1048576,$J8,$O$34:$O$1048576)</f>
        <v>7.978053241211136E-2</v>
      </c>
      <c r="S8" s="29">
        <f>AVERAGEIF($J$34:$J$1048576,$J8,S$34:S$1048576)</f>
        <v>8085522.8043137249</v>
      </c>
      <c r="U8" s="29">
        <f>SUMIF($J$34:$J$1048576,$J8,S$34:S$1048576)/SUMIF($J$34:$J$1048576,$J8,$O$34:$O$1048576)</f>
        <v>2394.1804106017939</v>
      </c>
      <c r="V8" s="29">
        <f>SUMIF($J$34:$J$1048576,$J8,BF$34:BF$1048576)/SUMIF($J$34:$J$1048576,$J8,$O$34:$O$1048576)</f>
        <v>58.031097047638404</v>
      </c>
      <c r="X8" s="29">
        <f>SUMIF($J$34:$J$1048576,$J8,BG$34:BG$1048576)/SUMIF($J$34:$J$1048576,$J8,$O$34:$O$1048576)</f>
        <v>84.981037535924756</v>
      </c>
      <c r="Z8" s="29">
        <f>SUMIF($J$34:$J$1048576,$J8,BH$34:BH$1048576)/SUMIF($J$34:$J$1048576,$J8,$O$34:$O$1048576)</f>
        <v>141.73177925508753</v>
      </c>
      <c r="AB8" s="29">
        <f>AVERAGEIF($J$34:$J$1048576,$J8,AB$34:AB$1048576)</f>
        <v>-81618.705882352937</v>
      </c>
      <c r="AC8" s="44">
        <f>SUMIF($J$34:$J$1048576,$J8,AB$34:AB$1048576)/SUMIF($J$34:$J$1048576,$J8,$S$34:$S$1048576)</f>
        <v>-1.0094425290447313E-2</v>
      </c>
      <c r="AG8" s="29">
        <f t="shared" ref="AG8:AI10" si="0">AVERAGEIF($J$34:$J$1048576,$J8,AG$34:AG$1048576)</f>
        <v>6287008.4645098029</v>
      </c>
      <c r="AH8" s="29">
        <f t="shared" si="0"/>
        <v>943491.23086956528</v>
      </c>
      <c r="AI8" s="29">
        <f t="shared" si="0"/>
        <v>2776615.6215217384</v>
      </c>
      <c r="AK8" s="44">
        <f>SUMIF($J$34:$J$1048576,$J8,AI$34:AI$1048576)/SUMIF($J$34:$J$1048576,$J8,$AJ$34:$AJ$1048576)</f>
        <v>0.5647168744978146</v>
      </c>
      <c r="AL8" s="5"/>
      <c r="AM8" s="5"/>
      <c r="AN8" s="45">
        <f>SUMIF($J$34:$J$1048576,$J8,AL$34:AL$1048576)/SUMIF($J$34:$J$1048576,$J8,$AM$34:$AM$1048576)</f>
        <v>6.2556265902353973E-3</v>
      </c>
      <c r="AO8" s="5"/>
      <c r="AQ8" s="45">
        <f>(SUMIF($J$34:$J$1048576,$J8,AO$34:AO$1048576)*AVERAGEIF($J$34:$J$1048576,$J8,$AP$34:$AP$1048576))/SUMIF($J$34:$J$1048576,$J8,$AM$34:$AM$1048576)</f>
        <v>4.4942143994513531E-2</v>
      </c>
      <c r="AR8" s="29">
        <f>AVERAGEIF($J$34:$J$1048576,$J8,AR$34:AR$1048576)</f>
        <v>193451.36152173908</v>
      </c>
      <c r="AV8" s="44">
        <f>SUMIF($J$34:$J$1048576,$J8,AM$34:AM$1048576)/(SUMIF($J$34:$J$1048576,$J8,$AX$34:$AX$1048576)-SUMIF($J$34:$J$1048576,$J8,$AU$34:$AU$1048576))</f>
        <v>1.0317203718373373</v>
      </c>
      <c r="AW8" s="29">
        <f>AVERAGEIF($J$34:$J$1048576,$J8,AW$34:AW$1048576)</f>
        <v>3872597.6823913045</v>
      </c>
      <c r="AY8" s="44"/>
      <c r="AZ8" s="44">
        <f>SUMIF($J$34:$J$1048576,$J8,AW$34:AW$1048576)/SUMIF($J$34:$J$1048576,$J8,$AX$34:$AX$1048576)</f>
        <v>0.66613278158681233</v>
      </c>
      <c r="BA8" s="29">
        <f>AVERAGEIF($J$34:$J$1048576,$J8,BA$34:BA$1048576)</f>
        <v>2205150.1795652173</v>
      </c>
    </row>
    <row r="9" spans="2:60" x14ac:dyDescent="0.2">
      <c r="B9" s="53"/>
      <c r="C9" s="23"/>
      <c r="D9" s="23"/>
      <c r="E9" s="23"/>
      <c r="F9" s="23"/>
      <c r="G9" s="54"/>
      <c r="J9" s="24" t="s">
        <v>60</v>
      </c>
      <c r="O9" s="29">
        <f>AVERAGEIF($J$34:$J$1048576,$J9,O$34:O$1048576)</f>
        <v>11482.333333333334</v>
      </c>
      <c r="Q9" s="29">
        <f>AVERAGEIF($J$34:$J$1048576,$J9,Q$34:Q$1048576)</f>
        <v>298.7</v>
      </c>
      <c r="R9" s="29"/>
      <c r="S9" s="29">
        <f>AVERAGEIF($J$34:$J$1048576,$J9,S$34:S$1048576)</f>
        <v>27480762.841333333</v>
      </c>
      <c r="U9" s="29">
        <f>SUMIF($J$34:$J$1048576,$J9,S$34:S$1048576)/SUMIF($J$34:$J$1048576,$J9,$O$34:$O$1048576)</f>
        <v>2393.3082278282577</v>
      </c>
      <c r="V9" s="29">
        <f>SUMIF($J$34:$J$1048576,$J9,BF$34:BF$1048576)/SUMIF($J$34:$J$1048576,$J9,$O$34:$O$1048576)</f>
        <v>26.949522454785612</v>
      </c>
      <c r="X9" s="29"/>
      <c r="Z9" s="29"/>
      <c r="AB9" s="29">
        <f>AVERAGEIF($J$34:$J$1048576,$J9,AB$34:AB$1048576)</f>
        <v>-217666.33333333334</v>
      </c>
      <c r="AC9" s="44">
        <f>SUMIF($J$34:$J$1048576,$J9,AB$34:AB$1048576)/SUMIF($J$34:$J$1048576,$J9,$S$34:$S$1048576)</f>
        <v>-7.9206801714377887E-3</v>
      </c>
      <c r="AG9" s="29">
        <f t="shared" si="0"/>
        <v>7266757.6839999994</v>
      </c>
      <c r="AH9" s="29">
        <f t="shared" si="0"/>
        <v>620171.32666666654</v>
      </c>
      <c r="AI9" s="29">
        <f t="shared" si="0"/>
        <v>1108217.0333333334</v>
      </c>
      <c r="AK9" s="44">
        <f>SUMIF($J$34:$J$1048576,$J9,AI$34:AI$1048576)/SUMIF($J$34:$J$1048576,$J9,$AJ$34:$AJ$1048576)</f>
        <v>0.15374598732689965</v>
      </c>
      <c r="AL9" s="5"/>
      <c r="AM9" s="5"/>
      <c r="AN9" s="45">
        <f>SUMIF($J$34:$J$1048576,$J9,AL$34:AL$1048576)/SUMIF($J$34:$J$1048576,$J9,$AM$34:$AM$1048576)</f>
        <v>3.9836321834252298E-3</v>
      </c>
      <c r="AO9" s="5"/>
      <c r="AQ9" s="45">
        <f>(SUMIF($J$34:$J$1048576,$J9,AO$34:AO$1048576)*AVERAGEIF($J$34:$J$1048576,$J9,$AP$34:$AP$1048576))/SUMIF($J$34:$J$1048576,$J9,$AM$34:$AM$1048576)</f>
        <v>2.3793024945447126E-2</v>
      </c>
      <c r="AR9" s="29">
        <f>AVERAGEIF($J$34:$J$1048576,$J9,AR$34:AR$1048576)</f>
        <v>301697.36866666668</v>
      </c>
      <c r="AV9" s="44">
        <f>SUMIF($J$34:$J$1048576,$J9,AM$34:AM$1048576)/(SUMIF($J$34:$J$1048576,$J9,$AX$34:$AX$1048576)-SUMIF($J$34:$J$1048576,$J9,$AU$34:$AU$1048576))</f>
        <v>1.0361420735061118</v>
      </c>
      <c r="AW9" s="29">
        <f>AVERAGEIF($J$34:$J$1048576,$J9,AW$34:AW$1048576)</f>
        <v>6158540.6506666671</v>
      </c>
      <c r="AY9" s="44"/>
      <c r="AZ9" s="44">
        <f>SUMIF($J$34:$J$1048576,$J9,AW$34:AW$1048576)/SUMIF($J$34:$J$1048576,$J9,$AX$34:$AX$1048576)</f>
        <v>0.74483808351464043</v>
      </c>
      <c r="BA9" s="29">
        <f>AVERAGEIF($J$34:$J$1048576,$J9,BA$34:BA$1048576)</f>
        <v>3758517.9473333335</v>
      </c>
    </row>
    <row r="10" spans="2:60" x14ac:dyDescent="0.2">
      <c r="B10" s="53"/>
      <c r="C10" s="23"/>
      <c r="D10" s="23"/>
      <c r="E10" s="23"/>
      <c r="F10" s="23"/>
      <c r="G10" s="54"/>
      <c r="J10" s="24" t="s">
        <v>56</v>
      </c>
      <c r="O10" s="29">
        <f>AVERAGEIF($J$34:$J$1048576,$J10,O$34:O$1048576)</f>
        <v>5768.1904761904761</v>
      </c>
      <c r="Q10" s="29">
        <f>AVERAGEIF($J$34:$J$1048576,$J10,Q$34:Q$1048576)</f>
        <v>660.14285714285711</v>
      </c>
      <c r="R10" s="44">
        <f>SUMIF($J$34:$J$1048576,$J10,Q$34:Q$1048576)/SUMIF($J$34:$J$1048576,$J10,$O$34:$O$1048576)</f>
        <v>0.11444539840834791</v>
      </c>
      <c r="S10" s="29">
        <f>AVERAGEIF($J$34:$J$1048576,$J10,S$34:S$1048576)</f>
        <v>11397043.832380954</v>
      </c>
      <c r="U10" s="29">
        <f>SUMIF($J$34:$J$1048576,$J10,S$34:S$1048576)/SUMIF($J$34:$J$1048576,$J10,$O$34:$O$1048576)</f>
        <v>1975.8438767625405</v>
      </c>
      <c r="V10" s="29">
        <f>SUMIF($J$34:$J$1048576,$J10,BF$34:BF$1048576)/SUMIF($J$34:$J$1048576,$J10,$O$34:$O$1048576)</f>
        <v>91.787108278572134</v>
      </c>
      <c r="X10" s="29">
        <f>SUMIF($J$34:$J$1048576,$J10,BG$34:BG$1048576)/SUMIF($J$34:$J$1048576,$J10,$O$34:$O$1048576)</f>
        <v>91.787108278572134</v>
      </c>
      <c r="Z10" s="29">
        <f>SUMIF($J$34:$J$1048576,$J10,BH$34:BH$1048576)/SUMIF($J$34:$J$1048576,$J10,$O$34:$O$1048576)</f>
        <v>146.43469933626127</v>
      </c>
      <c r="AB10" s="29">
        <f>AVERAGEIF($J$34:$J$1048576,$J10,AB$34:AB$1048576)</f>
        <v>1822542.2857142857</v>
      </c>
      <c r="AC10" s="44">
        <f>SUMIF($J$34:$J$1048576,$J10,AB$34:AB$1048576)/SUMIF($J$34:$J$1048576,$J10,$S$34:$S$1048576)</f>
        <v>0.15991359799250141</v>
      </c>
      <c r="AG10" s="29">
        <f t="shared" si="0"/>
        <v>11903153.931904763</v>
      </c>
      <c r="AH10" s="29">
        <f t="shared" si="0"/>
        <v>1708791.8555000003</v>
      </c>
      <c r="AI10" s="29">
        <f t="shared" si="0"/>
        <v>5682331.4989999998</v>
      </c>
      <c r="AK10" s="44">
        <f>SUMIF($J$34:$J$1048576,$J10,AI$34:AI$1048576)/SUMIF($J$34:$J$1048576,$J10,$AJ$34:$AJ$1048576)</f>
        <v>0.47440956999881789</v>
      </c>
      <c r="AL10" s="5"/>
      <c r="AM10" s="5"/>
      <c r="AN10" s="45">
        <f>SUMIF($J$34:$J$1048576,$J10,AL$34:AL$1048576)/SUMIF($J$34:$J$1048576,$J10,$AM$34:$AM$1048576)</f>
        <v>5.5153311057744977E-3</v>
      </c>
      <c r="AO10" s="5"/>
      <c r="AQ10" s="45">
        <f>(SUMIF($J$34:$J$1048576,$J10,AO$34:AO$1048576)*AVERAGEIF($J$34:$J$1048576,$J10,$AP$34:$AP$1048576))/SUMIF($J$34:$J$1048576,$J10,$AM$34:$AM$1048576)</f>
        <v>3.85712176612669E-2</v>
      </c>
      <c r="AR10" s="29">
        <f>AVERAGEIF($J$34:$J$1048576,$J10,AR$34:AR$1048576)</f>
        <v>342075.24650000007</v>
      </c>
      <c r="AV10" s="44">
        <f>SUMIF($J$34:$J$1048576,$J10,AM$34:AM$1048576)/(SUMIF($J$34:$J$1048576,$J10,$AX$34:$AX$1048576)-SUMIF($J$34:$J$1048576,$J10,$AU$34:$AU$1048576))</f>
        <v>1.0266562761420617</v>
      </c>
      <c r="AW10" s="29">
        <f>AVERAGEIF($J$34:$J$1048576,$J10,AW$34:AW$1048576)</f>
        <v>6497747.6294999998</v>
      </c>
      <c r="AY10" s="44"/>
      <c r="AZ10" s="44">
        <f>SUMIF($J$34:$J$1048576,$J10,AW$34:AW$1048576)/SUMIF($J$34:$J$1048576,$J10,$AX$34:$AX$1048576)</f>
        <v>0.48709981325892598</v>
      </c>
      <c r="BA10" s="29">
        <f>AVERAGEIF($J$34:$J$1048576,$J10,BA$34:BA$1048576)</f>
        <v>4298701.5219999999</v>
      </c>
    </row>
    <row r="11" spans="2:60" x14ac:dyDescent="0.2">
      <c r="B11" s="55"/>
      <c r="C11" s="23"/>
      <c r="D11" s="23"/>
      <c r="E11" s="23"/>
      <c r="F11" s="23"/>
      <c r="G11" s="56"/>
      <c r="J11" s="24" t="s">
        <v>247</v>
      </c>
      <c r="O11" s="29">
        <f>AVERAGEIF($J$34:$J$1048576,"&lt;&gt;SSG",P$34:P$1048576)</f>
        <v>4074.5416666666665</v>
      </c>
      <c r="Q11" s="29">
        <f>AVERAGE(Q34:Q1048576)</f>
        <v>368.78735632183907</v>
      </c>
      <c r="R11" s="44">
        <f>Q6/O6</f>
        <v>0.10936642498985912</v>
      </c>
      <c r="S11" s="29">
        <f>AVERAGEIF($J$34:$J$1048576,"&lt;&gt;SSG",T$34:T$1048576)</f>
        <v>9051383.104166666</v>
      </c>
      <c r="U11" s="29">
        <f>SUM(T34:T1048576)/SUM(P34:P1048576)</f>
        <v>2221.4481639039154</v>
      </c>
      <c r="V11" s="29"/>
      <c r="X11" s="29">
        <f>BG6/O6</f>
        <v>87.791281909689914</v>
      </c>
      <c r="Z11" s="29">
        <f>BH6/O6</f>
        <v>143.67362723142003</v>
      </c>
      <c r="AB11" s="29">
        <f>AVERAGE(AB34:AB1048576)</f>
        <v>354549.8735632184</v>
      </c>
      <c r="AC11" s="44">
        <f>SUM(AB34:AB1048576)/SUM(T34:T1048576)</f>
        <v>4.7331377495041779E-2</v>
      </c>
      <c r="AG11" s="29">
        <f>AVERAGE(AG34:AG1048576)</f>
        <v>7811552.0634482745</v>
      </c>
      <c r="AH11" s="29">
        <f>AVERAGE(AH34:AH1048576)</f>
        <v>1072580.2917283946</v>
      </c>
      <c r="AI11" s="29">
        <f>AVERAGE(AI34:AI1048576)</f>
        <v>3185113.6304938267</v>
      </c>
      <c r="AK11" s="44">
        <f>SUM(AI34:AI1048576)/SUM(AJ34:AJ1048576)</f>
        <v>0.44958516003403948</v>
      </c>
      <c r="AL11" s="5"/>
      <c r="AM11" s="5"/>
      <c r="AN11" s="45">
        <f>SUM(AL34:AL1048576)/SUM(AM34:AM1048576)</f>
        <v>5.5271069387836649E-3</v>
      </c>
      <c r="AO11" s="5"/>
      <c r="AQ11" s="45">
        <f>(AO6*AP6)/AM6</f>
        <v>3.8370397542512619E-2</v>
      </c>
      <c r="AR11" s="29">
        <f>AVERAGE(AR34:AR1048576)</f>
        <v>250194.17395061729</v>
      </c>
      <c r="AV11" s="44">
        <f>AM6/(AX6-AU6)</f>
        <v>1.030503020146494</v>
      </c>
      <c r="AW11" s="29">
        <f>AVERAGE(AW34:AW1048576)</f>
        <v>4944105.6264197528</v>
      </c>
      <c r="AY11" s="44"/>
      <c r="AZ11" s="44">
        <f>AW6/AX6</f>
        <v>0.60839799013161944</v>
      </c>
      <c r="BA11" s="29">
        <f>AVERAGE(BA34:BA1048576)</f>
        <v>3009737.1346913576</v>
      </c>
    </row>
    <row r="12" spans="2:60" x14ac:dyDescent="0.2">
      <c r="B12" s="23"/>
      <c r="C12" s="23"/>
      <c r="D12" s="23"/>
      <c r="E12" s="23"/>
      <c r="F12" s="23"/>
      <c r="G12" s="23"/>
      <c r="J12" s="25"/>
      <c r="AL12" s="5"/>
      <c r="AM12" s="5"/>
      <c r="AO12" s="5"/>
      <c r="AY12" s="5"/>
      <c r="AZ12" s="5"/>
    </row>
    <row r="13" spans="2:60" x14ac:dyDescent="0.2">
      <c r="B13" s="51" t="s">
        <v>245</v>
      </c>
      <c r="C13" s="23"/>
      <c r="D13" s="23"/>
      <c r="E13" s="23"/>
      <c r="F13" s="23"/>
      <c r="G13" s="52"/>
      <c r="J13" s="24" t="s">
        <v>65</v>
      </c>
      <c r="O13" s="29">
        <f t="array" ref="O13">MAX(IF(($J$34:$J$1048576=$J13),O$34:O$1048576))</f>
        <v>26503</v>
      </c>
      <c r="Q13" s="29">
        <f t="array" ref="Q13">MAX(IF(($J$34:$J$1048576=$J13),Q$34:Q$1048576))</f>
        <v>2011.5</v>
      </c>
      <c r="R13" s="44">
        <f t="array" ref="R13">MAX(IF(($J$34:$J$1048576=$J13),R$34:R$1048576))</f>
        <v>0.10460251046025106</v>
      </c>
      <c r="S13" s="29">
        <f t="array" ref="S13">MAX(IF(($J$34:$J$1048576=$J13),S$34:S$1048576))</f>
        <v>75345413.079999998</v>
      </c>
      <c r="U13" s="29">
        <f t="array" ref="U13">MAX(IF(($J$34:$J$1048576=$J13),U$34:U$1048576))</f>
        <v>6382.76</v>
      </c>
      <c r="V13" s="29">
        <f t="array" ref="V13">MAX(IF(($J$34:$J$1048576=$J13),V$34:V$1048576))</f>
        <v>74</v>
      </c>
      <c r="X13" s="29">
        <f t="array" ref="X13">MAX(IF(($J$34:$J$1048576=$J13),X$34:X$1048576))</f>
        <v>105</v>
      </c>
      <c r="Z13" s="29">
        <f t="array" ref="Z13">MAX(IF(($J$34:$J$1048576=$J13),Z$34:Z$1048576))</f>
        <v>177</v>
      </c>
      <c r="AB13" s="29">
        <f t="array" ref="AB13">MAX(IF(($J$34:$J$1048576=$J13),AB$34:AB$1048576))</f>
        <v>3075557</v>
      </c>
      <c r="AC13" s="44">
        <f t="array" ref="AC13">MAX(IF(($J$34:$J$1048576=$J13),AC$34:AC$1048576))</f>
        <v>0.58306116301760091</v>
      </c>
      <c r="AG13" s="29">
        <f t="array" ref="AG13">MAX(IF(($J$34:$J$1048576=$J13),AG$34:AG$1048576))</f>
        <v>55163003</v>
      </c>
      <c r="AH13" s="29">
        <f t="array" ref="AH13">MAX(IF(($J$34:$J$1048576=$J13),AH$34:AH$1048576))</f>
        <v>11898446.960000001</v>
      </c>
      <c r="AI13" s="29">
        <f t="array" ref="AI13">MAX(IF(($J$34:$J$1048576=$J13),AI$34:AI$1048576))</f>
        <v>45119161.899999999</v>
      </c>
      <c r="AK13" s="44">
        <f t="array" ref="AK13">MAX(IF(($J$34:$J$1048576=$J13),AK$34:AK$1048576))</f>
        <v>3.8942029637511486</v>
      </c>
      <c r="AL13" s="5"/>
      <c r="AM13" s="5"/>
      <c r="AN13" s="45">
        <f t="array" ref="AN13">MAX(IF(($J$34:$J$1048576=$J13),AN$34:AN$1048576))</f>
        <v>2.0837850963106072E-2</v>
      </c>
      <c r="AO13" s="5"/>
      <c r="AQ13" s="45">
        <f t="array" ref="AQ13">MAX(IF(($J$34:$J$1048576=$J13),AQ$34:AQ$1048576))</f>
        <v>0.20683922844301497</v>
      </c>
      <c r="AR13" s="29">
        <f t="array" ref="AR13">MAX(IF(($J$34:$J$1048576=$J13),AR$34:AR$1048576))</f>
        <v>7328699.79</v>
      </c>
      <c r="AV13" s="44">
        <f t="array" ref="AV13">MAX(IF(($J$34:$J$1048576=$J13),AV$34:AV$1048576))</f>
        <v>1.4606795200712672</v>
      </c>
      <c r="AW13" s="29">
        <f t="array" ref="AW13">MAX(IF(($J$34:$J$1048576=$J13),AW$34:AW$1048576))</f>
        <v>37607575.600000001</v>
      </c>
      <c r="AY13" s="44">
        <f t="array" ref="AY13">MAX(IF(($J$34:$J$1048576=$J13),AY$34:AY$1048576))</f>
        <v>1.2940229393246341</v>
      </c>
      <c r="AZ13" s="44">
        <f t="array" ref="AZ13">MAX(IF(($J$34:$J$1048576=$J13),AZ$34:AZ$1048576))</f>
        <v>1.89347783156841</v>
      </c>
      <c r="BA13" s="29">
        <f t="array" ref="BA13">MAX(IF(($J$34:$J$1048576=$J13),BA$34:BA$1048576))</f>
        <v>10442817.050000001</v>
      </c>
    </row>
    <row r="14" spans="2:60" x14ac:dyDescent="0.2">
      <c r="B14" s="53"/>
      <c r="C14" s="23"/>
      <c r="D14" s="23"/>
      <c r="E14" s="23"/>
      <c r="F14" s="23"/>
      <c r="G14" s="54"/>
      <c r="J14" s="24" t="s">
        <v>60</v>
      </c>
      <c r="O14" s="29">
        <f t="array" ref="O14">MAX(IF(($J$34:$J$1048576=$J14),O$34:O$1048576))</f>
        <v>35142</v>
      </c>
      <c r="Q14" s="29">
        <f t="array" ref="Q14">MAX(IF(($J$34:$J$1048576=$J14),Q$34:Q$1048576))</f>
        <v>931.5</v>
      </c>
      <c r="R14" s="44"/>
      <c r="S14" s="29">
        <f t="array" ref="S14">MAX(IF(($J$34:$J$1048576=$J14),S$34:S$1048576))</f>
        <v>93097712.099999994</v>
      </c>
      <c r="U14" s="29">
        <f t="array" ref="U14">MAX(IF(($J$34:$J$1048576=$J14),U$34:U$1048576))</f>
        <v>3574.75</v>
      </c>
      <c r="V14" s="29">
        <f t="array" ref="V14">MAX(IF(($J$34:$J$1048576=$J14),V$34:V$1048576))</f>
        <v>37</v>
      </c>
      <c r="X14" s="29"/>
      <c r="Z14" s="29"/>
      <c r="AB14" s="29">
        <f t="array" ref="AB14">MAX(IF(($J$34:$J$1048576=$J14),AB$34:AB$1048576))</f>
        <v>1171256</v>
      </c>
      <c r="AC14" s="44">
        <f t="array" ref="AC14">MAX(IF(($J$34:$J$1048576=$J14),AC$34:AC$1048576))</f>
        <v>0.10122019746106944</v>
      </c>
      <c r="AG14" s="29">
        <f t="array" ref="AG14">MAX(IF(($J$34:$J$1048576=$J14),AG$34:AG$1048576))</f>
        <v>23287573.050000001</v>
      </c>
      <c r="AH14" s="29">
        <f t="array" ref="AH14">MAX(IF(($J$34:$J$1048576=$J14),AH$34:AH$1048576))</f>
        <v>5103588.1500000004</v>
      </c>
      <c r="AI14" s="29">
        <f t="array" ref="AI14">MAX(IF(($J$34:$J$1048576=$J14),AI$34:AI$1048576))</f>
        <v>13264340.77</v>
      </c>
      <c r="AK14" s="44">
        <f t="array" ref="AK14">MAX(IF(($J$34:$J$1048576=$J14),AK$34:AK$1048576))</f>
        <v>1.008256124469455</v>
      </c>
      <c r="AL14" s="5"/>
      <c r="AM14" s="5"/>
      <c r="AN14" s="45">
        <f t="array" ref="AN14">MAX(IF(($J$34:$J$1048576=$J14),AN$34:AN$1048576))</f>
        <v>1.2940766078779899E-2</v>
      </c>
      <c r="AO14" s="5"/>
      <c r="AQ14" s="45">
        <f t="array" ref="AQ14">MAX(IF(($J$34:$J$1048576=$J14),AQ$34:AQ$1048576))</f>
        <v>6.4364478920836785E-2</v>
      </c>
      <c r="AR14" s="29">
        <f t="array" ref="AR14">MAX(IF(($J$34:$J$1048576=$J14),AR$34:AR$1048576))</f>
        <v>3046846.52</v>
      </c>
      <c r="AV14" s="44">
        <f t="array" ref="AV14">MAX(IF(($J$34:$J$1048576=$J14),AV$34:AV$1048576))</f>
        <v>1.1396563063290857</v>
      </c>
      <c r="AW14" s="29">
        <f t="array" ref="AW14">MAX(IF(($J$34:$J$1048576=$J14),AW$34:AW$1048576))</f>
        <v>20046744.379999999</v>
      </c>
      <c r="AY14" s="44">
        <f t="array" ref="AY14">MAX(IF(($J$34:$J$1048576=$J14),AY$34:AY$1048576))</f>
        <v>0.38730197122759552</v>
      </c>
      <c r="AZ14" s="44">
        <f t="array" ref="AZ14">MAX(IF(($J$34:$J$1048576=$J14),AZ$34:AZ$1048576))</f>
        <v>1.1157104375916056</v>
      </c>
      <c r="BA14" s="29">
        <f t="array" ref="BA14">MAX(IF(($J$34:$J$1048576=$J14),BA$34:BA$1048576))</f>
        <v>9352878.6300000008</v>
      </c>
    </row>
    <row r="15" spans="2:60" x14ac:dyDescent="0.2">
      <c r="B15" s="55"/>
      <c r="C15" s="23"/>
      <c r="D15" s="23"/>
      <c r="E15" s="23"/>
      <c r="F15" s="23"/>
      <c r="G15" s="56"/>
      <c r="J15" s="24" t="s">
        <v>56</v>
      </c>
      <c r="O15" s="29">
        <f t="array" ref="O15">MAX(IF(($J$34:$J$1048576=$J15),O$34:O$1048576))</f>
        <v>16634</v>
      </c>
      <c r="Q15" s="29">
        <f t="array" ref="Q15">MAX(IF(($J$34:$J$1048576=$J15),Q$34:Q$1048576))</f>
        <v>1862</v>
      </c>
      <c r="R15" s="44">
        <f t="array" ref="R15">MAX(IF(($J$34:$J$1048576=$J15),R$34:R$1048576))</f>
        <v>0.14283559577677224</v>
      </c>
      <c r="S15" s="29">
        <f t="array" ref="S15">MAX(IF(($J$34:$J$1048576=$J15),S$34:S$1048576))</f>
        <v>27163138.100000001</v>
      </c>
      <c r="U15" s="29">
        <f t="array" ref="U15">MAX(IF(($J$34:$J$1048576=$J15),U$34:U$1048576))</f>
        <v>3004.74</v>
      </c>
      <c r="V15" s="29">
        <f t="array" ref="V15">MAX(IF(($J$34:$J$1048576=$J15),V$34:V$1048576))</f>
        <v>99</v>
      </c>
      <c r="X15" s="29">
        <f t="array" ref="X15">MAX(IF(($J$34:$J$1048576=$J15),X$34:X$1048576))</f>
        <v>99</v>
      </c>
      <c r="Z15" s="29">
        <f t="array" ref="Z15">MAX(IF(($J$34:$J$1048576=$J15),Z$34:Z$1048576))</f>
        <v>158</v>
      </c>
      <c r="AB15" s="29">
        <f t="array" ref="AB15">MAX(IF(($J$34:$J$1048576=$J15),AB$34:AB$1048576))</f>
        <v>9167995</v>
      </c>
      <c r="AC15" s="44">
        <f t="array" ref="AC15">MAX(IF(($J$34:$J$1048576=$J15),AC$34:AC$1048576))</f>
        <v>0.62780947651179486</v>
      </c>
      <c r="AG15" s="29">
        <f t="array" ref="AG15">MAX(IF(($J$34:$J$1048576=$J15),AG$34:AG$1048576))</f>
        <v>23801253.899999999</v>
      </c>
      <c r="AH15" s="29">
        <f t="array" ref="AH15">MAX(IF(($J$34:$J$1048576=$J15),AH$34:AH$1048576))</f>
        <v>5620746.0700000003</v>
      </c>
      <c r="AI15" s="29">
        <f t="array" ref="AI15">MAX(IF(($J$34:$J$1048576=$J15),AI$34:AI$1048576))</f>
        <v>15239900.640000001</v>
      </c>
      <c r="AK15" s="44">
        <f t="array" ref="AK15">MAX(IF(($J$34:$J$1048576=$J15),AK$34:AK$1048576))</f>
        <v>1.4868054042907373</v>
      </c>
      <c r="AL15" s="5"/>
      <c r="AM15" s="5"/>
      <c r="AN15" s="45">
        <f t="array" ref="AN15">MAX(IF(($J$34:$J$1048576=$J15),AN$34:AN$1048576))</f>
        <v>1.2772282801565333E-2</v>
      </c>
      <c r="AO15" s="5"/>
      <c r="AQ15" s="45">
        <f t="array" ref="AQ15">MAX(IF(($J$34:$J$1048576=$J15),AQ$34:AQ$1048576))</f>
        <v>9.3920663374959371E-2</v>
      </c>
      <c r="AR15" s="29">
        <f t="array" ref="AR15">MAX(IF(($J$34:$J$1048576=$J15),AR$34:AR$1048576))</f>
        <v>3050188.13</v>
      </c>
      <c r="AV15" s="44">
        <f t="array" ref="AV15">MAX(IF(($J$34:$J$1048576=$J15),AV$34:AV$1048576))</f>
        <v>1.3327155951939913</v>
      </c>
      <c r="AW15" s="29">
        <f t="array" ref="AW15">MAX(IF(($J$34:$J$1048576=$J15),AW$34:AW$1048576))</f>
        <v>14440884.67</v>
      </c>
      <c r="AY15" s="44">
        <f t="array" ref="AY15">MAX(IF(($J$34:$J$1048576=$J15),AY$34:AY$1048576))</f>
        <v>1.1646452513423762</v>
      </c>
      <c r="AZ15" s="44">
        <f t="array" ref="AZ15">MAX(IF(($J$34:$J$1048576=$J15),AZ$34:AZ$1048576))</f>
        <v>1.0202498456132294</v>
      </c>
      <c r="BA15" s="29">
        <f t="array" ref="BA15">MAX(IF(($J$34:$J$1048576=$J15),BA$34:BA$1048576))</f>
        <v>9643683.9299999997</v>
      </c>
    </row>
    <row r="16" spans="2:60" x14ac:dyDescent="0.2">
      <c r="B16" s="23"/>
      <c r="C16" s="23"/>
      <c r="D16" s="23"/>
      <c r="E16" s="23"/>
      <c r="F16" s="23"/>
      <c r="G16" s="23"/>
      <c r="J16" s="25"/>
      <c r="AL16" s="5"/>
      <c r="AM16" s="5"/>
      <c r="AO16" s="5"/>
      <c r="AY16" s="5"/>
      <c r="AZ16" s="5"/>
    </row>
    <row r="17" spans="2:60" x14ac:dyDescent="0.2">
      <c r="B17" s="51" t="s">
        <v>246</v>
      </c>
      <c r="C17" s="23"/>
      <c r="D17" s="23"/>
      <c r="E17" s="23"/>
      <c r="F17" s="23"/>
      <c r="G17" s="52"/>
      <c r="J17" s="24" t="s">
        <v>65</v>
      </c>
      <c r="O17" s="29">
        <f t="array" ref="O17">MIN(IF(($J$34:$J$1048576=$J17)*($AQ$34:$AQ$1048576&lt;&gt;""),O$34:O$1048576))</f>
        <v>561</v>
      </c>
      <c r="Q17" s="29">
        <f t="array" ref="Q17">MIN(IF(($J$34:$J$1048576=$J17)*($AQ$34:$AQ$1048576&lt;&gt;""),Q$34:Q$1048576))</f>
        <v>48.5</v>
      </c>
      <c r="R17" s="44">
        <f t="array" ref="R17">MIN(IF(($J$34:$J$1048576=$J17)*($AQ$34:$AQ$1048576&lt;&gt;""),R$34:R$1048576))</f>
        <v>6.2696747114375659E-2</v>
      </c>
      <c r="S17" s="29">
        <f t="array" ref="S17">MIN(IF(($J$34:$J$1048576=$J17)*($AQ$34:$AQ$1048576&lt;&gt;""),S$34:S$1048576))</f>
        <v>1414466.7</v>
      </c>
      <c r="U17" s="29">
        <f t="array" ref="U17">MIN(IF(($J$34:$J$1048576=$J17)*($AQ$34:$AQ$1048576&lt;&gt;""),U$34:U$1048576))</f>
        <v>1210.8599999999999</v>
      </c>
      <c r="V17" s="29">
        <f t="array" ref="V17">MIN(IF(($J$34:$J$1048576=$J17)*($AQ$34:$AQ$1048576&lt;&gt;""),V$34:V$1048576))</f>
        <v>30</v>
      </c>
      <c r="X17" s="29">
        <f t="array" ref="X17">MIN(IF(($J$34:$J$1048576=$J17)*($AQ$34:$AQ$1048576&lt;&gt;""),X$34:X$1048576))</f>
        <v>54</v>
      </c>
      <c r="Z17" s="29">
        <f t="array" ref="Z17">MIN(IF(($J$34:$J$1048576=$J17)*($AQ$34:$AQ$1048576&lt;&gt;""),Z$34:Z$1048576))</f>
        <v>84</v>
      </c>
      <c r="AB17" s="29">
        <f t="array" ref="AB17">MIN(IF(($J$34:$J$1048576=$J17)*($AQ$34:$AQ$1048576&lt;&gt;""),AB$34:AB$1048576))</f>
        <v>-5796610</v>
      </c>
      <c r="AC17" s="44">
        <f t="array" ref="AC17">MIN(IF(($J$34:$J$1048576=$J17)*($AQ$34:$AQ$1048576&lt;&gt;""),AC$34:AC$1048576))</f>
        <v>-0.16375275031456571</v>
      </c>
      <c r="AG17" s="29">
        <f t="array" ref="AG17">MIN(IF(($J$34:$J$1048576=$J17)*($AQ$34:$AQ$1048576&lt;&gt;""),AG$34:AG$1048576))</f>
        <v>0</v>
      </c>
      <c r="AH17" s="29">
        <f t="array" ref="AH17">MIN(IF(($J$34:$J$1048576=$J17)*($AQ$34:$AQ$1048576&lt;&gt;""),AH$34:AH$1048576))</f>
        <v>-36557.699999999997</v>
      </c>
      <c r="AI17" s="29">
        <f t="array" ref="AI17">MIN(IF(($J$34:$J$1048576=$J17)*($AQ$34:$AQ$1048576&lt;&gt;""),AI$34:AI$1048576))</f>
        <v>-3750724.29</v>
      </c>
      <c r="AK17" s="44">
        <f t="array" ref="AK17">MIN(IF(($J$34:$J$1048576=$J17)*($AQ$34:$AQ$1048576&lt;&gt;""),AK$34:AK$1048576))</f>
        <v>-1.7821748846339438</v>
      </c>
      <c r="AL17" s="5"/>
      <c r="AM17" s="5"/>
      <c r="AN17" s="45">
        <f t="array" ref="AN17">MIN(IF(($J$34:$J$1048576=$J17)*($AQ$34:$AQ$1048576&lt;&gt;""),AN$34:AN$1048576))</f>
        <v>-3.9782250010140284E-3</v>
      </c>
      <c r="AO17" s="5"/>
      <c r="AQ17" s="45">
        <f t="array" ref="AQ17">MIN(IF(($J$34:$J$1048576=$J17)*($AQ$34:$AQ$1048576&lt;&gt;""),AQ$34:AQ$1048576))</f>
        <v>0</v>
      </c>
      <c r="AR17" s="29">
        <f t="array" ref="AR17">MIN(IF(($J$34:$J$1048576=$J17)*($AQ$34:$AQ$1048576&lt;&gt;""),AR$34:AR$1048576))</f>
        <v>-1108552.3700000001</v>
      </c>
      <c r="AV17" s="44">
        <f t="array" ref="AV17">MIN(IF(($J$34:$J$1048576=$J17)*($AQ$34:$AQ$1048576&lt;&gt;""),AV$34:AV$1048576))</f>
        <v>0.598541216608939</v>
      </c>
      <c r="AW17" s="29">
        <f t="array" ref="AW17">MIN(IF(($J$34:$J$1048576=$J17)*($AQ$34:$AQ$1048576&lt;&gt;""),AW$34:AW$1048576))</f>
        <v>27446.65</v>
      </c>
      <c r="AY17" s="44">
        <f t="array" ref="AY17">MIN(IF(($J$34:$J$1048576=$J17)*($AQ$34:$AQ$1048576&lt;&gt;""),AY$34:AY$1048576))</f>
        <v>1.3948030207548898E-2</v>
      </c>
      <c r="AZ17" s="44">
        <f t="array" ref="AZ17">MIN(IF(($J$34:$J$1048576=$J17)*($AQ$34:$AQ$1048576&lt;&gt;""),AZ$34:AZ$1048576))</f>
        <v>1.6941851659546425E-2</v>
      </c>
      <c r="BA17" s="29">
        <f t="array" ref="BA17">MIN(IF(($J$34:$J$1048576=$J17)*($AQ$34:$AQ$1048576&lt;&gt;""),BA$34:BA$1048576))</f>
        <v>27446.65</v>
      </c>
    </row>
    <row r="18" spans="2:60" x14ac:dyDescent="0.2">
      <c r="B18" s="53"/>
      <c r="C18" s="23"/>
      <c r="D18" s="23"/>
      <c r="E18" s="23"/>
      <c r="F18" s="23"/>
      <c r="G18" s="54"/>
      <c r="J18" s="24" t="s">
        <v>60</v>
      </c>
      <c r="O18" s="29">
        <f t="array" ref="O18">MIN(IF(($J$34:$J$1048576=$J18)*($AQ$34:$AQ$1048576&lt;&gt;""),O$34:O$1048576))</f>
        <v>3624</v>
      </c>
      <c r="Q18" s="29">
        <f t="array" ref="Q18">MIN(IF(($J$34:$J$1048576=$J18)*($AQ$34:$AQ$1048576&lt;&gt;""),Q$34:Q$1048576))</f>
        <v>96</v>
      </c>
      <c r="R18" s="44"/>
      <c r="S18" s="29">
        <f t="array" ref="S18">MIN(IF(($J$34:$J$1048576=$J18)*($AQ$34:$AQ$1048576&lt;&gt;""),S$34:S$1048576))</f>
        <v>7532039.9500000002</v>
      </c>
      <c r="U18" s="29">
        <f t="array" ref="U18">MIN(IF(($J$34:$J$1048576=$J18)*($AQ$34:$AQ$1048576&lt;&gt;""),U$34:U$1048576))</f>
        <v>1903.21</v>
      </c>
      <c r="V18" s="29">
        <f t="array" ref="V18">MIN(IF(($J$34:$J$1048576=$J18)*($AQ$34:$AQ$1048576&lt;&gt;""),V$34:V$1048576))</f>
        <v>22</v>
      </c>
      <c r="X18" s="29"/>
      <c r="Z18" s="29"/>
      <c r="AB18" s="29">
        <f t="array" ref="AB18">MIN(IF(($J$34:$J$1048576=$J18)*($AQ$34:$AQ$1048576&lt;&gt;""),AB$34:AB$1048576))</f>
        <v>-2651320</v>
      </c>
      <c r="AC18" s="44">
        <f t="array" ref="AC18">MIN(IF(($J$34:$J$1048576=$J18)*($AQ$34:$AQ$1048576&lt;&gt;""),AC$34:AC$1048576))</f>
        <v>-5.2618047005922097E-2</v>
      </c>
      <c r="AG18" s="29">
        <f t="array" ref="AG18">MIN(IF(($J$34:$J$1048576=$J18)*($AQ$34:$AQ$1048576&lt;&gt;""),AG$34:AG$1048576))</f>
        <v>0</v>
      </c>
      <c r="AH18" s="29">
        <f t="array" ref="AH18">MIN(IF(($J$34:$J$1048576=$J18)*($AQ$34:$AQ$1048576&lt;&gt;""),AH$34:AH$1048576))</f>
        <v>-1027.05</v>
      </c>
      <c r="AI18" s="29">
        <f t="array" ref="AI18">MIN(IF(($J$34:$J$1048576=$J18)*($AQ$34:$AQ$1048576&lt;&gt;""),AI$34:AI$1048576))</f>
        <v>-5459687.3799999999</v>
      </c>
      <c r="AK18" s="44">
        <f t="array" ref="AK18">MIN(IF(($J$34:$J$1048576=$J18)*($AQ$34:$AQ$1048576&lt;&gt;""),AK$34:AK$1048576))</f>
        <v>-1.2464937245924614</v>
      </c>
      <c r="AL18" s="5"/>
      <c r="AM18" s="5"/>
      <c r="AN18" s="45">
        <f t="array" ref="AN18">MIN(IF(($J$34:$J$1048576=$J18)*($AQ$34:$AQ$1048576&lt;&gt;""),AN$34:AN$1048576))</f>
        <v>-5.6212087892426677E-3</v>
      </c>
      <c r="AO18" s="5"/>
      <c r="AQ18" s="45">
        <f t="array" ref="AQ18">MIN(IF(($J$34:$J$1048576=$J18)*($AQ$34:$AQ$1048576&lt;&gt;""),AQ$34:AQ$1048576))</f>
        <v>0</v>
      </c>
      <c r="AR18" s="29">
        <f t="array" ref="AR18">MIN(IF(($J$34:$J$1048576=$J18)*($AQ$34:$AQ$1048576&lt;&gt;""),AR$34:AR$1048576))</f>
        <v>-780132.99</v>
      </c>
      <c r="AV18" s="44">
        <f t="array" ref="AV18">MIN(IF(($J$34:$J$1048576=$J18)*($AQ$34:$AQ$1048576&lt;&gt;""),AV$34:AV$1048576))</f>
        <v>0.93411399299993858</v>
      </c>
      <c r="AW18" s="29">
        <f t="array" ref="AW18">MIN(IF(($J$34:$J$1048576=$J18)*($AQ$34:$AQ$1048576&lt;&gt;""),AW$34:AW$1048576))</f>
        <v>428396.08</v>
      </c>
      <c r="AY18" s="44">
        <f t="array" ref="AY18">MIN(IF(($J$34:$J$1048576=$J18)*($AQ$34:$AQ$1048576&lt;&gt;""),AY$34:AY$1048576))</f>
        <v>3.7022082114540375E-2</v>
      </c>
      <c r="AZ18" s="44">
        <f t="array" ref="AZ18">MIN(IF(($J$34:$J$1048576=$J18)*($AQ$34:$AQ$1048576&lt;&gt;""),AZ$34:AZ$1048576))</f>
        <v>8.5558745179966839E-2</v>
      </c>
      <c r="BA18" s="29">
        <f t="array" ref="BA18">MIN(IF(($J$34:$J$1048576=$J18)*($AQ$34:$AQ$1048576&lt;&gt;""),BA$34:BA$1048576))</f>
        <v>428396.08</v>
      </c>
    </row>
    <row r="19" spans="2:60" x14ac:dyDescent="0.2">
      <c r="B19" s="55"/>
      <c r="C19" s="23"/>
      <c r="D19" s="23"/>
      <c r="E19" s="23"/>
      <c r="F19" s="23"/>
      <c r="G19" s="56"/>
      <c r="J19" s="24" t="s">
        <v>56</v>
      </c>
      <c r="O19" s="29">
        <f t="array" ref="O19">MIN(IF(($J$34:$J$1048576=$J19)*($AQ$34:$AQ$1048576&lt;&gt;""),O$34:O$1048576))</f>
        <v>1219</v>
      </c>
      <c r="Q19" s="29">
        <f t="array" ref="Q19">MIN(IF(($J$34:$J$1048576=$J19)*($AQ$34:$AQ$1048576&lt;&gt;""),Q$34:Q$1048576))</f>
        <v>138.5</v>
      </c>
      <c r="R19" s="44">
        <f t="array" ref="R19">MIN(IF(($J$34:$J$1048576=$J19)*($AQ$34:$AQ$1048576&lt;&gt;""),R$34:R$1048576))</f>
        <v>6.9252965694132737E-2</v>
      </c>
      <c r="S19" s="29">
        <f t="array" ref="S19">MIN(IF(($J$34:$J$1048576=$J19)*($AQ$34:$AQ$1048576&lt;&gt;""),S$34:S$1048576))</f>
        <v>2977365.05</v>
      </c>
      <c r="U19" s="29">
        <f t="array" ref="U19">MIN(IF(($J$34:$J$1048576=$J19)*($AQ$34:$AQ$1048576&lt;&gt;""),U$34:U$1048576))</f>
        <v>1632.98</v>
      </c>
      <c r="V19" s="29">
        <f t="array" ref="V19">MIN(IF(($J$34:$J$1048576=$J19)*($AQ$34:$AQ$1048576&lt;&gt;""),V$34:V$1048576))</f>
        <v>65</v>
      </c>
      <c r="X19" s="29">
        <f t="array" ref="X19">MIN(IF(($J$34:$J$1048576=$J19)*($AQ$34:$AQ$1048576&lt;&gt;""),X$34:X$1048576))</f>
        <v>65</v>
      </c>
      <c r="Z19" s="29">
        <f t="array" ref="Z19">MIN(IF(($J$34:$J$1048576=$J19)*($AQ$34:$AQ$1048576&lt;&gt;""),Z$34:Z$1048576))</f>
        <v>99</v>
      </c>
      <c r="AB19" s="29">
        <f t="array" ref="AB19">MIN(IF(($J$34:$J$1048576=$J19)*($AQ$34:$AQ$1048576&lt;&gt;""),AB$34:AB$1048576))</f>
        <v>-1811333</v>
      </c>
      <c r="AC19" s="44">
        <f t="array" ref="AC19">MIN(IF(($J$34:$J$1048576=$J19)*($AQ$34:$AQ$1048576&lt;&gt;""),AC$34:AC$1048576))</f>
        <v>-0.19327471455278297</v>
      </c>
      <c r="AG19" s="29">
        <f t="array" ref="AG19">MIN(IF(($J$34:$J$1048576=$J19)*($AQ$34:$AQ$1048576&lt;&gt;""),AG$34:AG$1048576))</f>
        <v>2842972.85</v>
      </c>
      <c r="AH19" s="29">
        <f t="array" ref="AH19">MIN(IF(($J$34:$J$1048576=$J19)*($AQ$34:$AQ$1048576&lt;&gt;""),AH$34:AH$1048576))</f>
        <v>0</v>
      </c>
      <c r="AI19" s="29">
        <f t="array" ref="AI19">MIN(IF(($J$34:$J$1048576=$J19)*($AQ$34:$AQ$1048576&lt;&gt;""),AI$34:AI$1048576))</f>
        <v>-3633562.33</v>
      </c>
      <c r="AK19" s="44">
        <f t="array" ref="AK19">MIN(IF(($J$34:$J$1048576=$J19)*($AQ$34:$AQ$1048576&lt;&gt;""),AK$34:AK$1048576))</f>
        <v>-0.50714426512720767</v>
      </c>
      <c r="AL19" s="5"/>
      <c r="AM19" s="5"/>
      <c r="AN19" s="45">
        <f t="array" ref="AN19">MIN(IF(($J$34:$J$1048576=$J19)*($AQ$34:$AQ$1048576&lt;&gt;""),AN$34:AN$1048576))</f>
        <v>5.4452747106576902E-4</v>
      </c>
      <c r="AO19" s="5"/>
      <c r="AQ19" s="45">
        <f t="array" ref="AQ19">MIN(IF(($J$34:$J$1048576=$J19)*($AQ$34:$AQ$1048576&lt;&gt;""),AQ$34:AQ$1048576))</f>
        <v>1.8435365885575851E-2</v>
      </c>
      <c r="AR19" s="29">
        <f t="array" ref="AR19">MIN(IF(($J$34:$J$1048576=$J19)*($AQ$34:$AQ$1048576&lt;&gt;""),AR$34:AR$1048576))</f>
        <v>-1176437.42</v>
      </c>
      <c r="AV19" s="44">
        <f t="array" ref="AV19">MIN(IF(($J$34:$J$1048576=$J19)*($AQ$34:$AQ$1048576&lt;&gt;""),AV$34:AV$1048576))</f>
        <v>0.94640941126962641</v>
      </c>
      <c r="AW19" s="29">
        <f t="array" ref="AW19">MIN(IF(($J$34:$J$1048576=$J19)*($AQ$34:$AQ$1048576&lt;&gt;""),AW$34:AW$1048576))</f>
        <v>3290967.68</v>
      </c>
      <c r="AY19" s="44">
        <f t="array" ref="AY19">MIN(IF(($J$34:$J$1048576=$J19)*($AQ$34:$AQ$1048576&lt;&gt;""),AY$34:AY$1048576))</f>
        <v>0.24015803703518576</v>
      </c>
      <c r="AZ19" s="44">
        <f t="array" ref="AZ19">MIN(IF(($J$34:$J$1048576=$J19)*($AQ$34:$AQ$1048576&lt;&gt;""),AZ$34:AZ$1048576))</f>
        <v>0.18927101123328674</v>
      </c>
      <c r="BA19" s="29">
        <f t="array" ref="BA19">MIN(IF(($J$34:$J$1048576=$J19)*($AQ$34:$AQ$1048576&lt;&gt;""),BA$34:BA$1048576))</f>
        <v>1289832.8700000001</v>
      </c>
    </row>
    <row r="20" spans="2:60" x14ac:dyDescent="0.2">
      <c r="B20" s="23"/>
      <c r="C20" s="23"/>
      <c r="D20" s="23"/>
      <c r="E20" s="23"/>
      <c r="F20" s="23"/>
      <c r="G20" s="23"/>
      <c r="J20" s="23"/>
      <c r="AL20" s="5"/>
      <c r="AM20" s="5"/>
      <c r="AO20" s="5"/>
      <c r="AY20" s="5"/>
      <c r="AZ20" s="5"/>
    </row>
    <row r="21" spans="2:60" s="62" customFormat="1" ht="11.25" x14ac:dyDescent="0.2">
      <c r="B21" s="63" t="s">
        <v>266</v>
      </c>
      <c r="C21" s="61"/>
      <c r="D21" s="61"/>
      <c r="E21" s="61"/>
      <c r="F21" s="61"/>
      <c r="G21" s="61"/>
      <c r="J21" s="61"/>
    </row>
    <row r="22" spans="2:60" x14ac:dyDescent="0.2">
      <c r="B22" s="57" t="s">
        <v>243</v>
      </c>
      <c r="C22" s="23"/>
      <c r="D22" s="23"/>
      <c r="E22" s="23"/>
      <c r="F22" s="23"/>
      <c r="G22" s="58" t="str">
        <f>"Anzahl "&amp;SUBTOTAL(3,B34:B1048576)&amp;" von "&amp;COUNTA(B34:B1048576)</f>
        <v>Anzahl 87 von 87</v>
      </c>
      <c r="J22" s="26"/>
      <c r="O22" s="30"/>
      <c r="P22" s="30">
        <f>SUBTOTAL(9,P34:P1048576)</f>
        <v>293367</v>
      </c>
      <c r="Q22" s="30">
        <f>SUBTOTAL(9,Q34:Q1048576)</f>
        <v>32084.5</v>
      </c>
      <c r="R22" s="46"/>
      <c r="S22" s="30"/>
      <c r="U22" s="30"/>
      <c r="V22" s="30"/>
      <c r="X22" s="30"/>
      <c r="Z22" s="30"/>
      <c r="AB22" s="30">
        <f>SUBTOTAL(9,AB34:AB1048576)</f>
        <v>30845839</v>
      </c>
      <c r="AC22" s="47"/>
      <c r="AG22" s="30">
        <f>SUBTOTAL(9,AG34:AG1048576)</f>
        <v>679605029.51999986</v>
      </c>
      <c r="AH22" s="30">
        <f>SUBTOTAL(9,AH34:AH1048576)</f>
        <v>86879003.629999965</v>
      </c>
      <c r="AI22" s="30">
        <f>SUBTOTAL(9,AI34:AI1048576)</f>
        <v>257994204.06999996</v>
      </c>
      <c r="AJ22" s="30">
        <f>SUBTOTAL(9,AJ34:AJ1048576)</f>
        <v>573849466.13999987</v>
      </c>
      <c r="AK22" s="46">
        <f>AI22/AJ22</f>
        <v>0.44958516003403948</v>
      </c>
      <c r="AL22" s="30">
        <f>SUBTOTAL(9,AL34:AL1048576)</f>
        <v>3694840.0799999991</v>
      </c>
      <c r="AM22" s="30">
        <f>SUBTOTAL(9,AM34:AM1048576)</f>
        <v>668494407.82000005</v>
      </c>
      <c r="AN22" s="47">
        <f>AL22/AM22</f>
        <v>5.5271069387836649E-3</v>
      </c>
      <c r="AO22" s="30">
        <f>SUBTOTAL(9,AO34:AO1048576)</f>
        <v>513007923.66000003</v>
      </c>
      <c r="AP22" s="46">
        <f>SUBTOTAL(1,AP34:AP1048576)</f>
        <v>4.9999999999999913E-2</v>
      </c>
      <c r="AQ22" s="47">
        <f>(AO22*AP22)/AM22</f>
        <v>3.8370397542512619E-2</v>
      </c>
      <c r="AR22" s="30">
        <f>SUBTOTAL(9,AR34:AR1048576)</f>
        <v>20265728.09</v>
      </c>
      <c r="AU22" s="30">
        <f>SUBTOTAL(9,AU34:AU1048576)</f>
        <v>9534200.75</v>
      </c>
      <c r="AV22" s="48">
        <f>AM22/(AX22-AU22)</f>
        <v>1.030503020146494</v>
      </c>
      <c r="AW22" s="30">
        <f>SUBTOTAL(9,AW34:AW1048576)</f>
        <v>400472555.73999995</v>
      </c>
      <c r="AX22" s="30">
        <f>SUBTOTAL(9,AX34:AX1048576)</f>
        <v>658241089.28000009</v>
      </c>
      <c r="AY22" s="30"/>
      <c r="AZ22" s="48">
        <f>AW22/AX22</f>
        <v>0.60839799013161944</v>
      </c>
      <c r="BA22" s="30">
        <f>SUBTOTAL(9,BA34:BA1048576)</f>
        <v>243788707.90999997</v>
      </c>
      <c r="BF22" s="30">
        <f>SUBTOTAL(9,BF34:BF1048576)</f>
        <v>25754993</v>
      </c>
      <c r="BG22" s="30">
        <f>SUBTOTAL(9,BG34:BG1048576)</f>
        <v>25755065</v>
      </c>
      <c r="BH22" s="30">
        <f>SUBTOTAL(9,BH34:BH1048576)</f>
        <v>42149101</v>
      </c>
    </row>
    <row r="23" spans="2:60" x14ac:dyDescent="0.2">
      <c r="B23" s="57" t="s">
        <v>267</v>
      </c>
      <c r="C23" s="23"/>
      <c r="D23" s="23"/>
      <c r="E23" s="23"/>
      <c r="F23" s="23"/>
      <c r="G23" s="26"/>
      <c r="J23" s="26"/>
      <c r="O23" s="30"/>
      <c r="Q23" s="30">
        <f>SUBTOTAL(1,Q34:Q1048576)</f>
        <v>368.78735632183907</v>
      </c>
      <c r="R23" s="46"/>
      <c r="S23" s="30"/>
      <c r="U23" s="30"/>
      <c r="V23" s="30"/>
      <c r="X23" s="59">
        <f>BG22/P22</f>
        <v>87.791281909689914</v>
      </c>
      <c r="Z23" s="30">
        <f>BH22/P22</f>
        <v>143.67362723142003</v>
      </c>
      <c r="AB23" s="30">
        <f>SUBTOTAL(1,AB34:AB1048576)</f>
        <v>354549.8735632184</v>
      </c>
      <c r="AC23" s="47"/>
      <c r="AG23" s="30">
        <f>SUBTOTAL(1,AG34:AG1048576)</f>
        <v>7811552.0634482745</v>
      </c>
      <c r="AH23" s="30">
        <f>SUBTOTAL(1,AH34:AH1048576)</f>
        <v>1072580.2917283946</v>
      </c>
      <c r="AI23" s="30">
        <f>SUBTOTAL(1,AI34:AI1048576)</f>
        <v>3185113.6304938267</v>
      </c>
      <c r="AJ23" s="30">
        <f>SUBTOTAL(1,AJ34:AJ1048576)</f>
        <v>7084561.3103703689</v>
      </c>
      <c r="AK23" s="46">
        <f>AK22</f>
        <v>0.44958516003403948</v>
      </c>
      <c r="AL23" s="30"/>
      <c r="AM23" s="30"/>
      <c r="AN23" s="47">
        <f>AN22</f>
        <v>5.5271069387836649E-3</v>
      </c>
      <c r="AO23" s="30"/>
      <c r="AP23" s="46">
        <f>AP22</f>
        <v>4.9999999999999913E-2</v>
      </c>
      <c r="AQ23" s="47">
        <f>AQ22</f>
        <v>3.8370397542512619E-2</v>
      </c>
      <c r="AR23" s="30">
        <f>SUBTOTAL(1,AR34:AR1048576)</f>
        <v>250194.17395061729</v>
      </c>
      <c r="AU23" s="30"/>
      <c r="AV23" s="48">
        <f>AV22</f>
        <v>1.030503020146494</v>
      </c>
      <c r="AW23" s="30">
        <f>SUBTOTAL(1,AW34:AW1048576)</f>
        <v>4944105.6264197528</v>
      </c>
      <c r="AX23" s="30"/>
      <c r="AY23" s="30"/>
      <c r="AZ23" s="48">
        <f>AZ22</f>
        <v>0.60839799013161944</v>
      </c>
      <c r="BA23" s="30">
        <f>SUBTOTAL(1,BA34:BA1048576)</f>
        <v>3009737.1346913576</v>
      </c>
    </row>
    <row r="24" spans="2:60" x14ac:dyDescent="0.2">
      <c r="AL24" s="5"/>
      <c r="AM24" s="5"/>
      <c r="AO24" s="5"/>
      <c r="AY24" s="5"/>
      <c r="AZ24" s="5"/>
    </row>
    <row r="25" spans="2:60" x14ac:dyDescent="0.2">
      <c r="AL25" s="5"/>
      <c r="AM25" s="5"/>
      <c r="AO25" s="5"/>
      <c r="AY25" s="5"/>
      <c r="AZ25" s="5"/>
    </row>
    <row r="26" spans="2:60" x14ac:dyDescent="0.2">
      <c r="AL26" s="5"/>
      <c r="AM26" s="5"/>
      <c r="AO26" s="5"/>
      <c r="AY26" s="5"/>
      <c r="AZ26" s="5"/>
    </row>
    <row r="27" spans="2:60" hidden="1" outlineLevel="1" x14ac:dyDescent="0.2">
      <c r="B27" s="41" t="s">
        <v>60</v>
      </c>
      <c r="D27" s="10" t="s">
        <v>0</v>
      </c>
      <c r="E27" s="10" t="s">
        <v>1</v>
      </c>
      <c r="F27" s="10" t="s">
        <v>2</v>
      </c>
      <c r="G27" s="10" t="s">
        <v>3</v>
      </c>
      <c r="H27" s="10" t="s">
        <v>4</v>
      </c>
      <c r="I27" s="10" t="s">
        <v>5</v>
      </c>
      <c r="J27" s="10" t="s">
        <v>6</v>
      </c>
      <c r="K27" s="10" t="s">
        <v>7</v>
      </c>
      <c r="L27" s="10" t="s">
        <v>8</v>
      </c>
      <c r="M27" s="10" t="s">
        <v>9</v>
      </c>
      <c r="N27" s="10" t="s">
        <v>10</v>
      </c>
      <c r="O27" s="10" t="s">
        <v>11</v>
      </c>
      <c r="P27" s="10" t="s">
        <v>12</v>
      </c>
      <c r="Q27" s="10" t="s">
        <v>13</v>
      </c>
      <c r="R27" s="10" t="s">
        <v>14</v>
      </c>
      <c r="S27" s="10" t="s">
        <v>15</v>
      </c>
      <c r="T27" s="10" t="s">
        <v>16</v>
      </c>
      <c r="U27" s="10" t="s">
        <v>17</v>
      </c>
      <c r="V27" s="10" t="s">
        <v>18</v>
      </c>
      <c r="W27" s="10" t="s">
        <v>19</v>
      </c>
      <c r="X27" s="10" t="s">
        <v>20</v>
      </c>
      <c r="Y27" s="10" t="s">
        <v>21</v>
      </c>
      <c r="Z27" s="10" t="s">
        <v>22</v>
      </c>
      <c r="AA27" s="10" t="s">
        <v>23</v>
      </c>
      <c r="AB27" s="10" t="s">
        <v>24</v>
      </c>
      <c r="AC27" s="10" t="s">
        <v>25</v>
      </c>
      <c r="AD27" s="10" t="s">
        <v>26</v>
      </c>
      <c r="AE27" s="10" t="s">
        <v>27</v>
      </c>
      <c r="AF27" s="10" t="s">
        <v>28</v>
      </c>
      <c r="AG27" s="10" t="s">
        <v>49</v>
      </c>
      <c r="AH27" s="10" t="s">
        <v>29</v>
      </c>
      <c r="AI27" s="10" t="s">
        <v>30</v>
      </c>
      <c r="AJ27" s="10" t="s">
        <v>31</v>
      </c>
      <c r="AK27" s="10" t="s">
        <v>32</v>
      </c>
      <c r="AL27" s="10" t="s">
        <v>33</v>
      </c>
      <c r="AM27" s="10" t="s">
        <v>34</v>
      </c>
      <c r="AN27" s="10" t="s">
        <v>35</v>
      </c>
      <c r="AO27" s="10" t="s">
        <v>36</v>
      </c>
      <c r="AP27" s="10" t="s">
        <v>37</v>
      </c>
      <c r="AQ27" s="10" t="s">
        <v>38</v>
      </c>
      <c r="AR27" s="10" t="s">
        <v>46</v>
      </c>
      <c r="AS27" s="10" t="s">
        <v>47</v>
      </c>
      <c r="AT27" s="10" t="s">
        <v>39</v>
      </c>
      <c r="AU27" s="10" t="s">
        <v>40</v>
      </c>
      <c r="AV27" s="10" t="s">
        <v>41</v>
      </c>
      <c r="AW27" s="10" t="s">
        <v>42</v>
      </c>
      <c r="AX27" s="10" t="s">
        <v>43</v>
      </c>
      <c r="AY27" s="10" t="s">
        <v>44</v>
      </c>
      <c r="AZ27" s="10" t="s">
        <v>45</v>
      </c>
      <c r="BA27" s="10" t="s">
        <v>48</v>
      </c>
      <c r="BB27" s="10" t="s">
        <v>50</v>
      </c>
      <c r="BC27" s="10" t="s">
        <v>51</v>
      </c>
      <c r="BD27" s="10" t="s">
        <v>52</v>
      </c>
      <c r="BE27" s="10" t="s">
        <v>53</v>
      </c>
      <c r="BF27" s="41" t="s">
        <v>250</v>
      </c>
      <c r="BG27" s="41" t="s">
        <v>248</v>
      </c>
      <c r="BH27" s="41" t="s">
        <v>249</v>
      </c>
    </row>
    <row r="28" spans="2:60" s="6" customFormat="1" collapsed="1" x14ac:dyDescent="0.2">
      <c r="B28" s="3" t="s">
        <v>240</v>
      </c>
      <c r="D28" s="11"/>
      <c r="E28" s="11"/>
      <c r="F28" s="11"/>
      <c r="G28" s="3" t="s">
        <v>224</v>
      </c>
      <c r="H28" s="12"/>
      <c r="I28" s="12"/>
      <c r="J28" s="12" t="s">
        <v>225</v>
      </c>
      <c r="K28" s="12"/>
      <c r="L28" s="12"/>
      <c r="M28" s="12"/>
      <c r="N28" s="12"/>
      <c r="O28" s="64" t="s">
        <v>226</v>
      </c>
      <c r="P28" s="65"/>
      <c r="Q28" s="65"/>
      <c r="R28" s="66"/>
      <c r="S28" s="64" t="s">
        <v>229</v>
      </c>
      <c r="T28" s="65"/>
      <c r="U28" s="66"/>
      <c r="V28" s="64" t="s">
        <v>231</v>
      </c>
      <c r="W28" s="65"/>
      <c r="X28" s="65"/>
      <c r="Y28" s="65"/>
      <c r="Z28" s="66"/>
      <c r="AA28" s="12"/>
      <c r="AB28" s="64" t="s">
        <v>238</v>
      </c>
      <c r="AC28" s="66"/>
      <c r="AD28" s="12"/>
      <c r="AE28" s="12"/>
      <c r="AF28" s="12"/>
      <c r="AG28" s="64" t="s">
        <v>233</v>
      </c>
      <c r="AH28" s="65"/>
      <c r="AI28" s="65"/>
      <c r="AJ28" s="65"/>
      <c r="AK28" s="65"/>
      <c r="AL28" s="65"/>
      <c r="AM28" s="65"/>
      <c r="AN28" s="65"/>
      <c r="AO28" s="65"/>
      <c r="AP28" s="65"/>
      <c r="AQ28" s="66"/>
      <c r="AR28" s="64" t="s">
        <v>237</v>
      </c>
      <c r="AS28" s="65"/>
      <c r="AT28" s="65"/>
      <c r="AU28" s="65"/>
      <c r="AV28" s="66"/>
      <c r="AW28" s="64" t="s">
        <v>42</v>
      </c>
      <c r="AX28" s="65"/>
      <c r="AY28" s="65"/>
      <c r="AZ28" s="65"/>
      <c r="BA28" s="65"/>
      <c r="BB28" s="11"/>
      <c r="BC28" s="11"/>
      <c r="BD28" s="11"/>
      <c r="BE28" s="11"/>
      <c r="BF28" s="11"/>
    </row>
    <row r="29" spans="2:60" s="7" customFormat="1" x14ac:dyDescent="0.2">
      <c r="B29" s="4"/>
      <c r="D29" s="11"/>
      <c r="E29" s="11"/>
      <c r="F29" s="11"/>
      <c r="G29" s="4"/>
      <c r="H29" s="13"/>
      <c r="I29" s="13"/>
      <c r="J29" s="13"/>
      <c r="K29" s="13"/>
      <c r="L29" s="13"/>
      <c r="M29" s="13"/>
      <c r="N29" s="13"/>
      <c r="O29" s="67"/>
      <c r="P29" s="68"/>
      <c r="Q29" s="68"/>
      <c r="R29" s="69"/>
      <c r="S29" s="67"/>
      <c r="T29" s="68"/>
      <c r="U29" s="69"/>
      <c r="V29" s="67"/>
      <c r="W29" s="68"/>
      <c r="X29" s="68"/>
      <c r="Y29" s="68"/>
      <c r="Z29" s="69"/>
      <c r="AA29" s="13"/>
      <c r="AB29" s="67" t="s">
        <v>239</v>
      </c>
      <c r="AC29" s="69"/>
      <c r="AD29" s="13"/>
      <c r="AE29" s="13"/>
      <c r="AF29" s="13"/>
      <c r="AG29" s="67"/>
      <c r="AH29" s="68"/>
      <c r="AI29" s="68"/>
      <c r="AJ29" s="68"/>
      <c r="AK29" s="68"/>
      <c r="AL29" s="68"/>
      <c r="AM29" s="68"/>
      <c r="AN29" s="68"/>
      <c r="AO29" s="68"/>
      <c r="AP29" s="68"/>
      <c r="AQ29" s="69"/>
      <c r="AR29" s="67" t="s">
        <v>39</v>
      </c>
      <c r="AS29" s="68"/>
      <c r="AT29" s="68"/>
      <c r="AU29" s="68"/>
      <c r="AV29" s="69"/>
      <c r="AW29" s="67"/>
      <c r="AX29" s="68"/>
      <c r="AY29" s="68"/>
      <c r="AZ29" s="68"/>
      <c r="BA29" s="68"/>
      <c r="BB29" s="11"/>
      <c r="BC29" s="11"/>
      <c r="BD29" s="11"/>
      <c r="BE29" s="11"/>
      <c r="BF29" s="11"/>
    </row>
    <row r="30" spans="2:60" s="6" customFormat="1" x14ac:dyDescent="0.2">
      <c r="B30" s="18"/>
      <c r="D30" s="11"/>
      <c r="E30" s="11"/>
      <c r="F30" s="11"/>
      <c r="G30" s="18"/>
      <c r="H30" s="19"/>
      <c r="I30" s="19"/>
      <c r="J30" s="19"/>
      <c r="K30" s="19"/>
      <c r="L30" s="19"/>
      <c r="M30" s="19"/>
      <c r="N30" s="19"/>
      <c r="O30" s="19" t="s">
        <v>227</v>
      </c>
      <c r="P30" s="20"/>
      <c r="Q30" s="19" t="s">
        <v>228</v>
      </c>
      <c r="R30" s="19" t="s">
        <v>228</v>
      </c>
      <c r="S30" s="19" t="s">
        <v>230</v>
      </c>
      <c r="T30" s="19"/>
      <c r="U30" s="19" t="s">
        <v>241</v>
      </c>
      <c r="V30" s="19" t="s">
        <v>252</v>
      </c>
      <c r="W30" s="19"/>
      <c r="X30" s="19" t="s">
        <v>232</v>
      </c>
      <c r="Y30" s="19"/>
      <c r="Z30" s="19" t="s">
        <v>254</v>
      </c>
      <c r="AA30" s="19"/>
      <c r="AB30" s="19" t="s">
        <v>230</v>
      </c>
      <c r="AC30" s="19" t="s">
        <v>256</v>
      </c>
      <c r="AD30" s="19"/>
      <c r="AE30" s="19"/>
      <c r="AF30" s="19"/>
      <c r="AG30" s="19" t="s">
        <v>257</v>
      </c>
      <c r="AH30" s="19" t="s">
        <v>259</v>
      </c>
      <c r="AI30" s="19" t="s">
        <v>30</v>
      </c>
      <c r="AJ30" s="19"/>
      <c r="AK30" s="19"/>
      <c r="AL30" s="19"/>
      <c r="AM30" s="19"/>
      <c r="AN30" s="19" t="s">
        <v>234</v>
      </c>
      <c r="AO30" s="19"/>
      <c r="AP30" s="19"/>
      <c r="AQ30" s="19"/>
      <c r="AR30" s="19" t="s">
        <v>230</v>
      </c>
      <c r="AS30" s="19"/>
      <c r="AT30" s="20"/>
      <c r="AU30" s="19"/>
      <c r="AV30" s="19" t="s">
        <v>261</v>
      </c>
      <c r="AW30" s="19" t="s">
        <v>230</v>
      </c>
      <c r="AX30" s="19"/>
      <c r="AY30" s="19" t="s">
        <v>256</v>
      </c>
      <c r="AZ30" s="19" t="s">
        <v>256</v>
      </c>
      <c r="BA30" s="21" t="s">
        <v>264</v>
      </c>
      <c r="BB30" s="11"/>
      <c r="BC30" s="11"/>
      <c r="BD30" s="11"/>
      <c r="BE30" s="11"/>
      <c r="BF30" s="11"/>
    </row>
    <row r="31" spans="2:60" s="6" customFormat="1" x14ac:dyDescent="0.2">
      <c r="B31" s="18"/>
      <c r="D31" s="11"/>
      <c r="E31" s="11"/>
      <c r="F31" s="11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 t="s">
        <v>242</v>
      </c>
      <c r="S31" s="19"/>
      <c r="T31" s="19"/>
      <c r="U31" s="19" t="s">
        <v>227</v>
      </c>
      <c r="V31" s="19" t="s">
        <v>253</v>
      </c>
      <c r="W31" s="19"/>
      <c r="X31" s="19"/>
      <c r="Y31" s="19"/>
      <c r="Z31" s="19" t="s">
        <v>255</v>
      </c>
      <c r="AA31" s="19"/>
      <c r="AB31" s="19"/>
      <c r="AC31" s="19" t="s">
        <v>229</v>
      </c>
      <c r="AD31" s="19"/>
      <c r="AE31" s="19"/>
      <c r="AF31" s="19"/>
      <c r="AG31" s="19" t="s">
        <v>258</v>
      </c>
      <c r="AH31" s="19" t="s">
        <v>260</v>
      </c>
      <c r="AI31" s="19" t="s">
        <v>230</v>
      </c>
      <c r="AJ31" s="20"/>
      <c r="AK31" s="19" t="s">
        <v>256</v>
      </c>
      <c r="AL31" s="19"/>
      <c r="AM31" s="19"/>
      <c r="AN31" s="19" t="s">
        <v>235</v>
      </c>
      <c r="AO31" s="19"/>
      <c r="AP31" s="20"/>
      <c r="AQ31" s="19" t="s">
        <v>236</v>
      </c>
      <c r="AR31" s="19"/>
      <c r="AS31" s="19"/>
      <c r="AT31" s="20"/>
      <c r="AU31" s="19"/>
      <c r="AV31" s="19" t="s">
        <v>262</v>
      </c>
      <c r="AW31" s="19"/>
      <c r="AX31" s="19"/>
      <c r="AY31" s="19" t="s">
        <v>229</v>
      </c>
      <c r="AZ31" s="19" t="s">
        <v>263</v>
      </c>
      <c r="BA31" s="21" t="s">
        <v>265</v>
      </c>
      <c r="BB31" s="11"/>
      <c r="BC31" s="11"/>
      <c r="BD31" s="11"/>
      <c r="BE31" s="11"/>
      <c r="BF31" s="11"/>
    </row>
    <row r="32" spans="2:60" s="6" customFormat="1" x14ac:dyDescent="0.2">
      <c r="B32" s="18"/>
      <c r="D32" s="11"/>
      <c r="E32" s="11"/>
      <c r="F32" s="11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 t="s">
        <v>31</v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21"/>
      <c r="BB32" s="11"/>
      <c r="BC32" s="11"/>
      <c r="BD32" s="11"/>
      <c r="BE32" s="11"/>
      <c r="BF32" s="11"/>
    </row>
    <row r="33" spans="1:60" s="6" customFormat="1" x14ac:dyDescent="0.2">
      <c r="B33" s="14"/>
      <c r="D33" s="11"/>
      <c r="E33" s="11"/>
      <c r="F33" s="11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5"/>
      <c r="BB33" s="11"/>
      <c r="BC33" s="11"/>
      <c r="BD33" s="11"/>
      <c r="BE33" s="11"/>
      <c r="BF33" s="11"/>
    </row>
    <row r="34" spans="1:60" x14ac:dyDescent="0.2">
      <c r="A34" s="5">
        <v>1</v>
      </c>
      <c r="B34" s="31" t="s">
        <v>54</v>
      </c>
      <c r="C34" s="32"/>
      <c r="D34" s="33">
        <v>214</v>
      </c>
      <c r="E34" s="33">
        <v>1</v>
      </c>
      <c r="F34" s="33">
        <v>1</v>
      </c>
      <c r="G34" s="34" t="s">
        <v>54</v>
      </c>
      <c r="H34" s="34" t="s">
        <v>55</v>
      </c>
      <c r="I34" s="34" t="s">
        <v>54</v>
      </c>
      <c r="J34" s="34" t="s">
        <v>56</v>
      </c>
      <c r="K34" s="33">
        <v>3</v>
      </c>
      <c r="L34" s="34" t="s">
        <v>268</v>
      </c>
      <c r="M34" s="34" t="s">
        <v>57</v>
      </c>
      <c r="N34" s="34" t="s">
        <v>57</v>
      </c>
      <c r="O34" s="35">
        <v>9437</v>
      </c>
      <c r="P34" s="35">
        <v>9437</v>
      </c>
      <c r="Q34" s="35">
        <v>1109.5</v>
      </c>
      <c r="R34" s="36">
        <v>0.117569142736039</v>
      </c>
      <c r="S34" s="35">
        <v>19394432.800000001</v>
      </c>
      <c r="T34" s="35">
        <v>19394432.800000001</v>
      </c>
      <c r="U34" s="35">
        <v>2055.14</v>
      </c>
      <c r="V34" s="35">
        <v>90</v>
      </c>
      <c r="W34" s="37"/>
      <c r="X34" s="35">
        <v>90</v>
      </c>
      <c r="Y34" s="35">
        <v>61</v>
      </c>
      <c r="Z34" s="35">
        <v>151</v>
      </c>
      <c r="AA34" s="35">
        <v>109</v>
      </c>
      <c r="AB34" s="35">
        <v>1807057</v>
      </c>
      <c r="AC34" s="36">
        <v>9.3174006099317336E-2</v>
      </c>
      <c r="AD34" s="35">
        <v>1807057</v>
      </c>
      <c r="AE34" s="35">
        <v>9.3174006099317336E-2</v>
      </c>
      <c r="AF34" s="35">
        <v>0</v>
      </c>
      <c r="AG34" s="35">
        <v>18975116.300000001</v>
      </c>
      <c r="AH34" s="35">
        <v>704761.25</v>
      </c>
      <c r="AI34" s="35">
        <v>13322209.279999999</v>
      </c>
      <c r="AJ34" s="35">
        <v>17685495.670000002</v>
      </c>
      <c r="AK34" s="36">
        <v>0.75328447268789489</v>
      </c>
      <c r="AL34" s="42">
        <v>127173.26</v>
      </c>
      <c r="AM34" s="42">
        <v>20775876.370000001</v>
      </c>
      <c r="AN34" s="38">
        <v>6.1211983424986072E-3</v>
      </c>
      <c r="AO34" s="42">
        <v>15300000</v>
      </c>
      <c r="AP34" s="38">
        <v>0.05</v>
      </c>
      <c r="AQ34" s="38">
        <v>3.6821551417424034E-2</v>
      </c>
      <c r="AR34" s="35">
        <v>-1176437.42</v>
      </c>
      <c r="AS34" s="35">
        <v>-1176437.42</v>
      </c>
      <c r="AT34" s="35">
        <v>0</v>
      </c>
      <c r="AU34" s="35">
        <v>0</v>
      </c>
      <c r="AV34" s="36">
        <v>0.94640941126962641</v>
      </c>
      <c r="AW34" s="35">
        <v>5652907.0199999996</v>
      </c>
      <c r="AX34" s="35">
        <v>21952313.789999999</v>
      </c>
      <c r="AY34" s="36">
        <v>0.29147060284227544</v>
      </c>
      <c r="AZ34" s="36">
        <v>0.2575084828905409</v>
      </c>
      <c r="BA34" s="39">
        <v>3251709.5</v>
      </c>
      <c r="BB34" s="8"/>
      <c r="BC34" s="8"/>
      <c r="BD34" s="16" t="s">
        <v>57</v>
      </c>
      <c r="BE34" s="17">
        <v>45562.44703703704</v>
      </c>
      <c r="BF34" s="5">
        <f>V34*O34</f>
        <v>849330</v>
      </c>
      <c r="BG34" s="5">
        <f>X34*P34</f>
        <v>849330</v>
      </c>
      <c r="BH34" s="5">
        <f>Z34*P34</f>
        <v>1424987</v>
      </c>
    </row>
    <row r="35" spans="1:60" x14ac:dyDescent="0.2">
      <c r="A35" s="5">
        <f>IF(B35=B34,A34,A34+1)</f>
        <v>2</v>
      </c>
      <c r="B35" s="31" t="s">
        <v>58</v>
      </c>
      <c r="C35" s="32"/>
      <c r="D35" s="33">
        <v>31</v>
      </c>
      <c r="E35" s="33">
        <v>1</v>
      </c>
      <c r="F35" s="33">
        <v>3</v>
      </c>
      <c r="G35" s="34" t="s">
        <v>58</v>
      </c>
      <c r="H35" s="34" t="s">
        <v>59</v>
      </c>
      <c r="I35" s="34" t="s">
        <v>58</v>
      </c>
      <c r="J35" s="34" t="s">
        <v>60</v>
      </c>
      <c r="K35" s="33">
        <v>2</v>
      </c>
      <c r="L35" s="34" t="s">
        <v>268</v>
      </c>
      <c r="M35" s="34" t="s">
        <v>57</v>
      </c>
      <c r="N35" s="34" t="s">
        <v>57</v>
      </c>
      <c r="O35" s="35">
        <v>8950</v>
      </c>
      <c r="P35" s="35">
        <v>0</v>
      </c>
      <c r="Q35" s="35">
        <v>260.5</v>
      </c>
      <c r="R35" s="36">
        <v>2.910614525139665E-2</v>
      </c>
      <c r="S35" s="35">
        <v>17139406.239999998</v>
      </c>
      <c r="T35" s="35">
        <v>0</v>
      </c>
      <c r="U35" s="35">
        <v>1915.01</v>
      </c>
      <c r="V35" s="35">
        <v>27</v>
      </c>
      <c r="W35" s="37"/>
      <c r="X35" s="35"/>
      <c r="Y35" s="35"/>
      <c r="Z35" s="35"/>
      <c r="AA35" s="35"/>
      <c r="AB35" s="35">
        <v>1059386</v>
      </c>
      <c r="AC35" s="36">
        <v>6.1809959176275416E-2</v>
      </c>
      <c r="AD35" s="35">
        <v>1059386</v>
      </c>
      <c r="AE35" s="35">
        <v>6.1809959176275416E-2</v>
      </c>
      <c r="AF35" s="35">
        <v>0</v>
      </c>
      <c r="AG35" s="35">
        <v>2322963.25</v>
      </c>
      <c r="AH35" s="35">
        <v>0</v>
      </c>
      <c r="AI35" s="35">
        <v>1178666.8500000001</v>
      </c>
      <c r="AJ35" s="35">
        <v>5709764.3799999999</v>
      </c>
      <c r="AK35" s="36">
        <v>0.20643003310760086</v>
      </c>
      <c r="AL35" s="42">
        <v>42175</v>
      </c>
      <c r="AM35" s="42">
        <v>5969231.0899999999</v>
      </c>
      <c r="AN35" s="38">
        <v>7.0653991048619299E-3</v>
      </c>
      <c r="AO35" s="42">
        <v>4000000</v>
      </c>
      <c r="AP35" s="38">
        <v>0.05</v>
      </c>
      <c r="AQ35" s="38">
        <v>3.350515283870506E-2</v>
      </c>
      <c r="AR35" s="35">
        <v>-304264.96000000002</v>
      </c>
      <c r="AS35" s="35">
        <v>-304264.96000000002</v>
      </c>
      <c r="AT35" s="35">
        <v>0</v>
      </c>
      <c r="AU35" s="35">
        <v>0</v>
      </c>
      <c r="AV35" s="36">
        <v>0.95149993598864224</v>
      </c>
      <c r="AW35" s="35">
        <v>1144296.3999999999</v>
      </c>
      <c r="AX35" s="35">
        <v>6273496.0499999998</v>
      </c>
      <c r="AY35" s="36">
        <v>6.676406311727634E-2</v>
      </c>
      <c r="AZ35" s="36">
        <v>0.18240170885259424</v>
      </c>
      <c r="BA35" s="39">
        <v>1144296.3999999999</v>
      </c>
      <c r="BB35" s="8"/>
      <c r="BC35" s="8"/>
      <c r="BD35" s="16" t="s">
        <v>61</v>
      </c>
      <c r="BE35" s="17">
        <v>45562.44703703704</v>
      </c>
      <c r="BF35" s="5">
        <f t="shared" ref="BF35:BF98" si="1">V35*O35</f>
        <v>241650</v>
      </c>
      <c r="BG35" s="5">
        <f t="shared" ref="BG35:BG98" si="2">X35*P35</f>
        <v>0</v>
      </c>
      <c r="BH35" s="5">
        <f t="shared" ref="BH35:BH98" si="3">Z35*P35</f>
        <v>0</v>
      </c>
    </row>
    <row r="36" spans="1:60" x14ac:dyDescent="0.2">
      <c r="A36" s="5">
        <f t="shared" ref="A36:A99" si="4">IF(B36=B35,A35,A35+1)</f>
        <v>2</v>
      </c>
      <c r="B36" s="31" t="s">
        <v>58</v>
      </c>
      <c r="C36" s="32"/>
      <c r="D36" s="33">
        <v>40</v>
      </c>
      <c r="E36" s="33">
        <v>31</v>
      </c>
      <c r="F36" s="33">
        <v>13</v>
      </c>
      <c r="G36" s="34" t="s">
        <v>80</v>
      </c>
      <c r="H36" s="34" t="s">
        <v>81</v>
      </c>
      <c r="I36" s="34" t="s">
        <v>58</v>
      </c>
      <c r="J36" s="34" t="s">
        <v>65</v>
      </c>
      <c r="K36" s="33">
        <v>1</v>
      </c>
      <c r="L36" s="34" t="s">
        <v>268</v>
      </c>
      <c r="M36" s="34" t="s">
        <v>57</v>
      </c>
      <c r="N36" s="34" t="s">
        <v>57</v>
      </c>
      <c r="O36" s="35">
        <v>1319</v>
      </c>
      <c r="P36" s="35">
        <v>1319</v>
      </c>
      <c r="Q36" s="35">
        <v>113</v>
      </c>
      <c r="R36" s="36">
        <v>8.5670962850644419E-2</v>
      </c>
      <c r="S36" s="35">
        <v>2793746.32</v>
      </c>
      <c r="T36" s="35">
        <v>2793746.32</v>
      </c>
      <c r="U36" s="35">
        <v>2118.0700000000002</v>
      </c>
      <c r="V36" s="35">
        <v>55</v>
      </c>
      <c r="W36" s="37">
        <v>27</v>
      </c>
      <c r="X36" s="35">
        <v>82</v>
      </c>
      <c r="Y36" s="35">
        <v>47</v>
      </c>
      <c r="Z36" s="35">
        <v>129</v>
      </c>
      <c r="AA36" s="35">
        <v>109</v>
      </c>
      <c r="AB36" s="35">
        <v>88749</v>
      </c>
      <c r="AC36" s="36">
        <v>3.1767021710117187E-2</v>
      </c>
      <c r="AD36" s="35">
        <v>88749</v>
      </c>
      <c r="AE36" s="35">
        <v>3.1767021710117187E-2</v>
      </c>
      <c r="AF36" s="35">
        <v>0</v>
      </c>
      <c r="AG36" s="35">
        <v>1632399.54</v>
      </c>
      <c r="AH36" s="35">
        <v>440662.19</v>
      </c>
      <c r="AI36" s="35">
        <v>1101008</v>
      </c>
      <c r="AJ36" s="35">
        <v>1430867.17</v>
      </c>
      <c r="AK36" s="36">
        <v>0.76946904861895749</v>
      </c>
      <c r="AL36" s="42">
        <v>10170.69</v>
      </c>
      <c r="AM36" s="42">
        <v>1713448.38</v>
      </c>
      <c r="AN36" s="38">
        <v>5.9358018127164134E-3</v>
      </c>
      <c r="AO36" s="42">
        <v>1100000</v>
      </c>
      <c r="AP36" s="38">
        <v>0.05</v>
      </c>
      <c r="AQ36" s="38">
        <v>3.2099011935218032E-2</v>
      </c>
      <c r="AR36" s="35">
        <v>-453682.3</v>
      </c>
      <c r="AS36" s="35">
        <v>-453682.3</v>
      </c>
      <c r="AT36" s="35">
        <v>0</v>
      </c>
      <c r="AU36" s="35">
        <v>0</v>
      </c>
      <c r="AV36" s="36">
        <v>0.79065300298365015</v>
      </c>
      <c r="AW36" s="35">
        <v>531391.54</v>
      </c>
      <c r="AX36" s="35">
        <v>2167130.6800000002</v>
      </c>
      <c r="AY36" s="36">
        <v>0.19020751318609344</v>
      </c>
      <c r="AZ36" s="36">
        <v>0.24520512071750097</v>
      </c>
      <c r="BA36" s="39">
        <v>262855.28999999998</v>
      </c>
      <c r="BB36" s="8"/>
      <c r="BC36" s="8"/>
      <c r="BD36" s="16" t="s">
        <v>57</v>
      </c>
      <c r="BE36" s="17">
        <v>45562.44703703704</v>
      </c>
      <c r="BF36" s="5">
        <f t="shared" si="1"/>
        <v>72545</v>
      </c>
      <c r="BG36" s="5">
        <f t="shared" si="2"/>
        <v>108158</v>
      </c>
      <c r="BH36" s="5">
        <f t="shared" si="3"/>
        <v>170151</v>
      </c>
    </row>
    <row r="37" spans="1:60" x14ac:dyDescent="0.2">
      <c r="A37" s="5">
        <f t="shared" si="4"/>
        <v>2</v>
      </c>
      <c r="B37" s="31" t="s">
        <v>58</v>
      </c>
      <c r="C37" s="32"/>
      <c r="D37" s="33">
        <v>46</v>
      </c>
      <c r="E37" s="33">
        <v>31</v>
      </c>
      <c r="F37" s="33">
        <v>18</v>
      </c>
      <c r="G37" s="34" t="s">
        <v>89</v>
      </c>
      <c r="H37" s="34" t="s">
        <v>90</v>
      </c>
      <c r="I37" s="34" t="s">
        <v>58</v>
      </c>
      <c r="J37" s="34" t="s">
        <v>65</v>
      </c>
      <c r="K37" s="33">
        <v>1</v>
      </c>
      <c r="L37" s="34" t="s">
        <v>268</v>
      </c>
      <c r="M37" s="34" t="s">
        <v>57</v>
      </c>
      <c r="N37" s="34" t="s">
        <v>57</v>
      </c>
      <c r="O37" s="35">
        <v>809</v>
      </c>
      <c r="P37" s="35">
        <v>809</v>
      </c>
      <c r="Q37" s="35">
        <v>75</v>
      </c>
      <c r="R37" s="36">
        <v>9.2707045735475904E-2</v>
      </c>
      <c r="S37" s="35">
        <v>1584223.67</v>
      </c>
      <c r="T37" s="35">
        <v>1584223.67</v>
      </c>
      <c r="U37" s="35">
        <v>1958.24</v>
      </c>
      <c r="V37" s="35">
        <v>67</v>
      </c>
      <c r="W37" s="37">
        <v>27</v>
      </c>
      <c r="X37" s="35">
        <v>94</v>
      </c>
      <c r="Y37" s="35">
        <v>49</v>
      </c>
      <c r="Z37" s="35">
        <v>143</v>
      </c>
      <c r="AA37" s="35">
        <v>109</v>
      </c>
      <c r="AB37" s="35">
        <v>217675</v>
      </c>
      <c r="AC37" s="36">
        <v>0.13740168394277305</v>
      </c>
      <c r="AD37" s="35">
        <v>217675</v>
      </c>
      <c r="AE37" s="35">
        <v>0.13740168394277305</v>
      </c>
      <c r="AF37" s="35">
        <v>0</v>
      </c>
      <c r="AG37" s="35">
        <v>510620.55</v>
      </c>
      <c r="AH37" s="35">
        <v>231466.55</v>
      </c>
      <c r="AI37" s="35">
        <v>77037.69</v>
      </c>
      <c r="AJ37" s="35">
        <v>1268470.74</v>
      </c>
      <c r="AK37" s="36">
        <v>6.0732729238988994E-2</v>
      </c>
      <c r="AL37" s="42">
        <v>1577.82</v>
      </c>
      <c r="AM37" s="42">
        <v>1300590.8700000001</v>
      </c>
      <c r="AN37" s="38">
        <v>1.213156294108077E-3</v>
      </c>
      <c r="AO37" s="42">
        <v>650000</v>
      </c>
      <c r="AP37" s="38">
        <v>0.05</v>
      </c>
      <c r="AQ37" s="38">
        <v>2.4988642277644163E-2</v>
      </c>
      <c r="AR37" s="35">
        <v>17977.310000000001</v>
      </c>
      <c r="AS37" s="35">
        <v>17977.310000000001</v>
      </c>
      <c r="AT37" s="35">
        <v>0</v>
      </c>
      <c r="AU37" s="35">
        <v>0</v>
      </c>
      <c r="AV37" s="36">
        <v>1.0140161546397499</v>
      </c>
      <c r="AW37" s="35">
        <v>433582.86</v>
      </c>
      <c r="AX37" s="35">
        <v>1282613.56</v>
      </c>
      <c r="AY37" s="36">
        <v>0.27368790670827436</v>
      </c>
      <c r="AZ37" s="36">
        <v>0.33804637150413408</v>
      </c>
      <c r="BA37" s="39">
        <v>419512.86</v>
      </c>
      <c r="BB37" s="8"/>
      <c r="BC37" s="8"/>
      <c r="BD37" s="16" t="s">
        <v>61</v>
      </c>
      <c r="BE37" s="17">
        <v>45562.44703703704</v>
      </c>
      <c r="BF37" s="5">
        <f t="shared" si="1"/>
        <v>54203</v>
      </c>
      <c r="BG37" s="5">
        <f t="shared" si="2"/>
        <v>76046</v>
      </c>
      <c r="BH37" s="5">
        <f t="shared" si="3"/>
        <v>115687</v>
      </c>
    </row>
    <row r="38" spans="1:60" x14ac:dyDescent="0.2">
      <c r="A38" s="5">
        <f t="shared" si="4"/>
        <v>2</v>
      </c>
      <c r="B38" s="31" t="s">
        <v>58</v>
      </c>
      <c r="C38" s="32"/>
      <c r="D38" s="33">
        <v>221</v>
      </c>
      <c r="E38" s="33">
        <v>31</v>
      </c>
      <c r="F38" s="33">
        <v>107</v>
      </c>
      <c r="G38" s="34" t="s">
        <v>145</v>
      </c>
      <c r="H38" s="34" t="s">
        <v>146</v>
      </c>
      <c r="I38" s="34" t="s">
        <v>58</v>
      </c>
      <c r="J38" s="34" t="s">
        <v>65</v>
      </c>
      <c r="K38" s="33">
        <v>1</v>
      </c>
      <c r="L38" s="34" t="s">
        <v>268</v>
      </c>
      <c r="M38" s="34" t="s">
        <v>57</v>
      </c>
      <c r="N38" s="34" t="s">
        <v>57</v>
      </c>
      <c r="O38" s="35">
        <v>2006</v>
      </c>
      <c r="P38" s="35">
        <v>2006</v>
      </c>
      <c r="Q38" s="35">
        <v>201.5</v>
      </c>
      <c r="R38" s="36">
        <v>0.10044865403788635</v>
      </c>
      <c r="S38" s="35">
        <v>3655392.13</v>
      </c>
      <c r="T38" s="35">
        <v>3655392.13</v>
      </c>
      <c r="U38" s="35">
        <v>1822.22</v>
      </c>
      <c r="V38" s="35">
        <v>67</v>
      </c>
      <c r="W38" s="37">
        <v>27</v>
      </c>
      <c r="X38" s="35">
        <v>94</v>
      </c>
      <c r="Y38" s="35">
        <v>48</v>
      </c>
      <c r="Z38" s="35">
        <v>142</v>
      </c>
      <c r="AA38" s="35">
        <v>109</v>
      </c>
      <c r="AB38" s="35">
        <v>1028266</v>
      </c>
      <c r="AC38" s="36">
        <v>0.28130114729989314</v>
      </c>
      <c r="AD38" s="35">
        <v>1028266</v>
      </c>
      <c r="AE38" s="35">
        <v>0.28130114729989314</v>
      </c>
      <c r="AF38" s="35">
        <v>0</v>
      </c>
      <c r="AG38" s="35">
        <v>3690724.14</v>
      </c>
      <c r="AH38" s="35">
        <v>774464.64</v>
      </c>
      <c r="AI38" s="35">
        <v>348280.49</v>
      </c>
      <c r="AJ38" s="35">
        <v>3703424.56</v>
      </c>
      <c r="AK38" s="36">
        <v>9.4042820194506674E-2</v>
      </c>
      <c r="AL38" s="42">
        <v>12042.25</v>
      </c>
      <c r="AM38" s="42">
        <v>4666746.21</v>
      </c>
      <c r="AN38" s="38">
        <v>2.5804381592887176E-3</v>
      </c>
      <c r="AO38" s="42">
        <v>3500000</v>
      </c>
      <c r="AP38" s="38">
        <v>0.05</v>
      </c>
      <c r="AQ38" s="38">
        <v>3.7499360823394765E-2</v>
      </c>
      <c r="AR38" s="35">
        <v>624139.48</v>
      </c>
      <c r="AS38" s="35">
        <v>24139.48</v>
      </c>
      <c r="AT38" s="35">
        <v>600000</v>
      </c>
      <c r="AU38" s="35">
        <v>600000</v>
      </c>
      <c r="AV38" s="36">
        <v>1.1547777110426618</v>
      </c>
      <c r="AW38" s="35">
        <v>3342443.65</v>
      </c>
      <c r="AX38" s="35">
        <v>4641250.68</v>
      </c>
      <c r="AY38" s="36">
        <v>0.91438716589894287</v>
      </c>
      <c r="AZ38" s="36">
        <v>0.72016012071987456</v>
      </c>
      <c r="BA38" s="39">
        <v>1394721.89</v>
      </c>
      <c r="BB38" s="8"/>
      <c r="BC38" s="8"/>
      <c r="BD38" s="16" t="s">
        <v>61</v>
      </c>
      <c r="BE38" s="17">
        <v>45562.44703703704</v>
      </c>
      <c r="BF38" s="5">
        <f t="shared" si="1"/>
        <v>134402</v>
      </c>
      <c r="BG38" s="5">
        <f t="shared" si="2"/>
        <v>188564</v>
      </c>
      <c r="BH38" s="5">
        <f t="shared" si="3"/>
        <v>284852</v>
      </c>
    </row>
    <row r="39" spans="1:60" x14ac:dyDescent="0.2">
      <c r="A39" s="5">
        <f t="shared" si="4"/>
        <v>2</v>
      </c>
      <c r="B39" s="31" t="s">
        <v>58</v>
      </c>
      <c r="C39" s="32"/>
      <c r="D39" s="33">
        <v>91</v>
      </c>
      <c r="E39" s="33">
        <v>31</v>
      </c>
      <c r="F39" s="33">
        <v>58</v>
      </c>
      <c r="G39" s="34" t="s">
        <v>147</v>
      </c>
      <c r="H39" s="34" t="s">
        <v>148</v>
      </c>
      <c r="I39" s="34" t="s">
        <v>58</v>
      </c>
      <c r="J39" s="34" t="s">
        <v>65</v>
      </c>
      <c r="K39" s="33">
        <v>1</v>
      </c>
      <c r="L39" s="34" t="s">
        <v>268</v>
      </c>
      <c r="M39" s="34" t="s">
        <v>57</v>
      </c>
      <c r="N39" s="34" t="s">
        <v>57</v>
      </c>
      <c r="O39" s="35">
        <v>1267</v>
      </c>
      <c r="P39" s="35">
        <v>1267</v>
      </c>
      <c r="Q39" s="35">
        <v>119.5</v>
      </c>
      <c r="R39" s="36">
        <v>9.4317284925019743E-2</v>
      </c>
      <c r="S39" s="35">
        <v>2987704.3</v>
      </c>
      <c r="T39" s="35">
        <v>2987704.3</v>
      </c>
      <c r="U39" s="35">
        <v>2358.09</v>
      </c>
      <c r="V39" s="35">
        <v>67</v>
      </c>
      <c r="W39" s="37">
        <v>27</v>
      </c>
      <c r="X39" s="35">
        <v>94</v>
      </c>
      <c r="Y39" s="35">
        <v>45</v>
      </c>
      <c r="Z39" s="35">
        <v>139</v>
      </c>
      <c r="AA39" s="35">
        <v>109</v>
      </c>
      <c r="AB39" s="35">
        <v>135336</v>
      </c>
      <c r="AC39" s="36">
        <v>4.5297655460749583E-2</v>
      </c>
      <c r="AD39" s="35">
        <v>135336</v>
      </c>
      <c r="AE39" s="35">
        <v>4.5297655460749583E-2</v>
      </c>
      <c r="AF39" s="35">
        <v>0</v>
      </c>
      <c r="AG39" s="35">
        <v>2620907.7000000002</v>
      </c>
      <c r="AH39" s="35">
        <v>2195257.7000000002</v>
      </c>
      <c r="AI39" s="35">
        <v>491327.74</v>
      </c>
      <c r="AJ39" s="35">
        <v>2149328.7000000002</v>
      </c>
      <c r="AK39" s="36">
        <v>0.22859590531685542</v>
      </c>
      <c r="AL39" s="42">
        <v>4432.05</v>
      </c>
      <c r="AM39" s="42">
        <v>2317942.35</v>
      </c>
      <c r="AN39" s="38">
        <v>1.9120622219098763E-3</v>
      </c>
      <c r="AO39" s="42">
        <v>1500000</v>
      </c>
      <c r="AP39" s="38">
        <v>0.05</v>
      </c>
      <c r="AQ39" s="38">
        <v>3.2356283580564464E-2</v>
      </c>
      <c r="AR39" s="35">
        <v>22634.76</v>
      </c>
      <c r="AS39" s="35">
        <v>22634.76</v>
      </c>
      <c r="AT39" s="35">
        <v>0</v>
      </c>
      <c r="AU39" s="35">
        <v>0</v>
      </c>
      <c r="AV39" s="36">
        <v>1.0098613188483381</v>
      </c>
      <c r="AW39" s="35">
        <v>2129579.96</v>
      </c>
      <c r="AX39" s="35">
        <v>2295307.59</v>
      </c>
      <c r="AY39" s="36">
        <v>0.71278136862473307</v>
      </c>
      <c r="AZ39" s="36">
        <v>0.92779720211703742</v>
      </c>
      <c r="BA39" s="39">
        <v>1302612.76</v>
      </c>
      <c r="BB39" s="8"/>
      <c r="BC39" s="8"/>
      <c r="BD39" s="16" t="s">
        <v>61</v>
      </c>
      <c r="BE39" s="17">
        <v>45562.44703703704</v>
      </c>
      <c r="BF39" s="5">
        <f t="shared" si="1"/>
        <v>84889</v>
      </c>
      <c r="BG39" s="5">
        <f t="shared" si="2"/>
        <v>119098</v>
      </c>
      <c r="BH39" s="5">
        <f t="shared" si="3"/>
        <v>176113</v>
      </c>
    </row>
    <row r="40" spans="1:60" x14ac:dyDescent="0.2">
      <c r="A40" s="5">
        <f t="shared" si="4"/>
        <v>2</v>
      </c>
      <c r="B40" s="31" t="s">
        <v>58</v>
      </c>
      <c r="C40" s="32"/>
      <c r="D40" s="33">
        <v>220</v>
      </c>
      <c r="E40" s="33">
        <v>31</v>
      </c>
      <c r="F40" s="33">
        <v>108</v>
      </c>
      <c r="G40" s="34" t="s">
        <v>174</v>
      </c>
      <c r="H40" s="34" t="s">
        <v>175</v>
      </c>
      <c r="I40" s="34" t="s">
        <v>58</v>
      </c>
      <c r="J40" s="34" t="s">
        <v>65</v>
      </c>
      <c r="K40" s="33">
        <v>1</v>
      </c>
      <c r="L40" s="34" t="s">
        <v>268</v>
      </c>
      <c r="M40" s="34" t="s">
        <v>57</v>
      </c>
      <c r="N40" s="34" t="s">
        <v>57</v>
      </c>
      <c r="O40" s="35">
        <v>1912</v>
      </c>
      <c r="P40" s="35">
        <v>1912</v>
      </c>
      <c r="Q40" s="35">
        <v>200</v>
      </c>
      <c r="R40" s="36">
        <v>0.10460251046025106</v>
      </c>
      <c r="S40" s="35">
        <v>3101968.5</v>
      </c>
      <c r="T40" s="35">
        <v>3101968.5</v>
      </c>
      <c r="U40" s="35">
        <v>1622.36</v>
      </c>
      <c r="V40" s="35">
        <v>63</v>
      </c>
      <c r="W40" s="37">
        <v>27</v>
      </c>
      <c r="X40" s="35">
        <v>90</v>
      </c>
      <c r="Y40" s="35">
        <v>48</v>
      </c>
      <c r="Z40" s="35">
        <v>138</v>
      </c>
      <c r="AA40" s="35">
        <v>109</v>
      </c>
      <c r="AB40" s="35">
        <v>1257183</v>
      </c>
      <c r="AC40" s="36">
        <v>0.4052855469035227</v>
      </c>
      <c r="AD40" s="35">
        <v>1257183</v>
      </c>
      <c r="AE40" s="35">
        <v>0.4052855469035227</v>
      </c>
      <c r="AF40" s="35">
        <v>0</v>
      </c>
      <c r="AG40" s="35">
        <v>3272576.55</v>
      </c>
      <c r="AH40" s="35">
        <v>72860.55</v>
      </c>
      <c r="AI40" s="35">
        <v>899243.53</v>
      </c>
      <c r="AJ40" s="35">
        <v>3287714.53</v>
      </c>
      <c r="AK40" s="36">
        <v>0.27351630495729207</v>
      </c>
      <c r="AL40" s="42">
        <v>26116.13</v>
      </c>
      <c r="AM40" s="42">
        <v>5159715.7300000004</v>
      </c>
      <c r="AN40" s="38">
        <v>5.061544349847351E-3</v>
      </c>
      <c r="AO40" s="42">
        <v>4850000</v>
      </c>
      <c r="AP40" s="38">
        <v>0.05</v>
      </c>
      <c r="AQ40" s="38">
        <v>4.6998713241126561E-2</v>
      </c>
      <c r="AR40" s="35">
        <v>1627307.93</v>
      </c>
      <c r="AS40" s="35">
        <v>1627307.93</v>
      </c>
      <c r="AT40" s="35">
        <v>0</v>
      </c>
      <c r="AU40" s="35">
        <v>0</v>
      </c>
      <c r="AV40" s="36">
        <v>1.4606795200712672</v>
      </c>
      <c r="AW40" s="35">
        <v>2373333.02</v>
      </c>
      <c r="AX40" s="35">
        <v>3532407.8</v>
      </c>
      <c r="AY40" s="36">
        <v>0.76510545481038894</v>
      </c>
      <c r="AZ40" s="36">
        <v>0.67187401749027964</v>
      </c>
      <c r="BA40" s="39">
        <v>2373333.02</v>
      </c>
      <c r="BB40" s="8"/>
      <c r="BC40" s="8"/>
      <c r="BD40" s="16" t="s">
        <v>61</v>
      </c>
      <c r="BE40" s="17">
        <v>45562.44703703704</v>
      </c>
      <c r="BF40" s="5">
        <f t="shared" si="1"/>
        <v>120456</v>
      </c>
      <c r="BG40" s="5">
        <f t="shared" si="2"/>
        <v>172080</v>
      </c>
      <c r="BH40" s="5">
        <f t="shared" si="3"/>
        <v>263856</v>
      </c>
    </row>
    <row r="41" spans="1:60" x14ac:dyDescent="0.2">
      <c r="A41" s="5">
        <f t="shared" si="4"/>
        <v>2</v>
      </c>
      <c r="B41" s="31" t="s">
        <v>58</v>
      </c>
      <c r="C41" s="32"/>
      <c r="D41" s="33">
        <v>128</v>
      </c>
      <c r="E41" s="33">
        <v>31</v>
      </c>
      <c r="F41" s="33">
        <v>94</v>
      </c>
      <c r="G41" s="34" t="s">
        <v>206</v>
      </c>
      <c r="H41" s="34" t="s">
        <v>207</v>
      </c>
      <c r="I41" s="34" t="s">
        <v>58</v>
      </c>
      <c r="J41" s="34" t="s">
        <v>65</v>
      </c>
      <c r="K41" s="33">
        <v>1</v>
      </c>
      <c r="L41" s="34" t="s">
        <v>268</v>
      </c>
      <c r="M41" s="34" t="s">
        <v>79</v>
      </c>
      <c r="N41" s="34" t="s">
        <v>57</v>
      </c>
      <c r="O41" s="35">
        <v>1637</v>
      </c>
      <c r="P41" s="35">
        <v>1637</v>
      </c>
      <c r="Q41" s="35">
        <v>138.5</v>
      </c>
      <c r="R41" s="36">
        <v>8.4605986560781915E-2</v>
      </c>
      <c r="S41" s="35">
        <v>3028973.35</v>
      </c>
      <c r="T41" s="35">
        <v>3028973.35</v>
      </c>
      <c r="U41" s="35">
        <v>1850.31</v>
      </c>
      <c r="V41" s="35">
        <v>65</v>
      </c>
      <c r="W41" s="37">
        <v>27</v>
      </c>
      <c r="X41" s="35">
        <v>92</v>
      </c>
      <c r="Y41" s="35">
        <v>55</v>
      </c>
      <c r="Z41" s="35">
        <v>147</v>
      </c>
      <c r="AA41" s="35">
        <v>109</v>
      </c>
      <c r="AB41" s="35">
        <v>424787</v>
      </c>
      <c r="AC41" s="36">
        <v>0.14024124708789532</v>
      </c>
      <c r="AD41" s="35">
        <v>424787</v>
      </c>
      <c r="AE41" s="35">
        <v>0.14024124708789532</v>
      </c>
      <c r="AF41" s="35">
        <v>0</v>
      </c>
      <c r="AG41" s="35">
        <v>7522308.4500000002</v>
      </c>
      <c r="AH41" s="35"/>
      <c r="AI41" s="35"/>
      <c r="AJ41" s="35"/>
      <c r="AK41" s="36"/>
      <c r="AL41" s="42"/>
      <c r="AM41" s="42"/>
      <c r="AN41" s="38"/>
      <c r="AO41" s="42"/>
      <c r="AP41" s="38">
        <v>0.05</v>
      </c>
      <c r="AQ41" s="38"/>
      <c r="AR41" s="35"/>
      <c r="AS41" s="35">
        <v>26541.69</v>
      </c>
      <c r="AT41" s="35"/>
      <c r="AU41" s="35"/>
      <c r="AV41" s="36"/>
      <c r="AW41" s="35"/>
      <c r="AX41" s="35"/>
      <c r="AY41" s="36"/>
      <c r="AZ41" s="36"/>
      <c r="BA41" s="39"/>
      <c r="BB41" s="8"/>
      <c r="BC41" s="8"/>
      <c r="BD41" s="16" t="s">
        <v>57</v>
      </c>
      <c r="BE41" s="17">
        <v>45562.44703703704</v>
      </c>
      <c r="BF41" s="5">
        <f t="shared" si="1"/>
        <v>106405</v>
      </c>
      <c r="BG41" s="5">
        <f t="shared" si="2"/>
        <v>150604</v>
      </c>
      <c r="BH41" s="5">
        <f t="shared" si="3"/>
        <v>240639</v>
      </c>
    </row>
    <row r="42" spans="1:60" x14ac:dyDescent="0.2">
      <c r="A42" s="5">
        <f t="shared" si="4"/>
        <v>3</v>
      </c>
      <c r="B42" s="31" t="s">
        <v>64</v>
      </c>
      <c r="C42" s="32"/>
      <c r="D42" s="33">
        <v>16</v>
      </c>
      <c r="E42" s="33">
        <v>1</v>
      </c>
      <c r="F42" s="33">
        <v>5</v>
      </c>
      <c r="G42" s="34" t="s">
        <v>64</v>
      </c>
      <c r="H42" s="34" t="s">
        <v>63</v>
      </c>
      <c r="I42" s="34" t="s">
        <v>64</v>
      </c>
      <c r="J42" s="34" t="s">
        <v>60</v>
      </c>
      <c r="K42" s="33">
        <v>2</v>
      </c>
      <c r="L42" s="34" t="s">
        <v>268</v>
      </c>
      <c r="M42" s="34" t="s">
        <v>57</v>
      </c>
      <c r="N42" s="34" t="s">
        <v>57</v>
      </c>
      <c r="O42" s="35">
        <v>9080</v>
      </c>
      <c r="P42" s="35">
        <v>0</v>
      </c>
      <c r="Q42" s="35">
        <v>226</v>
      </c>
      <c r="R42" s="36">
        <v>2.4889867841409691E-2</v>
      </c>
      <c r="S42" s="35">
        <v>21618538.329999998</v>
      </c>
      <c r="T42" s="35">
        <v>0</v>
      </c>
      <c r="U42" s="35">
        <v>2380.89</v>
      </c>
      <c r="V42" s="35">
        <v>24</v>
      </c>
      <c r="W42" s="37"/>
      <c r="X42" s="35"/>
      <c r="Y42" s="35"/>
      <c r="Z42" s="35"/>
      <c r="AA42" s="35"/>
      <c r="AB42" s="35">
        <v>-574896</v>
      </c>
      <c r="AC42" s="36">
        <v>-2.6592732183110548E-2</v>
      </c>
      <c r="AD42" s="35">
        <v>-574896</v>
      </c>
      <c r="AE42" s="35">
        <v>-2.6592732183110548E-2</v>
      </c>
      <c r="AF42" s="35">
        <v>0</v>
      </c>
      <c r="AG42" s="35">
        <v>5</v>
      </c>
      <c r="AH42" s="35">
        <v>0</v>
      </c>
      <c r="AI42" s="35">
        <v>-5459687.3799999999</v>
      </c>
      <c r="AJ42" s="35">
        <v>4752501.33</v>
      </c>
      <c r="AK42" s="36">
        <v>-1.1488029146958703</v>
      </c>
      <c r="AL42" s="42">
        <v>-33073.65</v>
      </c>
      <c r="AM42" s="42">
        <v>5883725.5899999999</v>
      </c>
      <c r="AN42" s="38">
        <v>-5.6212087892426677E-3</v>
      </c>
      <c r="AO42" s="42">
        <v>0</v>
      </c>
      <c r="AP42" s="38">
        <v>0.05</v>
      </c>
      <c r="AQ42" s="38">
        <v>0</v>
      </c>
      <c r="AR42" s="35">
        <v>27033.31</v>
      </c>
      <c r="AS42" s="35">
        <v>-2966.69</v>
      </c>
      <c r="AT42" s="35">
        <v>30000</v>
      </c>
      <c r="AU42" s="35">
        <v>30000</v>
      </c>
      <c r="AV42" s="36">
        <v>1.004615798253959</v>
      </c>
      <c r="AW42" s="35">
        <v>5459692.3799999999</v>
      </c>
      <c r="AX42" s="35">
        <v>5886692.2800000003</v>
      </c>
      <c r="AY42" s="36">
        <v>0.2525467863118015</v>
      </c>
      <c r="AZ42" s="36">
        <v>0.92746352625722772</v>
      </c>
      <c r="BA42" s="39">
        <v>3974392.38</v>
      </c>
      <c r="BB42" s="8"/>
      <c r="BC42" s="8"/>
      <c r="BD42" s="16" t="s">
        <v>61</v>
      </c>
      <c r="BE42" s="17">
        <v>45562.44703703704</v>
      </c>
      <c r="BF42" s="5">
        <f t="shared" si="1"/>
        <v>217920</v>
      </c>
      <c r="BG42" s="5">
        <f t="shared" si="2"/>
        <v>0</v>
      </c>
      <c r="BH42" s="5">
        <f t="shared" si="3"/>
        <v>0</v>
      </c>
    </row>
    <row r="43" spans="1:60" x14ac:dyDescent="0.2">
      <c r="A43" s="5">
        <f t="shared" si="4"/>
        <v>3</v>
      </c>
      <c r="B43" s="31" t="s">
        <v>64</v>
      </c>
      <c r="C43" s="32"/>
      <c r="D43" s="33">
        <v>17</v>
      </c>
      <c r="E43" s="33">
        <v>16</v>
      </c>
      <c r="F43" s="33">
        <v>4</v>
      </c>
      <c r="G43" s="34" t="s">
        <v>62</v>
      </c>
      <c r="H43" s="34" t="s">
        <v>63</v>
      </c>
      <c r="I43" s="34" t="s">
        <v>64</v>
      </c>
      <c r="J43" s="34" t="s">
        <v>65</v>
      </c>
      <c r="K43" s="33">
        <v>1</v>
      </c>
      <c r="L43" s="34" t="s">
        <v>268</v>
      </c>
      <c r="M43" s="34" t="s">
        <v>57</v>
      </c>
      <c r="N43" s="34" t="s">
        <v>57</v>
      </c>
      <c r="O43" s="35">
        <v>2348</v>
      </c>
      <c r="P43" s="35">
        <v>2348</v>
      </c>
      <c r="Q43" s="35">
        <v>218</v>
      </c>
      <c r="R43" s="36">
        <v>9.2844974446337311E-2</v>
      </c>
      <c r="S43" s="35">
        <v>5689913.9000000004</v>
      </c>
      <c r="T43" s="35">
        <v>5689913.9000000004</v>
      </c>
      <c r="U43" s="35">
        <v>2423.3000000000002</v>
      </c>
      <c r="V43" s="35">
        <v>64</v>
      </c>
      <c r="W43" s="37">
        <v>24</v>
      </c>
      <c r="X43" s="35">
        <v>88</v>
      </c>
      <c r="Y43" s="35">
        <v>55</v>
      </c>
      <c r="Z43" s="35">
        <v>143</v>
      </c>
      <c r="AA43" s="35">
        <v>109</v>
      </c>
      <c r="AB43" s="35">
        <v>-97366</v>
      </c>
      <c r="AC43" s="36">
        <v>-1.7112033979986938E-2</v>
      </c>
      <c r="AD43" s="35">
        <v>-97366</v>
      </c>
      <c r="AE43" s="35">
        <v>-1.7112033979986938E-2</v>
      </c>
      <c r="AF43" s="35">
        <v>0</v>
      </c>
      <c r="AG43" s="35">
        <v>2860166.45</v>
      </c>
      <c r="AH43" s="35">
        <v>2114979.9500000002</v>
      </c>
      <c r="AI43" s="35">
        <v>-655958.84</v>
      </c>
      <c r="AJ43" s="35">
        <v>3620295.45</v>
      </c>
      <c r="AK43" s="36">
        <v>-0.18118931149666251</v>
      </c>
      <c r="AL43" s="42">
        <v>-5681.08</v>
      </c>
      <c r="AM43" s="42">
        <v>4024880.68</v>
      </c>
      <c r="AN43" s="38">
        <v>-1.411490290440113E-3</v>
      </c>
      <c r="AO43" s="42">
        <v>0</v>
      </c>
      <c r="AP43" s="38">
        <v>0.05</v>
      </c>
      <c r="AQ43" s="38">
        <v>0</v>
      </c>
      <c r="AR43" s="35">
        <v>497729.27</v>
      </c>
      <c r="AS43" s="35">
        <v>7729.27</v>
      </c>
      <c r="AT43" s="35">
        <v>490000</v>
      </c>
      <c r="AU43" s="35">
        <v>490000</v>
      </c>
      <c r="AV43" s="36">
        <v>1.1411136671334448</v>
      </c>
      <c r="AW43" s="35">
        <v>3516125.29</v>
      </c>
      <c r="AX43" s="35">
        <v>4017151.41</v>
      </c>
      <c r="AY43" s="36">
        <v>0.61795755644035322</v>
      </c>
      <c r="AZ43" s="36">
        <v>0.87527825843138929</v>
      </c>
      <c r="BA43" s="39">
        <v>769125.29</v>
      </c>
      <c r="BB43" s="8"/>
      <c r="BC43" s="8"/>
      <c r="BD43" s="16" t="s">
        <v>57</v>
      </c>
      <c r="BE43" s="17">
        <v>45562.44703703704</v>
      </c>
      <c r="BF43" s="5">
        <f t="shared" si="1"/>
        <v>150272</v>
      </c>
      <c r="BG43" s="5">
        <f t="shared" si="2"/>
        <v>206624</v>
      </c>
      <c r="BH43" s="5">
        <f t="shared" si="3"/>
        <v>335764</v>
      </c>
    </row>
    <row r="44" spans="1:60" x14ac:dyDescent="0.2">
      <c r="A44" s="5">
        <f t="shared" si="4"/>
        <v>3</v>
      </c>
      <c r="B44" s="31" t="s">
        <v>64</v>
      </c>
      <c r="C44" s="32"/>
      <c r="D44" s="33">
        <v>70</v>
      </c>
      <c r="E44" s="33">
        <v>16</v>
      </c>
      <c r="F44" s="33">
        <v>43</v>
      </c>
      <c r="G44" s="34" t="s">
        <v>124</v>
      </c>
      <c r="H44" s="34" t="s">
        <v>125</v>
      </c>
      <c r="I44" s="34" t="s">
        <v>64</v>
      </c>
      <c r="J44" s="34" t="s">
        <v>65</v>
      </c>
      <c r="K44" s="33">
        <v>1</v>
      </c>
      <c r="L44" s="34" t="s">
        <v>268</v>
      </c>
      <c r="M44" s="34" t="s">
        <v>57</v>
      </c>
      <c r="N44" s="34" t="s">
        <v>57</v>
      </c>
      <c r="O44" s="35">
        <v>1703</v>
      </c>
      <c r="P44" s="35">
        <v>1703</v>
      </c>
      <c r="Q44" s="35">
        <v>129.5</v>
      </c>
      <c r="R44" s="36">
        <v>7.6042278332354676E-2</v>
      </c>
      <c r="S44" s="35">
        <v>4031152.45</v>
      </c>
      <c r="T44" s="35">
        <v>4031152.45</v>
      </c>
      <c r="U44" s="35">
        <v>2367.08</v>
      </c>
      <c r="V44" s="35">
        <v>64</v>
      </c>
      <c r="W44" s="37">
        <v>24</v>
      </c>
      <c r="X44" s="35">
        <v>88</v>
      </c>
      <c r="Y44" s="35">
        <v>54</v>
      </c>
      <c r="Z44" s="35">
        <v>142</v>
      </c>
      <c r="AA44" s="35">
        <v>109</v>
      </c>
      <c r="AB44" s="35">
        <v>-223972</v>
      </c>
      <c r="AC44" s="36">
        <v>-5.5560290209317194E-2</v>
      </c>
      <c r="AD44" s="35">
        <v>-223972</v>
      </c>
      <c r="AE44" s="35">
        <v>-5.5560290209317194E-2</v>
      </c>
      <c r="AF44" s="35">
        <v>0</v>
      </c>
      <c r="AG44" s="35">
        <v>3371701</v>
      </c>
      <c r="AH44" s="35">
        <v>0</v>
      </c>
      <c r="AI44" s="35">
        <v>-2435.1</v>
      </c>
      <c r="AJ44" s="35">
        <v>2391132.7000000002</v>
      </c>
      <c r="AK44" s="36">
        <v>-1.0183876453197264E-3</v>
      </c>
      <c r="AL44" s="42">
        <v>-4051.55</v>
      </c>
      <c r="AM44" s="42">
        <v>2795094.45</v>
      </c>
      <c r="AN44" s="38">
        <v>-1.4495216789543553E-3</v>
      </c>
      <c r="AO44" s="42">
        <v>3300000</v>
      </c>
      <c r="AP44" s="38">
        <v>0.05</v>
      </c>
      <c r="AQ44" s="38">
        <v>5.9031994428667696E-2</v>
      </c>
      <c r="AR44" s="35">
        <v>-111606.44</v>
      </c>
      <c r="AS44" s="35">
        <v>-111606.44</v>
      </c>
      <c r="AT44" s="35">
        <v>0</v>
      </c>
      <c r="AU44" s="35">
        <v>0</v>
      </c>
      <c r="AV44" s="36">
        <v>0.93064314501152057</v>
      </c>
      <c r="AW44" s="35">
        <v>3374136.1</v>
      </c>
      <c r="AX44" s="35">
        <v>3003400.89</v>
      </c>
      <c r="AY44" s="36">
        <v>0.83701525602188531</v>
      </c>
      <c r="AZ44" s="36">
        <v>1.1234384697808357</v>
      </c>
      <c r="BA44" s="39">
        <v>3022161.66</v>
      </c>
      <c r="BB44" s="8"/>
      <c r="BC44" s="8"/>
      <c r="BD44" s="16" t="s">
        <v>61</v>
      </c>
      <c r="BE44" s="17">
        <v>45562.44703703704</v>
      </c>
      <c r="BF44" s="5">
        <f t="shared" si="1"/>
        <v>108992</v>
      </c>
      <c r="BG44" s="5">
        <f t="shared" si="2"/>
        <v>149864</v>
      </c>
      <c r="BH44" s="5">
        <f t="shared" si="3"/>
        <v>241826</v>
      </c>
    </row>
    <row r="45" spans="1:60" x14ac:dyDescent="0.2">
      <c r="A45" s="5">
        <f t="shared" si="4"/>
        <v>3</v>
      </c>
      <c r="B45" s="31" t="s">
        <v>64</v>
      </c>
      <c r="C45" s="32"/>
      <c r="D45" s="33">
        <v>88</v>
      </c>
      <c r="E45" s="33">
        <v>16</v>
      </c>
      <c r="F45" s="33">
        <v>56</v>
      </c>
      <c r="G45" s="34" t="s">
        <v>143</v>
      </c>
      <c r="H45" s="34" t="s">
        <v>144</v>
      </c>
      <c r="I45" s="34" t="s">
        <v>64</v>
      </c>
      <c r="J45" s="34" t="s">
        <v>65</v>
      </c>
      <c r="K45" s="33">
        <v>1</v>
      </c>
      <c r="L45" s="34" t="s">
        <v>268</v>
      </c>
      <c r="M45" s="34" t="s">
        <v>57</v>
      </c>
      <c r="N45" s="34" t="s">
        <v>57</v>
      </c>
      <c r="O45" s="35">
        <v>1476</v>
      </c>
      <c r="P45" s="35">
        <v>1476</v>
      </c>
      <c r="Q45" s="35">
        <v>133.5</v>
      </c>
      <c r="R45" s="36">
        <v>9.0447154471544722E-2</v>
      </c>
      <c r="S45" s="35">
        <v>2763644.64</v>
      </c>
      <c r="T45" s="35">
        <v>2763644.64</v>
      </c>
      <c r="U45" s="35">
        <v>1872.38</v>
      </c>
      <c r="V45" s="35">
        <v>65</v>
      </c>
      <c r="W45" s="37">
        <v>24</v>
      </c>
      <c r="X45" s="35">
        <v>89</v>
      </c>
      <c r="Y45" s="35">
        <v>60</v>
      </c>
      <c r="Z45" s="35">
        <v>149</v>
      </c>
      <c r="AA45" s="35">
        <v>109</v>
      </c>
      <c r="AB45" s="35">
        <v>359211</v>
      </c>
      <c r="AC45" s="36">
        <v>0.12997727522594948</v>
      </c>
      <c r="AD45" s="35">
        <v>359211</v>
      </c>
      <c r="AE45" s="35">
        <v>0.12997727522594948</v>
      </c>
      <c r="AF45" s="35">
        <v>0</v>
      </c>
      <c r="AG45" s="35">
        <v>1003936.05</v>
      </c>
      <c r="AH45" s="35">
        <v>-36557.699999999997</v>
      </c>
      <c r="AI45" s="35">
        <v>-161290.20000000001</v>
      </c>
      <c r="AJ45" s="35">
        <v>2027398.18</v>
      </c>
      <c r="AK45" s="36">
        <v>-7.9555265261212788E-2</v>
      </c>
      <c r="AL45" s="42">
        <v>4259.3900000000003</v>
      </c>
      <c r="AM45" s="42">
        <v>2353286.31</v>
      </c>
      <c r="AN45" s="38">
        <v>1.8099752596614563E-3</v>
      </c>
      <c r="AO45" s="42">
        <v>1100000</v>
      </c>
      <c r="AP45" s="38">
        <v>0.05</v>
      </c>
      <c r="AQ45" s="38">
        <v>2.337157181694564E-2</v>
      </c>
      <c r="AR45" s="35">
        <v>-68539.8</v>
      </c>
      <c r="AS45" s="35">
        <v>-68539.8</v>
      </c>
      <c r="AT45" s="35">
        <v>0</v>
      </c>
      <c r="AU45" s="35">
        <v>0</v>
      </c>
      <c r="AV45" s="36">
        <v>0.97169912417865545</v>
      </c>
      <c r="AW45" s="35">
        <v>1165226.25</v>
      </c>
      <c r="AX45" s="35">
        <v>2421826.11</v>
      </c>
      <c r="AY45" s="36">
        <v>0.42162665674701216</v>
      </c>
      <c r="AZ45" s="36">
        <v>0.48113539002187078</v>
      </c>
      <c r="BA45" s="39">
        <v>924208.55</v>
      </c>
      <c r="BB45" s="8"/>
      <c r="BC45" s="8"/>
      <c r="BD45" s="16" t="s">
        <v>61</v>
      </c>
      <c r="BE45" s="17">
        <v>45562.44703703704</v>
      </c>
      <c r="BF45" s="5">
        <f t="shared" si="1"/>
        <v>95940</v>
      </c>
      <c r="BG45" s="5">
        <f t="shared" si="2"/>
        <v>131364</v>
      </c>
      <c r="BH45" s="5">
        <f t="shared" si="3"/>
        <v>219924</v>
      </c>
    </row>
    <row r="46" spans="1:60" x14ac:dyDescent="0.2">
      <c r="A46" s="5">
        <f t="shared" si="4"/>
        <v>3</v>
      </c>
      <c r="B46" s="31" t="s">
        <v>64</v>
      </c>
      <c r="C46" s="32"/>
      <c r="D46" s="33">
        <v>101</v>
      </c>
      <c r="E46" s="33">
        <v>16</v>
      </c>
      <c r="F46" s="33">
        <v>66</v>
      </c>
      <c r="G46" s="34" t="s">
        <v>160</v>
      </c>
      <c r="H46" s="34" t="s">
        <v>161</v>
      </c>
      <c r="I46" s="34" t="s">
        <v>64</v>
      </c>
      <c r="J46" s="34" t="s">
        <v>65</v>
      </c>
      <c r="K46" s="33">
        <v>1</v>
      </c>
      <c r="L46" s="34" t="s">
        <v>268</v>
      </c>
      <c r="M46" s="34" t="s">
        <v>57</v>
      </c>
      <c r="N46" s="34" t="s">
        <v>57</v>
      </c>
      <c r="O46" s="35">
        <v>3553</v>
      </c>
      <c r="P46" s="35">
        <v>3553</v>
      </c>
      <c r="Q46" s="35">
        <v>302</v>
      </c>
      <c r="R46" s="36">
        <v>8.4998592738530832E-2</v>
      </c>
      <c r="S46" s="35">
        <v>9137066.1600000001</v>
      </c>
      <c r="T46" s="35">
        <v>9137066.1600000001</v>
      </c>
      <c r="U46" s="35">
        <v>2571.64</v>
      </c>
      <c r="V46" s="35">
        <v>56</v>
      </c>
      <c r="W46" s="37">
        <v>24</v>
      </c>
      <c r="X46" s="35">
        <v>80</v>
      </c>
      <c r="Y46" s="35">
        <v>37</v>
      </c>
      <c r="Z46" s="35">
        <v>117</v>
      </c>
      <c r="AA46" s="35">
        <v>109</v>
      </c>
      <c r="AB46" s="35">
        <v>-424059</v>
      </c>
      <c r="AC46" s="36">
        <v>-4.6410849234783259E-2</v>
      </c>
      <c r="AD46" s="35">
        <v>-424059</v>
      </c>
      <c r="AE46" s="35">
        <v>-4.6410849234783259E-2</v>
      </c>
      <c r="AF46" s="35">
        <v>0</v>
      </c>
      <c r="AG46" s="35">
        <v>15424415</v>
      </c>
      <c r="AH46" s="35">
        <v>2258960.25</v>
      </c>
      <c r="AI46" s="35">
        <v>11964403.83</v>
      </c>
      <c r="AJ46" s="35">
        <v>4690166.6900000004</v>
      </c>
      <c r="AK46" s="36">
        <v>2.5509549277874384</v>
      </c>
      <c r="AL46" s="42">
        <v>76888.460000000006</v>
      </c>
      <c r="AM46" s="42">
        <v>5925872.4199999999</v>
      </c>
      <c r="AN46" s="38">
        <v>1.2975044778301185E-2</v>
      </c>
      <c r="AO46" s="42">
        <v>12829000</v>
      </c>
      <c r="AP46" s="38">
        <v>0.05</v>
      </c>
      <c r="AQ46" s="38">
        <v>0.10824566486363876</v>
      </c>
      <c r="AR46" s="35">
        <v>-346390.08</v>
      </c>
      <c r="AS46" s="35">
        <v>-346390.08</v>
      </c>
      <c r="AT46" s="35">
        <v>0</v>
      </c>
      <c r="AU46" s="35">
        <v>0</v>
      </c>
      <c r="AV46" s="36">
        <v>0.93838897503817331</v>
      </c>
      <c r="AW46" s="35">
        <v>3460011.17</v>
      </c>
      <c r="AX46" s="35">
        <v>6314942.5</v>
      </c>
      <c r="AY46" s="36">
        <v>0.37867857246641634</v>
      </c>
      <c r="AZ46" s="36">
        <v>0.54790857874002807</v>
      </c>
      <c r="BA46" s="39">
        <v>1754774.69</v>
      </c>
      <c r="BB46" s="8"/>
      <c r="BC46" s="8"/>
      <c r="BD46" s="16" t="s">
        <v>57</v>
      </c>
      <c r="BE46" s="17">
        <v>45562.44703703704</v>
      </c>
      <c r="BF46" s="5">
        <f t="shared" si="1"/>
        <v>198968</v>
      </c>
      <c r="BG46" s="5">
        <f t="shared" si="2"/>
        <v>284240</v>
      </c>
      <c r="BH46" s="5">
        <f t="shared" si="3"/>
        <v>415701</v>
      </c>
    </row>
    <row r="47" spans="1:60" x14ac:dyDescent="0.2">
      <c r="A47" s="5">
        <f t="shared" si="4"/>
        <v>4</v>
      </c>
      <c r="B47" s="31" t="s">
        <v>69</v>
      </c>
      <c r="C47" s="32"/>
      <c r="D47" s="33">
        <v>222</v>
      </c>
      <c r="E47" s="33">
        <v>1</v>
      </c>
      <c r="F47" s="33">
        <v>105</v>
      </c>
      <c r="G47" s="34" t="s">
        <v>69</v>
      </c>
      <c r="H47" s="34" t="s">
        <v>70</v>
      </c>
      <c r="I47" s="34" t="s">
        <v>69</v>
      </c>
      <c r="J47" s="34" t="s">
        <v>56</v>
      </c>
      <c r="K47" s="33">
        <v>3</v>
      </c>
      <c r="L47" s="34" t="s">
        <v>268</v>
      </c>
      <c r="M47" s="34" t="s">
        <v>57</v>
      </c>
      <c r="N47" s="34" t="s">
        <v>57</v>
      </c>
      <c r="O47" s="35">
        <v>16634</v>
      </c>
      <c r="P47" s="35">
        <v>16634</v>
      </c>
      <c r="Q47" s="35">
        <v>1862</v>
      </c>
      <c r="R47" s="36">
        <v>0.11193940122640375</v>
      </c>
      <c r="S47" s="35">
        <v>27163138.100000001</v>
      </c>
      <c r="T47" s="35">
        <v>27163138.100000001</v>
      </c>
      <c r="U47" s="35">
        <v>1632.98</v>
      </c>
      <c r="V47" s="35">
        <v>93</v>
      </c>
      <c r="W47" s="37"/>
      <c r="X47" s="35">
        <v>93</v>
      </c>
      <c r="Y47" s="35">
        <v>63</v>
      </c>
      <c r="Z47" s="35">
        <v>156</v>
      </c>
      <c r="AA47" s="35">
        <v>109</v>
      </c>
      <c r="AB47" s="35">
        <v>9167995</v>
      </c>
      <c r="AC47" s="36">
        <v>0.33751604716098688</v>
      </c>
      <c r="AD47" s="35">
        <v>9167995</v>
      </c>
      <c r="AE47" s="35">
        <v>0.33751604716098688</v>
      </c>
      <c r="AF47" s="35">
        <v>0</v>
      </c>
      <c r="AG47" s="35">
        <v>22430344.149999999</v>
      </c>
      <c r="AH47" s="35">
        <v>2964289.45</v>
      </c>
      <c r="AI47" s="35">
        <v>7989459.4800000004</v>
      </c>
      <c r="AJ47" s="35">
        <v>34019040.020000003</v>
      </c>
      <c r="AK47" s="36">
        <v>0.23485258476732288</v>
      </c>
      <c r="AL47" s="42">
        <v>105233.29</v>
      </c>
      <c r="AM47" s="42">
        <v>37261157.380000003</v>
      </c>
      <c r="AN47" s="38">
        <v>2.8242088383568075E-3</v>
      </c>
      <c r="AO47" s="42">
        <v>21200000</v>
      </c>
      <c r="AP47" s="38">
        <v>0.05</v>
      </c>
      <c r="AQ47" s="38">
        <v>2.8447854938852685E-2</v>
      </c>
      <c r="AR47" s="35">
        <v>-153449.18</v>
      </c>
      <c r="AS47" s="35">
        <v>-153449.18</v>
      </c>
      <c r="AT47" s="35">
        <v>0</v>
      </c>
      <c r="AU47" s="35">
        <v>0</v>
      </c>
      <c r="AV47" s="36">
        <v>0.99589868251710945</v>
      </c>
      <c r="AW47" s="35">
        <v>14440884.67</v>
      </c>
      <c r="AX47" s="35">
        <v>37414606.560000002</v>
      </c>
      <c r="AY47" s="36">
        <v>0.53163535880267099</v>
      </c>
      <c r="AZ47" s="36">
        <v>0.38596917080610882</v>
      </c>
      <c r="BA47" s="39">
        <v>4760828.42</v>
      </c>
      <c r="BB47" s="8"/>
      <c r="BC47" s="8"/>
      <c r="BD47" s="16" t="s">
        <v>61</v>
      </c>
      <c r="BE47" s="17">
        <v>45562.44703703704</v>
      </c>
      <c r="BF47" s="5">
        <f t="shared" si="1"/>
        <v>1546962</v>
      </c>
      <c r="BG47" s="5">
        <f t="shared" si="2"/>
        <v>1546962</v>
      </c>
      <c r="BH47" s="5">
        <f t="shared" si="3"/>
        <v>2594904</v>
      </c>
    </row>
    <row r="48" spans="1:60" x14ac:dyDescent="0.2">
      <c r="A48" s="5">
        <f t="shared" si="4"/>
        <v>5</v>
      </c>
      <c r="B48" s="31" t="s">
        <v>73</v>
      </c>
      <c r="C48" s="32"/>
      <c r="D48" s="33">
        <v>37</v>
      </c>
      <c r="E48" s="33">
        <v>1</v>
      </c>
      <c r="F48" s="33">
        <v>10</v>
      </c>
      <c r="G48" s="34" t="s">
        <v>73</v>
      </c>
      <c r="H48" s="34" t="s">
        <v>72</v>
      </c>
      <c r="I48" s="34" t="s">
        <v>73</v>
      </c>
      <c r="J48" s="34" t="s">
        <v>60</v>
      </c>
      <c r="K48" s="33">
        <v>2</v>
      </c>
      <c r="L48" s="34" t="s">
        <v>268</v>
      </c>
      <c r="M48" s="34" t="s">
        <v>57</v>
      </c>
      <c r="N48" s="34" t="s">
        <v>57</v>
      </c>
      <c r="O48" s="35">
        <v>19049</v>
      </c>
      <c r="P48" s="35">
        <v>0</v>
      </c>
      <c r="Q48" s="35">
        <v>508</v>
      </c>
      <c r="R48" s="36">
        <v>2.6668066565174026E-2</v>
      </c>
      <c r="S48" s="35">
        <v>36967781</v>
      </c>
      <c r="T48" s="35">
        <v>0</v>
      </c>
      <c r="U48" s="35">
        <v>1940.66</v>
      </c>
      <c r="V48" s="35">
        <v>37</v>
      </c>
      <c r="W48" s="37"/>
      <c r="X48" s="35"/>
      <c r="Y48" s="35"/>
      <c r="Z48" s="35"/>
      <c r="AA48" s="35"/>
      <c r="AB48" s="35">
        <v>1024983</v>
      </c>
      <c r="AC48" s="36">
        <v>2.7726386931365993E-2</v>
      </c>
      <c r="AD48" s="35">
        <v>1024983</v>
      </c>
      <c r="AE48" s="35">
        <v>2.7726386931365993E-2</v>
      </c>
      <c r="AF48" s="35">
        <v>0</v>
      </c>
      <c r="AG48" s="35">
        <v>23287573.050000001</v>
      </c>
      <c r="AH48" s="35">
        <v>882398.45</v>
      </c>
      <c r="AI48" s="35">
        <v>13264340.77</v>
      </c>
      <c r="AJ48" s="35">
        <v>14464942.92</v>
      </c>
      <c r="AK48" s="36">
        <v>0.91699917817580989</v>
      </c>
      <c r="AL48" s="42">
        <v>230113.85</v>
      </c>
      <c r="AM48" s="42">
        <v>17782088.68</v>
      </c>
      <c r="AN48" s="38">
        <v>1.2940766078779899E-2</v>
      </c>
      <c r="AO48" s="42">
        <v>18900000</v>
      </c>
      <c r="AP48" s="38">
        <v>0.05</v>
      </c>
      <c r="AQ48" s="38">
        <v>5.3143363358820007E-2</v>
      </c>
      <c r="AR48" s="35">
        <v>1540517.59</v>
      </c>
      <c r="AS48" s="35">
        <v>40517.589999999997</v>
      </c>
      <c r="AT48" s="35">
        <v>1500000</v>
      </c>
      <c r="AU48" s="35">
        <v>0</v>
      </c>
      <c r="AV48" s="36">
        <v>1.094850281506849</v>
      </c>
      <c r="AW48" s="35">
        <v>10023232.279999999</v>
      </c>
      <c r="AX48" s="35">
        <v>16241571.09</v>
      </c>
      <c r="AY48" s="36">
        <v>0.27113426905445043</v>
      </c>
      <c r="AZ48" s="36">
        <v>0.61713440309794554</v>
      </c>
      <c r="BA48" s="39">
        <v>8523232.2799999993</v>
      </c>
      <c r="BB48" s="8"/>
      <c r="BC48" s="8"/>
      <c r="BD48" s="16" t="s">
        <v>61</v>
      </c>
      <c r="BE48" s="17">
        <v>45562.44703703704</v>
      </c>
      <c r="BF48" s="5">
        <f t="shared" si="1"/>
        <v>704813</v>
      </c>
      <c r="BG48" s="5">
        <f t="shared" si="2"/>
        <v>0</v>
      </c>
      <c r="BH48" s="5">
        <f t="shared" si="3"/>
        <v>0</v>
      </c>
    </row>
    <row r="49" spans="1:60" x14ac:dyDescent="0.2">
      <c r="A49" s="5">
        <f t="shared" si="4"/>
        <v>5</v>
      </c>
      <c r="B49" s="31" t="s">
        <v>73</v>
      </c>
      <c r="C49" s="32"/>
      <c r="D49" s="33">
        <v>142</v>
      </c>
      <c r="E49" s="33">
        <v>37</v>
      </c>
      <c r="F49" s="33">
        <v>9</v>
      </c>
      <c r="G49" s="34" t="s">
        <v>71</v>
      </c>
      <c r="H49" s="34" t="s">
        <v>72</v>
      </c>
      <c r="I49" s="34" t="s">
        <v>73</v>
      </c>
      <c r="J49" s="34" t="s">
        <v>65</v>
      </c>
      <c r="K49" s="33">
        <v>1</v>
      </c>
      <c r="L49" s="34" t="s">
        <v>268</v>
      </c>
      <c r="M49" s="34" t="s">
        <v>57</v>
      </c>
      <c r="N49" s="34" t="s">
        <v>57</v>
      </c>
      <c r="O49" s="35">
        <v>13434</v>
      </c>
      <c r="P49" s="35">
        <v>13434</v>
      </c>
      <c r="Q49" s="35">
        <v>1072.5</v>
      </c>
      <c r="R49" s="36">
        <v>7.9834747655203209E-2</v>
      </c>
      <c r="S49" s="35">
        <v>23875422.52</v>
      </c>
      <c r="T49" s="35">
        <v>23875422.52</v>
      </c>
      <c r="U49" s="35">
        <v>1777.23</v>
      </c>
      <c r="V49" s="35">
        <v>68</v>
      </c>
      <c r="W49" s="37">
        <v>37</v>
      </c>
      <c r="X49" s="35">
        <v>105</v>
      </c>
      <c r="Y49" s="35">
        <v>72</v>
      </c>
      <c r="Z49" s="35">
        <v>177</v>
      </c>
      <c r="AA49" s="35">
        <v>109</v>
      </c>
      <c r="AB49" s="35">
        <v>3075557</v>
      </c>
      <c r="AC49" s="36">
        <v>0.12881686166699929</v>
      </c>
      <c r="AD49" s="35">
        <v>3075557</v>
      </c>
      <c r="AE49" s="35">
        <v>0.12881686166699929</v>
      </c>
      <c r="AF49" s="35">
        <v>0</v>
      </c>
      <c r="AG49" s="35">
        <v>36240342.329999998</v>
      </c>
      <c r="AH49" s="35">
        <v>1860264</v>
      </c>
      <c r="AI49" s="35">
        <v>26742093.879999999</v>
      </c>
      <c r="AJ49" s="35">
        <v>19192196.390000001</v>
      </c>
      <c r="AK49" s="36">
        <v>1.3933837137021918</v>
      </c>
      <c r="AL49" s="42">
        <v>322900.03999999998</v>
      </c>
      <c r="AM49" s="42">
        <v>21287511.399999999</v>
      </c>
      <c r="AN49" s="38">
        <v>1.5168519886265334E-2</v>
      </c>
      <c r="AO49" s="42">
        <v>34280000</v>
      </c>
      <c r="AP49" s="38">
        <v>0.05</v>
      </c>
      <c r="AQ49" s="38">
        <v>8.0516692054478478E-2</v>
      </c>
      <c r="AR49" s="35">
        <v>1126063.52</v>
      </c>
      <c r="AS49" s="35">
        <v>0</v>
      </c>
      <c r="AT49" s="35">
        <v>1126063.52</v>
      </c>
      <c r="AU49" s="35">
        <v>0</v>
      </c>
      <c r="AV49" s="36">
        <v>1.0525737848475551</v>
      </c>
      <c r="AW49" s="35">
        <v>9498248.4499999993</v>
      </c>
      <c r="AX49" s="35">
        <v>20224246.23</v>
      </c>
      <c r="AY49" s="36">
        <v>0.39782535542746911</v>
      </c>
      <c r="AZ49" s="36">
        <v>0.46964659854222901</v>
      </c>
      <c r="BA49" s="39">
        <v>5200995.9800000004</v>
      </c>
      <c r="BB49" s="8"/>
      <c r="BC49" s="8"/>
      <c r="BD49" s="16" t="s">
        <v>61</v>
      </c>
      <c r="BE49" s="17">
        <v>45562.44703703704</v>
      </c>
      <c r="BF49" s="5">
        <f t="shared" si="1"/>
        <v>913512</v>
      </c>
      <c r="BG49" s="5">
        <f t="shared" si="2"/>
        <v>1410570</v>
      </c>
      <c r="BH49" s="5">
        <f t="shared" si="3"/>
        <v>2377818</v>
      </c>
    </row>
    <row r="50" spans="1:60" x14ac:dyDescent="0.2">
      <c r="A50" s="5">
        <f t="shared" si="4"/>
        <v>5</v>
      </c>
      <c r="B50" s="31" t="s">
        <v>73</v>
      </c>
      <c r="C50" s="32"/>
      <c r="D50" s="33">
        <v>63</v>
      </c>
      <c r="E50" s="33">
        <v>37</v>
      </c>
      <c r="F50" s="33">
        <v>35</v>
      </c>
      <c r="G50" s="34" t="s">
        <v>116</v>
      </c>
      <c r="H50" s="34" t="s">
        <v>117</v>
      </c>
      <c r="I50" s="34" t="s">
        <v>73</v>
      </c>
      <c r="J50" s="34" t="s">
        <v>65</v>
      </c>
      <c r="K50" s="33">
        <v>1</v>
      </c>
      <c r="L50" s="34" t="s">
        <v>268</v>
      </c>
      <c r="M50" s="34" t="s">
        <v>57</v>
      </c>
      <c r="N50" s="34" t="s">
        <v>57</v>
      </c>
      <c r="O50" s="35">
        <v>1495</v>
      </c>
      <c r="P50" s="35">
        <v>1495</v>
      </c>
      <c r="Q50" s="35">
        <v>150</v>
      </c>
      <c r="R50" s="36">
        <v>0.10033444816053512</v>
      </c>
      <c r="S50" s="35">
        <v>2856916.88</v>
      </c>
      <c r="T50" s="35">
        <v>2856916.88</v>
      </c>
      <c r="U50" s="35">
        <v>1910.98</v>
      </c>
      <c r="V50" s="35">
        <v>64</v>
      </c>
      <c r="W50" s="37">
        <v>37</v>
      </c>
      <c r="X50" s="35">
        <v>101</v>
      </c>
      <c r="Y50" s="35">
        <v>72</v>
      </c>
      <c r="Z50" s="35">
        <v>173</v>
      </c>
      <c r="AA50" s="35">
        <v>109</v>
      </c>
      <c r="AB50" s="35">
        <v>676859</v>
      </c>
      <c r="AC50" s="36">
        <v>0.23691938842826957</v>
      </c>
      <c r="AD50" s="35">
        <v>676859</v>
      </c>
      <c r="AE50" s="35">
        <v>0.23691938842826957</v>
      </c>
      <c r="AF50" s="35">
        <v>0</v>
      </c>
      <c r="AG50" s="35">
        <v>5356947.4000000004</v>
      </c>
      <c r="AH50" s="35">
        <v>108897.15</v>
      </c>
      <c r="AI50" s="35">
        <v>3339093.98</v>
      </c>
      <c r="AJ50" s="35">
        <v>2493696.7200000002</v>
      </c>
      <c r="AK50" s="36">
        <v>1.3390136632172334</v>
      </c>
      <c r="AL50" s="42">
        <v>20573.349999999999</v>
      </c>
      <c r="AM50" s="42">
        <v>2852332.98</v>
      </c>
      <c r="AN50" s="38">
        <v>7.2128149638405817E-3</v>
      </c>
      <c r="AO50" s="42">
        <v>4500000</v>
      </c>
      <c r="AP50" s="38">
        <v>0.05</v>
      </c>
      <c r="AQ50" s="38">
        <v>7.8882795794760263E-2</v>
      </c>
      <c r="AR50" s="35">
        <v>-312442.18</v>
      </c>
      <c r="AS50" s="35">
        <v>-312442.18</v>
      </c>
      <c r="AT50" s="35">
        <v>0</v>
      </c>
      <c r="AU50" s="35">
        <v>0</v>
      </c>
      <c r="AV50" s="36">
        <v>0.90127507825863995</v>
      </c>
      <c r="AW50" s="35">
        <v>2017853.42</v>
      </c>
      <c r="AX50" s="35">
        <v>3164775.16</v>
      </c>
      <c r="AY50" s="36">
        <v>0.70630456004026265</v>
      </c>
      <c r="AZ50" s="36">
        <v>0.63759771800028908</v>
      </c>
      <c r="BA50" s="39">
        <v>2017853.42</v>
      </c>
      <c r="BB50" s="8"/>
      <c r="BC50" s="8"/>
      <c r="BD50" s="16" t="s">
        <v>61</v>
      </c>
      <c r="BE50" s="17">
        <v>45562.44703703704</v>
      </c>
      <c r="BF50" s="5">
        <f t="shared" si="1"/>
        <v>95680</v>
      </c>
      <c r="BG50" s="5">
        <f t="shared" si="2"/>
        <v>150995</v>
      </c>
      <c r="BH50" s="5">
        <f t="shared" si="3"/>
        <v>258635</v>
      </c>
    </row>
    <row r="51" spans="1:60" x14ac:dyDescent="0.2">
      <c r="A51" s="5">
        <f t="shared" si="4"/>
        <v>5</v>
      </c>
      <c r="B51" s="31" t="s">
        <v>73</v>
      </c>
      <c r="C51" s="32"/>
      <c r="D51" s="33">
        <v>146</v>
      </c>
      <c r="E51" s="33">
        <v>37</v>
      </c>
      <c r="F51" s="33">
        <v>38</v>
      </c>
      <c r="G51" s="34" t="s">
        <v>120</v>
      </c>
      <c r="H51" s="34" t="s">
        <v>121</v>
      </c>
      <c r="I51" s="34" t="s">
        <v>73</v>
      </c>
      <c r="J51" s="34" t="s">
        <v>65</v>
      </c>
      <c r="K51" s="33">
        <v>1</v>
      </c>
      <c r="L51" s="34" t="s">
        <v>268</v>
      </c>
      <c r="M51" s="34" t="s">
        <v>57</v>
      </c>
      <c r="N51" s="34" t="s">
        <v>57</v>
      </c>
      <c r="O51" s="35">
        <v>1447</v>
      </c>
      <c r="P51" s="35">
        <v>1447</v>
      </c>
      <c r="Q51" s="35">
        <v>120.5</v>
      </c>
      <c r="R51" s="36">
        <v>8.3275742916378723E-2</v>
      </c>
      <c r="S51" s="35">
        <v>4185270.15</v>
      </c>
      <c r="T51" s="35">
        <v>4185270.15</v>
      </c>
      <c r="U51" s="35">
        <v>2892.37</v>
      </c>
      <c r="V51" s="35">
        <v>62</v>
      </c>
      <c r="W51" s="37">
        <v>37</v>
      </c>
      <c r="X51" s="35">
        <v>99</v>
      </c>
      <c r="Y51" s="35">
        <v>44</v>
      </c>
      <c r="Z51" s="35">
        <v>143</v>
      </c>
      <c r="AA51" s="35">
        <v>109</v>
      </c>
      <c r="AB51" s="35">
        <v>-318931</v>
      </c>
      <c r="AC51" s="36">
        <v>-7.6203205186169395E-2</v>
      </c>
      <c r="AD51" s="35">
        <v>-318931</v>
      </c>
      <c r="AE51" s="35">
        <v>-7.6203205186169395E-2</v>
      </c>
      <c r="AF51" s="35">
        <v>0</v>
      </c>
      <c r="AG51" s="35">
        <v>2265107</v>
      </c>
      <c r="AH51" s="35">
        <v>0</v>
      </c>
      <c r="AI51" s="35">
        <v>-826525.27</v>
      </c>
      <c r="AJ51" s="35">
        <v>2413308.5</v>
      </c>
      <c r="AK51" s="36">
        <v>-0.34248637088876122</v>
      </c>
      <c r="AL51" s="42">
        <v>-860.35</v>
      </c>
      <c r="AM51" s="42">
        <v>3057580.55</v>
      </c>
      <c r="AN51" s="38">
        <v>-2.8138261148999004E-4</v>
      </c>
      <c r="AO51" s="42">
        <v>1550000</v>
      </c>
      <c r="AP51" s="38">
        <v>0.05</v>
      </c>
      <c r="AQ51" s="38">
        <v>2.5346838368657205E-2</v>
      </c>
      <c r="AR51" s="35">
        <v>137997.56</v>
      </c>
      <c r="AS51" s="35">
        <v>137997.56</v>
      </c>
      <c r="AT51" s="35">
        <v>0</v>
      </c>
      <c r="AU51" s="35">
        <v>0</v>
      </c>
      <c r="AV51" s="36">
        <v>1.0472661885182444</v>
      </c>
      <c r="AW51" s="35">
        <v>3091632.27</v>
      </c>
      <c r="AX51" s="35">
        <v>2919582.99</v>
      </c>
      <c r="AY51" s="36">
        <v>0.73869359902609877</v>
      </c>
      <c r="AZ51" s="36">
        <v>1.0589294021061548</v>
      </c>
      <c r="BA51" s="39">
        <v>3091632.27</v>
      </c>
      <c r="BB51" s="8"/>
      <c r="BC51" s="8"/>
      <c r="BD51" s="16" t="s">
        <v>61</v>
      </c>
      <c r="BE51" s="17">
        <v>45562.44703703704</v>
      </c>
      <c r="BF51" s="5">
        <f t="shared" si="1"/>
        <v>89714</v>
      </c>
      <c r="BG51" s="5">
        <f t="shared" si="2"/>
        <v>143253</v>
      </c>
      <c r="BH51" s="5">
        <f t="shared" si="3"/>
        <v>206921</v>
      </c>
    </row>
    <row r="52" spans="1:60" x14ac:dyDescent="0.2">
      <c r="A52" s="5">
        <f t="shared" si="4"/>
        <v>5</v>
      </c>
      <c r="B52" s="31" t="s">
        <v>73</v>
      </c>
      <c r="C52" s="32"/>
      <c r="D52" s="33">
        <v>109</v>
      </c>
      <c r="E52" s="33">
        <v>37</v>
      </c>
      <c r="F52" s="33">
        <v>76</v>
      </c>
      <c r="G52" s="34" t="s">
        <v>184</v>
      </c>
      <c r="H52" s="34" t="s">
        <v>185</v>
      </c>
      <c r="I52" s="34" t="s">
        <v>73</v>
      </c>
      <c r="J52" s="34" t="s">
        <v>65</v>
      </c>
      <c r="K52" s="33">
        <v>1</v>
      </c>
      <c r="L52" s="34" t="s">
        <v>268</v>
      </c>
      <c r="M52" s="34" t="s">
        <v>57</v>
      </c>
      <c r="N52" s="34" t="s">
        <v>57</v>
      </c>
      <c r="O52" s="35">
        <v>1731</v>
      </c>
      <c r="P52" s="35">
        <v>1731</v>
      </c>
      <c r="Q52" s="35">
        <v>167.5</v>
      </c>
      <c r="R52" s="36">
        <v>9.6764875794338526E-2</v>
      </c>
      <c r="S52" s="35">
        <v>4083765.95</v>
      </c>
      <c r="T52" s="35">
        <v>4083765.95</v>
      </c>
      <c r="U52" s="35">
        <v>2359.19</v>
      </c>
      <c r="V52" s="35">
        <v>63</v>
      </c>
      <c r="W52" s="37">
        <v>37</v>
      </c>
      <c r="X52" s="35">
        <v>100</v>
      </c>
      <c r="Y52" s="35">
        <v>44</v>
      </c>
      <c r="Z52" s="35">
        <v>144</v>
      </c>
      <c r="AA52" s="35">
        <v>109</v>
      </c>
      <c r="AB52" s="35">
        <v>-735</v>
      </c>
      <c r="AC52" s="36">
        <v>-1.7998093157126207E-4</v>
      </c>
      <c r="AD52" s="35">
        <v>-735</v>
      </c>
      <c r="AE52" s="35">
        <v>-1.7998093157126207E-4</v>
      </c>
      <c r="AF52" s="35">
        <v>0</v>
      </c>
      <c r="AG52" s="35">
        <v>6311930.0999999996</v>
      </c>
      <c r="AH52" s="35">
        <v>96350.55</v>
      </c>
      <c r="AI52" s="35">
        <v>4664491.26</v>
      </c>
      <c r="AJ52" s="35">
        <v>2511885.25</v>
      </c>
      <c r="AK52" s="36">
        <v>1.8569682910475309</v>
      </c>
      <c r="AL52" s="42">
        <v>44058.95</v>
      </c>
      <c r="AM52" s="42">
        <v>3102295.4</v>
      </c>
      <c r="AN52" s="38">
        <v>1.4202048586346742E-2</v>
      </c>
      <c r="AO52" s="42">
        <v>5650000</v>
      </c>
      <c r="AP52" s="38">
        <v>0.05</v>
      </c>
      <c r="AQ52" s="38">
        <v>9.1061605545364896E-2</v>
      </c>
      <c r="AR52" s="35">
        <v>-9769.4</v>
      </c>
      <c r="AS52" s="35">
        <v>-9769.4</v>
      </c>
      <c r="AT52" s="35">
        <v>0</v>
      </c>
      <c r="AU52" s="35">
        <v>0</v>
      </c>
      <c r="AV52" s="36">
        <v>0.98202968169567151</v>
      </c>
      <c r="AW52" s="35">
        <v>1647438.84</v>
      </c>
      <c r="AX52" s="35">
        <v>3159064.8</v>
      </c>
      <c r="AY52" s="36">
        <v>0.40341166956446173</v>
      </c>
      <c r="AZ52" s="36">
        <v>0.52149574139789734</v>
      </c>
      <c r="BA52" s="39">
        <v>1265938.8400000001</v>
      </c>
      <c r="BB52" s="8"/>
      <c r="BC52" s="8"/>
      <c r="BD52" s="16" t="s">
        <v>61</v>
      </c>
      <c r="BE52" s="17">
        <v>45562.44703703704</v>
      </c>
      <c r="BF52" s="5">
        <f t="shared" si="1"/>
        <v>109053</v>
      </c>
      <c r="BG52" s="5">
        <f t="shared" si="2"/>
        <v>173100</v>
      </c>
      <c r="BH52" s="5">
        <f t="shared" si="3"/>
        <v>249264</v>
      </c>
    </row>
    <row r="53" spans="1:60" x14ac:dyDescent="0.2">
      <c r="A53" s="5">
        <f t="shared" si="4"/>
        <v>5</v>
      </c>
      <c r="B53" s="31" t="s">
        <v>73</v>
      </c>
      <c r="C53" s="32"/>
      <c r="D53" s="33">
        <v>122</v>
      </c>
      <c r="E53" s="33">
        <v>37</v>
      </c>
      <c r="F53" s="33">
        <v>85</v>
      </c>
      <c r="G53" s="34" t="s">
        <v>196</v>
      </c>
      <c r="H53" s="34" t="s">
        <v>197</v>
      </c>
      <c r="I53" s="34" t="s">
        <v>73</v>
      </c>
      <c r="J53" s="34" t="s">
        <v>65</v>
      </c>
      <c r="K53" s="33">
        <v>1</v>
      </c>
      <c r="L53" s="34" t="s">
        <v>268</v>
      </c>
      <c r="M53" s="34" t="s">
        <v>57</v>
      </c>
      <c r="N53" s="34" t="s">
        <v>57</v>
      </c>
      <c r="O53" s="35">
        <v>942</v>
      </c>
      <c r="P53" s="35">
        <v>942</v>
      </c>
      <c r="Q53" s="35">
        <v>86.5</v>
      </c>
      <c r="R53" s="36">
        <v>9.1825902335456483E-2</v>
      </c>
      <c r="S53" s="35">
        <v>1967779.65</v>
      </c>
      <c r="T53" s="35">
        <v>1967779.65</v>
      </c>
      <c r="U53" s="35">
        <v>2088.9299999999998</v>
      </c>
      <c r="V53" s="35">
        <v>66</v>
      </c>
      <c r="W53" s="37">
        <v>37</v>
      </c>
      <c r="X53" s="35">
        <v>103</v>
      </c>
      <c r="Y53" s="35">
        <v>72</v>
      </c>
      <c r="Z53" s="35">
        <v>175</v>
      </c>
      <c r="AA53" s="35">
        <v>109</v>
      </c>
      <c r="AB53" s="35">
        <v>136978</v>
      </c>
      <c r="AC53" s="36">
        <v>6.9610436310793236E-2</v>
      </c>
      <c r="AD53" s="35">
        <v>136978</v>
      </c>
      <c r="AE53" s="35">
        <v>6.9610436310793236E-2</v>
      </c>
      <c r="AF53" s="35">
        <v>0</v>
      </c>
      <c r="AG53" s="35">
        <v>1243122.75</v>
      </c>
      <c r="AH53" s="35">
        <v>417870.9</v>
      </c>
      <c r="AI53" s="35">
        <v>1215676.1000000001</v>
      </c>
      <c r="AJ53" s="35">
        <v>1297629.81</v>
      </c>
      <c r="AK53" s="36">
        <v>0.93684353629329775</v>
      </c>
      <c r="AL53" s="42">
        <v>21254.63</v>
      </c>
      <c r="AM53" s="42">
        <v>1374220.18</v>
      </c>
      <c r="AN53" s="38">
        <v>1.5466684530858804E-2</v>
      </c>
      <c r="AO53" s="42">
        <v>1595000</v>
      </c>
      <c r="AP53" s="38">
        <v>0.05</v>
      </c>
      <c r="AQ53" s="38">
        <v>5.8032912891731805E-2</v>
      </c>
      <c r="AR53" s="35">
        <v>-245830.01</v>
      </c>
      <c r="AS53" s="35">
        <v>-245830.01</v>
      </c>
      <c r="AT53" s="35">
        <v>0</v>
      </c>
      <c r="AU53" s="35">
        <v>0</v>
      </c>
      <c r="AV53" s="36">
        <v>0.84825778144564767</v>
      </c>
      <c r="AW53" s="35">
        <v>27446.65</v>
      </c>
      <c r="AX53" s="35">
        <v>1620050.19</v>
      </c>
      <c r="AY53" s="36">
        <v>1.3948030207548898E-2</v>
      </c>
      <c r="AZ53" s="36">
        <v>1.6941851659546425E-2</v>
      </c>
      <c r="BA53" s="39">
        <v>27446.65</v>
      </c>
      <c r="BB53" s="8"/>
      <c r="BC53" s="8"/>
      <c r="BD53" s="16" t="s">
        <v>57</v>
      </c>
      <c r="BE53" s="17">
        <v>45562.44703703704</v>
      </c>
      <c r="BF53" s="5">
        <f t="shared" si="1"/>
        <v>62172</v>
      </c>
      <c r="BG53" s="5">
        <f t="shared" si="2"/>
        <v>97026</v>
      </c>
      <c r="BH53" s="5">
        <f t="shared" si="3"/>
        <v>164850</v>
      </c>
    </row>
    <row r="54" spans="1:60" x14ac:dyDescent="0.2">
      <c r="A54" s="5">
        <f t="shared" si="4"/>
        <v>6</v>
      </c>
      <c r="B54" s="31" t="s">
        <v>74</v>
      </c>
      <c r="C54" s="32"/>
      <c r="D54" s="33">
        <v>210</v>
      </c>
      <c r="E54" s="33">
        <v>1</v>
      </c>
      <c r="F54" s="33">
        <v>11</v>
      </c>
      <c r="G54" s="34" t="s">
        <v>74</v>
      </c>
      <c r="H54" s="34" t="s">
        <v>75</v>
      </c>
      <c r="I54" s="34" t="s">
        <v>74</v>
      </c>
      <c r="J54" s="34" t="s">
        <v>56</v>
      </c>
      <c r="K54" s="33">
        <v>3</v>
      </c>
      <c r="L54" s="34" t="s">
        <v>268</v>
      </c>
      <c r="M54" s="34" t="s">
        <v>57</v>
      </c>
      <c r="N54" s="34" t="s">
        <v>57</v>
      </c>
      <c r="O54" s="35">
        <v>4217</v>
      </c>
      <c r="P54" s="35">
        <v>4217</v>
      </c>
      <c r="Q54" s="35">
        <v>508</v>
      </c>
      <c r="R54" s="36">
        <v>0.1204647853924591</v>
      </c>
      <c r="S54" s="35">
        <v>9301782.5199999996</v>
      </c>
      <c r="T54" s="35">
        <v>9301782.5199999996</v>
      </c>
      <c r="U54" s="35">
        <v>2205.7800000000002</v>
      </c>
      <c r="V54" s="35">
        <v>95</v>
      </c>
      <c r="W54" s="37"/>
      <c r="X54" s="35">
        <v>95</v>
      </c>
      <c r="Y54" s="35">
        <v>42</v>
      </c>
      <c r="Z54" s="35">
        <v>137</v>
      </c>
      <c r="AA54" s="35">
        <v>109</v>
      </c>
      <c r="AB54" s="35">
        <v>684547</v>
      </c>
      <c r="AC54" s="36">
        <v>7.3593098798874088E-2</v>
      </c>
      <c r="AD54" s="35">
        <v>684547</v>
      </c>
      <c r="AE54" s="35">
        <v>7.3593098798874088E-2</v>
      </c>
      <c r="AF54" s="35">
        <v>0</v>
      </c>
      <c r="AG54" s="35">
        <v>10150497.890000001</v>
      </c>
      <c r="AH54" s="35">
        <v>58795.360000000001</v>
      </c>
      <c r="AI54" s="35">
        <v>5472692.1699999999</v>
      </c>
      <c r="AJ54" s="35">
        <v>9556936.6099999994</v>
      </c>
      <c r="AK54" s="36">
        <v>0.57264083600529403</v>
      </c>
      <c r="AL54" s="42">
        <v>28496.62</v>
      </c>
      <c r="AM54" s="42">
        <v>10191362.59</v>
      </c>
      <c r="AN54" s="38">
        <v>2.7961540714841744E-3</v>
      </c>
      <c r="AO54" s="42">
        <v>7000000</v>
      </c>
      <c r="AP54" s="38">
        <v>0.05</v>
      </c>
      <c r="AQ54" s="38">
        <v>3.4342807147635789E-2</v>
      </c>
      <c r="AR54" s="35">
        <v>283452.28000000003</v>
      </c>
      <c r="AS54" s="35">
        <v>83452.28</v>
      </c>
      <c r="AT54" s="35">
        <v>200000</v>
      </c>
      <c r="AU54" s="35">
        <v>200000</v>
      </c>
      <c r="AV54" s="36">
        <v>1.028608684488586</v>
      </c>
      <c r="AW54" s="35">
        <v>4677805.72</v>
      </c>
      <c r="AX54" s="35">
        <v>10107910.310000001</v>
      </c>
      <c r="AY54" s="36">
        <v>0.50289347336837109</v>
      </c>
      <c r="AZ54" s="36">
        <v>0.46278662715993168</v>
      </c>
      <c r="BA54" s="39">
        <v>4469154.79</v>
      </c>
      <c r="BB54" s="8"/>
      <c r="BC54" s="8"/>
      <c r="BD54" s="16" t="s">
        <v>61</v>
      </c>
      <c r="BE54" s="17">
        <v>45562.44703703704</v>
      </c>
      <c r="BF54" s="5">
        <f t="shared" si="1"/>
        <v>400615</v>
      </c>
      <c r="BG54" s="5">
        <f t="shared" si="2"/>
        <v>400615</v>
      </c>
      <c r="BH54" s="5">
        <f t="shared" si="3"/>
        <v>577729</v>
      </c>
    </row>
    <row r="55" spans="1:60" x14ac:dyDescent="0.2">
      <c r="A55" s="5">
        <f t="shared" si="4"/>
        <v>7</v>
      </c>
      <c r="B55" s="31" t="s">
        <v>82</v>
      </c>
      <c r="C55" s="32"/>
      <c r="D55" s="33">
        <v>41</v>
      </c>
      <c r="E55" s="33">
        <v>1</v>
      </c>
      <c r="F55" s="33">
        <v>15</v>
      </c>
      <c r="G55" s="34" t="s">
        <v>82</v>
      </c>
      <c r="H55" s="34" t="s">
        <v>83</v>
      </c>
      <c r="I55" s="34" t="s">
        <v>82</v>
      </c>
      <c r="J55" s="34" t="s">
        <v>56</v>
      </c>
      <c r="K55" s="33">
        <v>3</v>
      </c>
      <c r="L55" s="34" t="s">
        <v>268</v>
      </c>
      <c r="M55" s="34" t="s">
        <v>57</v>
      </c>
      <c r="N55" s="34" t="s">
        <v>57</v>
      </c>
      <c r="O55" s="35">
        <v>3022</v>
      </c>
      <c r="P55" s="35">
        <v>3022</v>
      </c>
      <c r="Q55" s="35">
        <v>352.5</v>
      </c>
      <c r="R55" s="36">
        <v>0.11664460622104567</v>
      </c>
      <c r="S55" s="35">
        <v>5504743.0300000003</v>
      </c>
      <c r="T55" s="35">
        <v>5504743.0300000003</v>
      </c>
      <c r="U55" s="35">
        <v>1821.55</v>
      </c>
      <c r="V55" s="35">
        <v>96</v>
      </c>
      <c r="W55" s="37"/>
      <c r="X55" s="35">
        <v>96</v>
      </c>
      <c r="Y55" s="35">
        <v>54</v>
      </c>
      <c r="Z55" s="35">
        <v>150</v>
      </c>
      <c r="AA55" s="35">
        <v>109</v>
      </c>
      <c r="AB55" s="35">
        <v>1769244</v>
      </c>
      <c r="AC55" s="36">
        <v>0.32140355877792903</v>
      </c>
      <c r="AD55" s="35">
        <v>1769244</v>
      </c>
      <c r="AE55" s="35">
        <v>0.32140355877792903</v>
      </c>
      <c r="AF55" s="35">
        <v>0</v>
      </c>
      <c r="AG55" s="35">
        <v>2842972.85</v>
      </c>
      <c r="AH55" s="35">
        <v>530478.94999999995</v>
      </c>
      <c r="AI55" s="35">
        <v>-2622512.62</v>
      </c>
      <c r="AJ55" s="35">
        <v>6762656.5999999996</v>
      </c>
      <c r="AK55" s="36">
        <v>-0.38779325568593859</v>
      </c>
      <c r="AL55" s="42">
        <v>10354.73</v>
      </c>
      <c r="AM55" s="42">
        <v>7472051.3200000003</v>
      </c>
      <c r="AN55" s="38">
        <v>1.3857948181223143E-3</v>
      </c>
      <c r="AO55" s="42">
        <v>2755000</v>
      </c>
      <c r="AP55" s="38">
        <v>0.05</v>
      </c>
      <c r="AQ55" s="38">
        <v>1.8435365885575851E-2</v>
      </c>
      <c r="AR55" s="35">
        <v>-244894.91</v>
      </c>
      <c r="AS55" s="35">
        <v>-244894.91</v>
      </c>
      <c r="AT55" s="35">
        <v>0</v>
      </c>
      <c r="AU55" s="35">
        <v>0</v>
      </c>
      <c r="AV55" s="36">
        <v>0.96282183968983959</v>
      </c>
      <c r="AW55" s="35">
        <v>5465485.4699999997</v>
      </c>
      <c r="AX55" s="35">
        <v>7760575.2300000004</v>
      </c>
      <c r="AY55" s="36">
        <v>0.99286841187934616</v>
      </c>
      <c r="AZ55" s="36">
        <v>0.70426293258160955</v>
      </c>
      <c r="BA55" s="39">
        <v>3295792.65</v>
      </c>
      <c r="BB55" s="8"/>
      <c r="BC55" s="8"/>
      <c r="BD55" s="16" t="s">
        <v>61</v>
      </c>
      <c r="BE55" s="17">
        <v>45562.44703703704</v>
      </c>
      <c r="BF55" s="5">
        <f t="shared" si="1"/>
        <v>290112</v>
      </c>
      <c r="BG55" s="5">
        <f t="shared" si="2"/>
        <v>290112</v>
      </c>
      <c r="BH55" s="5">
        <f t="shared" si="3"/>
        <v>453300</v>
      </c>
    </row>
    <row r="56" spans="1:60" x14ac:dyDescent="0.2">
      <c r="A56" s="5">
        <f t="shared" si="4"/>
        <v>8</v>
      </c>
      <c r="B56" s="31" t="s">
        <v>84</v>
      </c>
      <c r="C56" s="32"/>
      <c r="D56" s="33">
        <v>215</v>
      </c>
      <c r="E56" s="33">
        <v>1</v>
      </c>
      <c r="F56" s="33">
        <v>16</v>
      </c>
      <c r="G56" s="34" t="s">
        <v>84</v>
      </c>
      <c r="H56" s="34" t="s">
        <v>85</v>
      </c>
      <c r="I56" s="34" t="s">
        <v>84</v>
      </c>
      <c r="J56" s="34" t="s">
        <v>56</v>
      </c>
      <c r="K56" s="33">
        <v>3</v>
      </c>
      <c r="L56" s="34" t="s">
        <v>268</v>
      </c>
      <c r="M56" s="34" t="s">
        <v>57</v>
      </c>
      <c r="N56" s="34" t="s">
        <v>57</v>
      </c>
      <c r="O56" s="35">
        <v>11418</v>
      </c>
      <c r="P56" s="35">
        <v>11418</v>
      </c>
      <c r="Q56" s="35">
        <v>1329</v>
      </c>
      <c r="R56" s="36">
        <v>0.11639516552811352</v>
      </c>
      <c r="S56" s="35">
        <v>19794856.289999999</v>
      </c>
      <c r="T56" s="35">
        <v>19794856.289999999</v>
      </c>
      <c r="U56" s="35">
        <v>1733.65</v>
      </c>
      <c r="V56" s="35">
        <v>90</v>
      </c>
      <c r="W56" s="37"/>
      <c r="X56" s="35">
        <v>90</v>
      </c>
      <c r="Y56" s="35">
        <v>68</v>
      </c>
      <c r="Z56" s="35">
        <v>158</v>
      </c>
      <c r="AA56" s="35">
        <v>109</v>
      </c>
      <c r="AB56" s="35">
        <v>5529225</v>
      </c>
      <c r="AC56" s="36">
        <v>0.2793263522096528</v>
      </c>
      <c r="AD56" s="35">
        <v>5529225</v>
      </c>
      <c r="AE56" s="35">
        <v>0.2793263522096528</v>
      </c>
      <c r="AF56" s="35">
        <v>0</v>
      </c>
      <c r="AG56" s="35">
        <v>17284056.760000002</v>
      </c>
      <c r="AH56" s="35">
        <v>5126095.45</v>
      </c>
      <c r="AI56" s="35">
        <v>12530162.93</v>
      </c>
      <c r="AJ56" s="35">
        <v>23258127.77</v>
      </c>
      <c r="AK56" s="36">
        <v>0.5387434041944813</v>
      </c>
      <c r="AL56" s="42">
        <v>130267.44</v>
      </c>
      <c r="AM56" s="42">
        <v>25753108.859999999</v>
      </c>
      <c r="AN56" s="38">
        <v>5.0583190056068443E-3</v>
      </c>
      <c r="AO56" s="42">
        <v>19980000</v>
      </c>
      <c r="AP56" s="38">
        <v>0.05</v>
      </c>
      <c r="AQ56" s="38">
        <v>3.8791433120979706E-2</v>
      </c>
      <c r="AR56" s="35">
        <v>636247.06999999995</v>
      </c>
      <c r="AS56" s="35">
        <v>636247.06999999995</v>
      </c>
      <c r="AT56" s="35">
        <v>0</v>
      </c>
      <c r="AU56" s="35">
        <v>0</v>
      </c>
      <c r="AV56" s="36">
        <v>1.025331471555627</v>
      </c>
      <c r="AW56" s="35">
        <v>4753893.83</v>
      </c>
      <c r="AX56" s="35">
        <v>25116861.789999999</v>
      </c>
      <c r="AY56" s="36">
        <v>0.24015803703518576</v>
      </c>
      <c r="AZ56" s="36">
        <v>0.18927101123328674</v>
      </c>
      <c r="BA56" s="39">
        <v>3305854.42</v>
      </c>
      <c r="BB56" s="8"/>
      <c r="BC56" s="8"/>
      <c r="BD56" s="16" t="s">
        <v>61</v>
      </c>
      <c r="BE56" s="17">
        <v>45562.44703703704</v>
      </c>
      <c r="BF56" s="5">
        <f t="shared" si="1"/>
        <v>1027620</v>
      </c>
      <c r="BG56" s="5">
        <f t="shared" si="2"/>
        <v>1027620</v>
      </c>
      <c r="BH56" s="5">
        <f t="shared" si="3"/>
        <v>1804044</v>
      </c>
    </row>
    <row r="57" spans="1:60" x14ac:dyDescent="0.2">
      <c r="A57" s="5">
        <f t="shared" si="4"/>
        <v>9</v>
      </c>
      <c r="B57" s="31" t="s">
        <v>91</v>
      </c>
      <c r="C57" s="32"/>
      <c r="D57" s="33">
        <v>212</v>
      </c>
      <c r="E57" s="33">
        <v>1</v>
      </c>
      <c r="F57" s="33">
        <v>20</v>
      </c>
      <c r="G57" s="34" t="s">
        <v>91</v>
      </c>
      <c r="H57" s="34" t="s">
        <v>92</v>
      </c>
      <c r="I57" s="34" t="s">
        <v>91</v>
      </c>
      <c r="J57" s="34" t="s">
        <v>56</v>
      </c>
      <c r="K57" s="33">
        <v>3</v>
      </c>
      <c r="L57" s="34" t="s">
        <v>268</v>
      </c>
      <c r="M57" s="34" t="s">
        <v>57</v>
      </c>
      <c r="N57" s="34" t="s">
        <v>57</v>
      </c>
      <c r="O57" s="35">
        <v>4205</v>
      </c>
      <c r="P57" s="35">
        <v>4205</v>
      </c>
      <c r="Q57" s="35">
        <v>448</v>
      </c>
      <c r="R57" s="36">
        <v>0.1065398335315101</v>
      </c>
      <c r="S57" s="35">
        <v>7088796.0999999996</v>
      </c>
      <c r="T57" s="35">
        <v>7088796.0999999996</v>
      </c>
      <c r="U57" s="35">
        <v>1685.8</v>
      </c>
      <c r="V57" s="35">
        <v>99</v>
      </c>
      <c r="W57" s="37"/>
      <c r="X57" s="35">
        <v>99</v>
      </c>
      <c r="Y57" s="35">
        <v>59</v>
      </c>
      <c r="Z57" s="35">
        <v>158</v>
      </c>
      <c r="AA57" s="35">
        <v>109</v>
      </c>
      <c r="AB57" s="35">
        <v>2281906</v>
      </c>
      <c r="AC57" s="36">
        <v>0.32190317901794357</v>
      </c>
      <c r="AD57" s="35">
        <v>2281906</v>
      </c>
      <c r="AE57" s="35">
        <v>0.32190317901794357</v>
      </c>
      <c r="AF57" s="35">
        <v>0</v>
      </c>
      <c r="AG57" s="35">
        <v>3264503</v>
      </c>
      <c r="AH57" s="35">
        <v>142189.1</v>
      </c>
      <c r="AI57" s="35">
        <v>-1347448.24</v>
      </c>
      <c r="AJ57" s="35">
        <v>9191347.2300000004</v>
      </c>
      <c r="AK57" s="36">
        <v>-0.146599644892319</v>
      </c>
      <c r="AL57" s="42">
        <v>29951.86</v>
      </c>
      <c r="AM57" s="42">
        <v>10018777.359999999</v>
      </c>
      <c r="AN57" s="38">
        <v>2.9895723723318674E-3</v>
      </c>
      <c r="AO57" s="42">
        <v>4350000</v>
      </c>
      <c r="AP57" s="38">
        <v>0.05</v>
      </c>
      <c r="AQ57" s="38">
        <v>2.170923578643133E-2</v>
      </c>
      <c r="AR57" s="35">
        <v>586148.91</v>
      </c>
      <c r="AS57" s="35">
        <v>86148.91</v>
      </c>
      <c r="AT57" s="35">
        <v>500000</v>
      </c>
      <c r="AU57" s="35">
        <v>500000</v>
      </c>
      <c r="AV57" s="36">
        <v>1.0621405701610138</v>
      </c>
      <c r="AW57" s="35">
        <v>4611951.24</v>
      </c>
      <c r="AX57" s="35">
        <v>9932628.4499999993</v>
      </c>
      <c r="AY57" s="36">
        <v>0.65059724880505454</v>
      </c>
      <c r="AZ57" s="36">
        <v>0.46432334232737765</v>
      </c>
      <c r="BA57" s="39">
        <v>3622666.73</v>
      </c>
      <c r="BB57" s="8"/>
      <c r="BC57" s="8"/>
      <c r="BD57" s="16" t="s">
        <v>61</v>
      </c>
      <c r="BE57" s="17">
        <v>45562.44703703704</v>
      </c>
      <c r="BF57" s="5">
        <f t="shared" si="1"/>
        <v>416295</v>
      </c>
      <c r="BG57" s="5">
        <f t="shared" si="2"/>
        <v>416295</v>
      </c>
      <c r="BH57" s="5">
        <f t="shared" si="3"/>
        <v>664390</v>
      </c>
    </row>
    <row r="58" spans="1:60" x14ac:dyDescent="0.2">
      <c r="A58" s="5">
        <f t="shared" si="4"/>
        <v>10</v>
      </c>
      <c r="B58" s="31" t="s">
        <v>97</v>
      </c>
      <c r="C58" s="32"/>
      <c r="D58" s="33">
        <v>52</v>
      </c>
      <c r="E58" s="33">
        <v>1</v>
      </c>
      <c r="F58" s="33">
        <v>24</v>
      </c>
      <c r="G58" s="34" t="s">
        <v>97</v>
      </c>
      <c r="H58" s="34" t="s">
        <v>98</v>
      </c>
      <c r="I58" s="34" t="s">
        <v>97</v>
      </c>
      <c r="J58" s="34" t="s">
        <v>60</v>
      </c>
      <c r="K58" s="33">
        <v>2</v>
      </c>
      <c r="L58" s="34" t="s">
        <v>268</v>
      </c>
      <c r="M58" s="34" t="s">
        <v>57</v>
      </c>
      <c r="N58" s="34" t="s">
        <v>57</v>
      </c>
      <c r="O58" s="35">
        <v>3624</v>
      </c>
      <c r="P58" s="35">
        <v>0</v>
      </c>
      <c r="Q58" s="35">
        <v>111.5</v>
      </c>
      <c r="R58" s="36">
        <v>3.076710816777042E-2</v>
      </c>
      <c r="S58" s="35">
        <v>10053166.75</v>
      </c>
      <c r="T58" s="35">
        <v>0</v>
      </c>
      <c r="U58" s="35">
        <v>2774.05</v>
      </c>
      <c r="V58" s="35">
        <v>25</v>
      </c>
      <c r="W58" s="37"/>
      <c r="X58" s="35"/>
      <c r="Y58" s="35"/>
      <c r="Z58" s="35"/>
      <c r="AA58" s="35"/>
      <c r="AB58" s="35">
        <v>-27393</v>
      </c>
      <c r="AC58" s="36">
        <v>-2.7248130545531836E-3</v>
      </c>
      <c r="AD58" s="35">
        <v>-27393</v>
      </c>
      <c r="AE58" s="35">
        <v>-2.7248130545531836E-3</v>
      </c>
      <c r="AF58" s="35">
        <v>0</v>
      </c>
      <c r="AG58" s="35">
        <v>0</v>
      </c>
      <c r="AH58" s="35">
        <v>0</v>
      </c>
      <c r="AI58" s="35">
        <v>-3120194.26</v>
      </c>
      <c r="AJ58" s="35">
        <v>2503176.87</v>
      </c>
      <c r="AK58" s="36">
        <v>-1.2464937245924614</v>
      </c>
      <c r="AL58" s="42">
        <v>-6654.53</v>
      </c>
      <c r="AM58" s="42">
        <v>2872763.45</v>
      </c>
      <c r="AN58" s="38">
        <v>-2.3164211449432075E-3</v>
      </c>
      <c r="AO58" s="42">
        <v>0</v>
      </c>
      <c r="AP58" s="38">
        <v>0.05</v>
      </c>
      <c r="AQ58" s="38">
        <v>0</v>
      </c>
      <c r="AR58" s="35">
        <v>18880.46</v>
      </c>
      <c r="AS58" s="35">
        <v>18880.46</v>
      </c>
      <c r="AT58" s="35">
        <v>0</v>
      </c>
      <c r="AU58" s="35">
        <v>0</v>
      </c>
      <c r="AV58" s="36">
        <v>1.0066157092165857</v>
      </c>
      <c r="AW58" s="35">
        <v>3120194.26</v>
      </c>
      <c r="AX58" s="35">
        <v>2853882.99</v>
      </c>
      <c r="AY58" s="36">
        <v>0.3103692933373457</v>
      </c>
      <c r="AZ58" s="36">
        <v>1.0933154130471199</v>
      </c>
      <c r="BA58" s="39">
        <v>2084666.26</v>
      </c>
      <c r="BB58" s="8"/>
      <c r="BC58" s="8"/>
      <c r="BD58" s="16" t="s">
        <v>61</v>
      </c>
      <c r="BE58" s="17">
        <v>45562.44703703704</v>
      </c>
      <c r="BF58" s="5">
        <f t="shared" si="1"/>
        <v>90600</v>
      </c>
      <c r="BG58" s="5">
        <f t="shared" si="2"/>
        <v>0</v>
      </c>
      <c r="BH58" s="5">
        <f t="shared" si="3"/>
        <v>0</v>
      </c>
    </row>
    <row r="59" spans="1:60" x14ac:dyDescent="0.2">
      <c r="A59" s="5">
        <f t="shared" si="4"/>
        <v>10</v>
      </c>
      <c r="B59" s="31" t="s">
        <v>97</v>
      </c>
      <c r="C59" s="32"/>
      <c r="D59" s="33">
        <v>227</v>
      </c>
      <c r="E59" s="33">
        <v>52</v>
      </c>
      <c r="F59" s="33">
        <v>227</v>
      </c>
      <c r="G59" s="34" t="s">
        <v>95</v>
      </c>
      <c r="H59" s="34" t="s">
        <v>96</v>
      </c>
      <c r="I59" s="34" t="s">
        <v>97</v>
      </c>
      <c r="J59" s="34" t="s">
        <v>65</v>
      </c>
      <c r="K59" s="33">
        <v>1</v>
      </c>
      <c r="L59" s="34" t="s">
        <v>268</v>
      </c>
      <c r="M59" s="34" t="s">
        <v>57</v>
      </c>
      <c r="N59" s="34" t="s">
        <v>57</v>
      </c>
      <c r="O59" s="35">
        <v>1718</v>
      </c>
      <c r="P59" s="35">
        <v>1718</v>
      </c>
      <c r="Q59" s="35">
        <v>152.5</v>
      </c>
      <c r="R59" s="36">
        <v>8.8766006984866128E-2</v>
      </c>
      <c r="S59" s="35">
        <v>3964607.91</v>
      </c>
      <c r="T59" s="35">
        <v>3964607.91</v>
      </c>
      <c r="U59" s="35">
        <v>2307.6799999999998</v>
      </c>
      <c r="V59" s="35">
        <v>55</v>
      </c>
      <c r="W59" s="37">
        <v>25</v>
      </c>
      <c r="X59" s="35">
        <v>80</v>
      </c>
      <c r="Y59" s="35">
        <v>45</v>
      </c>
      <c r="Z59" s="35">
        <v>125</v>
      </c>
      <c r="AA59" s="35">
        <v>109</v>
      </c>
      <c r="AB59" s="35">
        <v>-46678</v>
      </c>
      <c r="AC59" s="36">
        <v>-1.1773673730071332E-2</v>
      </c>
      <c r="AD59" s="35">
        <v>-46678</v>
      </c>
      <c r="AE59" s="35">
        <v>-1.1773673730071332E-2</v>
      </c>
      <c r="AF59" s="35">
        <v>0</v>
      </c>
      <c r="AG59" s="35">
        <v>0</v>
      </c>
      <c r="AH59" s="35">
        <v>0</v>
      </c>
      <c r="AI59" s="35">
        <v>-3205398.92</v>
      </c>
      <c r="AJ59" s="35">
        <v>2157929.11</v>
      </c>
      <c r="AK59" s="36">
        <v>-1.4854051067507033</v>
      </c>
      <c r="AL59" s="42">
        <v>-9728.5300000000007</v>
      </c>
      <c r="AM59" s="42">
        <v>2445444.89</v>
      </c>
      <c r="AN59" s="38">
        <v>-3.9782250010140284E-3</v>
      </c>
      <c r="AO59" s="42">
        <v>0</v>
      </c>
      <c r="AP59" s="38">
        <v>0.05</v>
      </c>
      <c r="AQ59" s="38">
        <v>0</v>
      </c>
      <c r="AR59" s="35">
        <v>-95352.63</v>
      </c>
      <c r="AS59" s="35">
        <v>-95352.63</v>
      </c>
      <c r="AT59" s="35">
        <v>0</v>
      </c>
      <c r="AU59" s="35">
        <v>0</v>
      </c>
      <c r="AV59" s="36">
        <v>0.96247137788453141</v>
      </c>
      <c r="AW59" s="35">
        <v>3205398.92</v>
      </c>
      <c r="AX59" s="35">
        <v>2540797.52</v>
      </c>
      <c r="AY59" s="36">
        <v>0.80850338615199902</v>
      </c>
      <c r="AZ59" s="36">
        <v>1.2615719650104191</v>
      </c>
      <c r="BA59" s="39">
        <v>1368506.92</v>
      </c>
      <c r="BB59" s="8"/>
      <c r="BC59" s="8"/>
      <c r="BD59" s="16" t="s">
        <v>61</v>
      </c>
      <c r="BE59" s="17">
        <v>45562.44703703704</v>
      </c>
      <c r="BF59" s="5">
        <f t="shared" si="1"/>
        <v>94490</v>
      </c>
      <c r="BG59" s="5">
        <f t="shared" si="2"/>
        <v>137440</v>
      </c>
      <c r="BH59" s="5">
        <f t="shared" si="3"/>
        <v>214750</v>
      </c>
    </row>
    <row r="60" spans="1:60" x14ac:dyDescent="0.2">
      <c r="A60" s="5">
        <f t="shared" si="4"/>
        <v>10</v>
      </c>
      <c r="B60" s="31" t="s">
        <v>97</v>
      </c>
      <c r="C60" s="32"/>
      <c r="D60" s="33">
        <v>130</v>
      </c>
      <c r="E60" s="33">
        <v>52</v>
      </c>
      <c r="F60" s="33">
        <v>96</v>
      </c>
      <c r="G60" s="34" t="s">
        <v>210</v>
      </c>
      <c r="H60" s="34" t="s">
        <v>211</v>
      </c>
      <c r="I60" s="34" t="s">
        <v>97</v>
      </c>
      <c r="J60" s="34" t="s">
        <v>65</v>
      </c>
      <c r="K60" s="33">
        <v>1</v>
      </c>
      <c r="L60" s="34" t="s">
        <v>268</v>
      </c>
      <c r="M60" s="34" t="s">
        <v>57</v>
      </c>
      <c r="N60" s="34" t="s">
        <v>57</v>
      </c>
      <c r="O60" s="35">
        <v>1906</v>
      </c>
      <c r="P60" s="35">
        <v>1906</v>
      </c>
      <c r="Q60" s="35">
        <v>119.5</v>
      </c>
      <c r="R60" s="36">
        <v>6.2696747114375659E-2</v>
      </c>
      <c r="S60" s="35">
        <v>6088633.8799999999</v>
      </c>
      <c r="T60" s="35">
        <v>6088633.8799999999</v>
      </c>
      <c r="U60" s="35">
        <v>3194.45</v>
      </c>
      <c r="V60" s="35">
        <v>44</v>
      </c>
      <c r="W60" s="37">
        <v>25</v>
      </c>
      <c r="X60" s="35">
        <v>69</v>
      </c>
      <c r="Y60" s="35">
        <v>48</v>
      </c>
      <c r="Z60" s="35">
        <v>117</v>
      </c>
      <c r="AA60" s="35">
        <v>109</v>
      </c>
      <c r="AB60" s="35">
        <v>-757646</v>
      </c>
      <c r="AC60" s="36">
        <v>-0.12443612392078993</v>
      </c>
      <c r="AD60" s="35">
        <v>-757646</v>
      </c>
      <c r="AE60" s="35">
        <v>-0.12443612392078993</v>
      </c>
      <c r="AF60" s="35">
        <v>0</v>
      </c>
      <c r="AG60" s="35">
        <v>5</v>
      </c>
      <c r="AH60" s="35">
        <v>0</v>
      </c>
      <c r="AI60" s="35">
        <v>-3750724.29</v>
      </c>
      <c r="AJ60" s="35">
        <v>2104577.0099999998</v>
      </c>
      <c r="AK60" s="36">
        <v>-1.7821748846339438</v>
      </c>
      <c r="AL60" s="42">
        <v>-9806.39</v>
      </c>
      <c r="AM60" s="42">
        <v>2960490.4</v>
      </c>
      <c r="AN60" s="38">
        <v>-3.3124208070392661E-3</v>
      </c>
      <c r="AO60" s="42">
        <v>0</v>
      </c>
      <c r="AP60" s="38">
        <v>0.05</v>
      </c>
      <c r="AQ60" s="38">
        <v>0</v>
      </c>
      <c r="AR60" s="35">
        <v>-7647.24</v>
      </c>
      <c r="AS60" s="35">
        <v>-7647.24</v>
      </c>
      <c r="AT60" s="35">
        <v>0</v>
      </c>
      <c r="AU60" s="35">
        <v>0</v>
      </c>
      <c r="AV60" s="36">
        <v>0.99742355613939782</v>
      </c>
      <c r="AW60" s="35">
        <v>3750729.29</v>
      </c>
      <c r="AX60" s="35">
        <v>2968137.64</v>
      </c>
      <c r="AY60" s="36">
        <v>0.61602148592321015</v>
      </c>
      <c r="AZ60" s="36">
        <v>1.2636642046020481</v>
      </c>
      <c r="BA60" s="39">
        <v>1862331.14</v>
      </c>
      <c r="BB60" s="8"/>
      <c r="BC60" s="8"/>
      <c r="BD60" s="16" t="s">
        <v>61</v>
      </c>
      <c r="BE60" s="17">
        <v>45562.44703703704</v>
      </c>
      <c r="BF60" s="5">
        <f t="shared" si="1"/>
        <v>83864</v>
      </c>
      <c r="BG60" s="5">
        <f t="shared" si="2"/>
        <v>131514</v>
      </c>
      <c r="BH60" s="5">
        <f t="shared" si="3"/>
        <v>223002</v>
      </c>
    </row>
    <row r="61" spans="1:60" x14ac:dyDescent="0.2">
      <c r="A61" s="5">
        <f t="shared" si="4"/>
        <v>11</v>
      </c>
      <c r="B61" s="31" t="s">
        <v>99</v>
      </c>
      <c r="C61" s="32"/>
      <c r="D61" s="33">
        <v>18</v>
      </c>
      <c r="E61" s="33">
        <v>1</v>
      </c>
      <c r="F61" s="33">
        <v>25</v>
      </c>
      <c r="G61" s="34" t="s">
        <v>99</v>
      </c>
      <c r="H61" s="34" t="s">
        <v>100</v>
      </c>
      <c r="I61" s="34" t="s">
        <v>99</v>
      </c>
      <c r="J61" s="34" t="s">
        <v>56</v>
      </c>
      <c r="K61" s="33">
        <v>3</v>
      </c>
      <c r="L61" s="34" t="s">
        <v>268</v>
      </c>
      <c r="M61" s="34" t="s">
        <v>57</v>
      </c>
      <c r="N61" s="34" t="s">
        <v>57</v>
      </c>
      <c r="O61" s="35">
        <v>5015</v>
      </c>
      <c r="P61" s="35">
        <v>5015</v>
      </c>
      <c r="Q61" s="35">
        <v>605</v>
      </c>
      <c r="R61" s="36">
        <v>0.12063808574277168</v>
      </c>
      <c r="S61" s="35">
        <v>10614488.4</v>
      </c>
      <c r="T61" s="35">
        <v>10614488.4</v>
      </c>
      <c r="U61" s="35">
        <v>2116.54</v>
      </c>
      <c r="V61" s="35">
        <v>95</v>
      </c>
      <c r="W61" s="37"/>
      <c r="X61" s="35">
        <v>95</v>
      </c>
      <c r="Y61" s="35">
        <v>55</v>
      </c>
      <c r="Z61" s="35">
        <v>150</v>
      </c>
      <c r="AA61" s="35">
        <v>109</v>
      </c>
      <c r="AB61" s="35">
        <v>1154216</v>
      </c>
      <c r="AC61" s="36">
        <v>0.10873967321872997</v>
      </c>
      <c r="AD61" s="35">
        <v>1154216</v>
      </c>
      <c r="AE61" s="35">
        <v>0.10873967321872997</v>
      </c>
      <c r="AF61" s="35">
        <v>0</v>
      </c>
      <c r="AG61" s="35">
        <v>17117589.670000002</v>
      </c>
      <c r="AH61" s="35">
        <v>1454094.48</v>
      </c>
      <c r="AI61" s="35">
        <v>12585738.1</v>
      </c>
      <c r="AJ61" s="35">
        <v>11326385.5</v>
      </c>
      <c r="AK61" s="36">
        <v>1.1111875099077282</v>
      </c>
      <c r="AL61" s="42">
        <v>137062.35</v>
      </c>
      <c r="AM61" s="42">
        <v>12731796.449999999</v>
      </c>
      <c r="AN61" s="38">
        <v>1.0765358253901397E-2</v>
      </c>
      <c r="AO61" s="42">
        <v>16000000</v>
      </c>
      <c r="AP61" s="38">
        <v>0.05</v>
      </c>
      <c r="AQ61" s="38">
        <v>6.283480914431365E-2</v>
      </c>
      <c r="AR61" s="35">
        <v>177050.79</v>
      </c>
      <c r="AS61" s="35">
        <v>0</v>
      </c>
      <c r="AT61" s="35">
        <v>177050.79</v>
      </c>
      <c r="AU61" s="35">
        <v>177050.79</v>
      </c>
      <c r="AV61" s="36">
        <v>1.0090590725131381</v>
      </c>
      <c r="AW61" s="35">
        <v>4531851.57</v>
      </c>
      <c r="AX61" s="35">
        <v>12794544.449999999</v>
      </c>
      <c r="AY61" s="36">
        <v>0.42694959937965543</v>
      </c>
      <c r="AZ61" s="36">
        <v>0.35420187000092845</v>
      </c>
      <c r="BA61" s="39">
        <v>4062800.78</v>
      </c>
      <c r="BB61" s="8"/>
      <c r="BC61" s="8"/>
      <c r="BD61" s="16" t="s">
        <v>57</v>
      </c>
      <c r="BE61" s="17">
        <v>45562.44703703704</v>
      </c>
      <c r="BF61" s="5">
        <f t="shared" si="1"/>
        <v>476425</v>
      </c>
      <c r="BG61" s="5">
        <f t="shared" si="2"/>
        <v>476425</v>
      </c>
      <c r="BH61" s="5">
        <f t="shared" si="3"/>
        <v>752250</v>
      </c>
    </row>
    <row r="62" spans="1:60" x14ac:dyDescent="0.2">
      <c r="A62" s="5">
        <f t="shared" si="4"/>
        <v>12</v>
      </c>
      <c r="B62" s="31" t="s">
        <v>101</v>
      </c>
      <c r="C62" s="32"/>
      <c r="D62" s="33">
        <v>53</v>
      </c>
      <c r="E62" s="33">
        <v>1</v>
      </c>
      <c r="F62" s="33">
        <v>26</v>
      </c>
      <c r="G62" s="34" t="s">
        <v>101</v>
      </c>
      <c r="H62" s="34" t="s">
        <v>102</v>
      </c>
      <c r="I62" s="34" t="s">
        <v>101</v>
      </c>
      <c r="J62" s="34" t="s">
        <v>56</v>
      </c>
      <c r="K62" s="33">
        <v>3</v>
      </c>
      <c r="L62" s="34" t="s">
        <v>268</v>
      </c>
      <c r="M62" s="34" t="s">
        <v>57</v>
      </c>
      <c r="N62" s="34" t="s">
        <v>57</v>
      </c>
      <c r="O62" s="35">
        <v>4320</v>
      </c>
      <c r="P62" s="35">
        <v>4320</v>
      </c>
      <c r="Q62" s="35">
        <v>585</v>
      </c>
      <c r="R62" s="36">
        <v>0.13541666666666666</v>
      </c>
      <c r="S62" s="35">
        <v>7189633.4299999997</v>
      </c>
      <c r="T62" s="35">
        <v>7189633.4299999997</v>
      </c>
      <c r="U62" s="35">
        <v>1664.26</v>
      </c>
      <c r="V62" s="35">
        <v>96</v>
      </c>
      <c r="W62" s="37"/>
      <c r="X62" s="35">
        <v>96</v>
      </c>
      <c r="Y62" s="35">
        <v>52</v>
      </c>
      <c r="Z62" s="35">
        <v>148</v>
      </c>
      <c r="AA62" s="35">
        <v>109</v>
      </c>
      <c r="AB62" s="35">
        <v>4513720</v>
      </c>
      <c r="AC62" s="36">
        <v>0.62780947651179486</v>
      </c>
      <c r="AD62" s="35">
        <v>4513720</v>
      </c>
      <c r="AE62" s="35">
        <v>0.62780947651179486</v>
      </c>
      <c r="AF62" s="35">
        <v>0</v>
      </c>
      <c r="AG62" s="35">
        <v>16168264.550000001</v>
      </c>
      <c r="AH62" s="35">
        <v>2393154.4500000002</v>
      </c>
      <c r="AI62" s="35">
        <v>10237624.039999999</v>
      </c>
      <c r="AJ62" s="35">
        <v>11489267.24</v>
      </c>
      <c r="AK62" s="36">
        <v>0.89105978877030623</v>
      </c>
      <c r="AL62" s="42">
        <v>108246.08</v>
      </c>
      <c r="AM62" s="42">
        <v>12677025.960000001</v>
      </c>
      <c r="AN62" s="38">
        <v>8.5387598275455442E-3</v>
      </c>
      <c r="AO62" s="42">
        <v>17000000</v>
      </c>
      <c r="AP62" s="38">
        <v>0.05</v>
      </c>
      <c r="AQ62" s="38">
        <v>6.7050426707495683E-2</v>
      </c>
      <c r="AR62" s="35">
        <v>1023851.58</v>
      </c>
      <c r="AS62" s="35">
        <v>273851.58</v>
      </c>
      <c r="AT62" s="35">
        <v>750000</v>
      </c>
      <c r="AU62" s="35">
        <v>300000</v>
      </c>
      <c r="AV62" s="36">
        <v>1.0878603157056679</v>
      </c>
      <c r="AW62" s="35">
        <v>5930640.5099999998</v>
      </c>
      <c r="AX62" s="35">
        <v>11953174.380000001</v>
      </c>
      <c r="AY62" s="36">
        <v>0.82488774535477261</v>
      </c>
      <c r="AZ62" s="36">
        <v>0.49615611062473258</v>
      </c>
      <c r="BA62" s="39">
        <v>3890210.36</v>
      </c>
      <c r="BB62" s="8"/>
      <c r="BC62" s="8"/>
      <c r="BD62" s="16" t="s">
        <v>61</v>
      </c>
      <c r="BE62" s="17">
        <v>45562.44703703704</v>
      </c>
      <c r="BF62" s="5">
        <f t="shared" si="1"/>
        <v>414720</v>
      </c>
      <c r="BG62" s="5">
        <f t="shared" si="2"/>
        <v>414720</v>
      </c>
      <c r="BH62" s="5">
        <f t="shared" si="3"/>
        <v>639360</v>
      </c>
    </row>
    <row r="63" spans="1:60" x14ac:dyDescent="0.2">
      <c r="A63" s="5">
        <f t="shared" si="4"/>
        <v>13</v>
      </c>
      <c r="B63" s="31" t="s">
        <v>105</v>
      </c>
      <c r="C63" s="32"/>
      <c r="D63" s="33">
        <v>54</v>
      </c>
      <c r="E63" s="33">
        <v>1</v>
      </c>
      <c r="F63" s="33">
        <v>28</v>
      </c>
      <c r="G63" s="34" t="s">
        <v>105</v>
      </c>
      <c r="H63" s="34" t="s">
        <v>104</v>
      </c>
      <c r="I63" s="34" t="s">
        <v>105</v>
      </c>
      <c r="J63" s="34" t="s">
        <v>60</v>
      </c>
      <c r="K63" s="33">
        <v>2</v>
      </c>
      <c r="L63" s="34" t="s">
        <v>268</v>
      </c>
      <c r="M63" s="34" t="s">
        <v>57</v>
      </c>
      <c r="N63" s="34" t="s">
        <v>57</v>
      </c>
      <c r="O63" s="35">
        <v>5198</v>
      </c>
      <c r="P63" s="35">
        <v>0</v>
      </c>
      <c r="Q63" s="35">
        <v>110.5</v>
      </c>
      <c r="R63" s="36">
        <v>2.1258176221623702E-2</v>
      </c>
      <c r="S63" s="35">
        <v>18581571.449999999</v>
      </c>
      <c r="T63" s="35">
        <v>0</v>
      </c>
      <c r="U63" s="35">
        <v>3574.75</v>
      </c>
      <c r="V63" s="35">
        <v>23</v>
      </c>
      <c r="W63" s="37"/>
      <c r="X63" s="35"/>
      <c r="Y63" s="35"/>
      <c r="Z63" s="35"/>
      <c r="AA63" s="35"/>
      <c r="AB63" s="35">
        <v>-977726</v>
      </c>
      <c r="AC63" s="36">
        <v>-5.2618047005922097E-2</v>
      </c>
      <c r="AD63" s="35">
        <v>-798235</v>
      </c>
      <c r="AE63" s="35">
        <v>-4.2958422658057806E-2</v>
      </c>
      <c r="AF63" s="35">
        <v>1</v>
      </c>
      <c r="AG63" s="35">
        <v>1715985.05</v>
      </c>
      <c r="AH63" s="35">
        <v>41096.85</v>
      </c>
      <c r="AI63" s="35">
        <v>-2910408.16</v>
      </c>
      <c r="AJ63" s="35">
        <v>3623529.8</v>
      </c>
      <c r="AK63" s="36">
        <v>-0.80319697108603894</v>
      </c>
      <c r="AL63" s="42">
        <v>-9358.0499999999993</v>
      </c>
      <c r="AM63" s="42">
        <v>4810335.6500000004</v>
      </c>
      <c r="AN63" s="38">
        <v>-1.9454047868780215E-3</v>
      </c>
      <c r="AO63" s="42">
        <v>0</v>
      </c>
      <c r="AP63" s="38">
        <v>0.05</v>
      </c>
      <c r="AQ63" s="38">
        <v>0</v>
      </c>
      <c r="AR63" s="35">
        <v>164932.93</v>
      </c>
      <c r="AS63" s="35">
        <v>164932.93</v>
      </c>
      <c r="AT63" s="35">
        <v>0</v>
      </c>
      <c r="AU63" s="35">
        <v>0</v>
      </c>
      <c r="AV63" s="36">
        <v>1.0355045493235515</v>
      </c>
      <c r="AW63" s="35">
        <v>4626393.21</v>
      </c>
      <c r="AX63" s="35">
        <v>4645402.72</v>
      </c>
      <c r="AY63" s="36">
        <v>0.24897750023182244</v>
      </c>
      <c r="AZ63" s="36">
        <v>0.99590788761582338</v>
      </c>
      <c r="BA63" s="39">
        <v>4616883.41</v>
      </c>
      <c r="BB63" s="8"/>
      <c r="BC63" s="8"/>
      <c r="BD63" s="16" t="s">
        <v>57</v>
      </c>
      <c r="BE63" s="17">
        <v>45562.44703703704</v>
      </c>
      <c r="BF63" s="5">
        <f t="shared" si="1"/>
        <v>119554</v>
      </c>
      <c r="BG63" s="5">
        <f t="shared" si="2"/>
        <v>0</v>
      </c>
      <c r="BH63" s="5">
        <f t="shared" si="3"/>
        <v>0</v>
      </c>
    </row>
    <row r="64" spans="1:60" x14ac:dyDescent="0.2">
      <c r="A64" s="5">
        <f t="shared" si="4"/>
        <v>13</v>
      </c>
      <c r="B64" s="31" t="s">
        <v>105</v>
      </c>
      <c r="C64" s="32"/>
      <c r="D64" s="33">
        <v>55</v>
      </c>
      <c r="E64" s="33">
        <v>54</v>
      </c>
      <c r="F64" s="33">
        <v>27</v>
      </c>
      <c r="G64" s="34" t="s">
        <v>103</v>
      </c>
      <c r="H64" s="34" t="s">
        <v>104</v>
      </c>
      <c r="I64" s="34" t="s">
        <v>105</v>
      </c>
      <c r="J64" s="34" t="s">
        <v>65</v>
      </c>
      <c r="K64" s="33">
        <v>1</v>
      </c>
      <c r="L64" s="34" t="s">
        <v>268</v>
      </c>
      <c r="M64" s="34" t="s">
        <v>57</v>
      </c>
      <c r="N64" s="34" t="s">
        <v>57</v>
      </c>
      <c r="O64" s="35">
        <v>3745</v>
      </c>
      <c r="P64" s="35">
        <v>3745</v>
      </c>
      <c r="Q64" s="35">
        <v>253</v>
      </c>
      <c r="R64" s="36">
        <v>6.7556742323097468E-2</v>
      </c>
      <c r="S64" s="35">
        <v>12302507.15</v>
      </c>
      <c r="T64" s="35">
        <v>12302507.15</v>
      </c>
      <c r="U64" s="35">
        <v>3285.04</v>
      </c>
      <c r="V64" s="35">
        <v>43</v>
      </c>
      <c r="W64" s="37">
        <v>23</v>
      </c>
      <c r="X64" s="35">
        <v>66</v>
      </c>
      <c r="Y64" s="35">
        <v>40</v>
      </c>
      <c r="Z64" s="35">
        <v>106</v>
      </c>
      <c r="AA64" s="35">
        <v>109</v>
      </c>
      <c r="AB64" s="35">
        <v>-1484225</v>
      </c>
      <c r="AC64" s="36">
        <v>-0.12064410789633234</v>
      </c>
      <c r="AD64" s="35">
        <v>-1360752</v>
      </c>
      <c r="AE64" s="35">
        <v>-0.11060769836658864</v>
      </c>
      <c r="AF64" s="35">
        <v>1</v>
      </c>
      <c r="AG64" s="35">
        <v>6070895.7699999996</v>
      </c>
      <c r="AH64" s="35">
        <v>3681046.2</v>
      </c>
      <c r="AI64" s="35">
        <v>1274238.75</v>
      </c>
      <c r="AJ64" s="35">
        <v>4071964.1</v>
      </c>
      <c r="AK64" s="36">
        <v>0.31292976035815245</v>
      </c>
      <c r="AL64" s="42">
        <v>566.95000000000005</v>
      </c>
      <c r="AM64" s="42">
        <v>6077447.1100000003</v>
      </c>
      <c r="AN64" s="38">
        <v>9.328752512993898E-5</v>
      </c>
      <c r="AO64" s="42">
        <v>1500000</v>
      </c>
      <c r="AP64" s="38">
        <v>0.05</v>
      </c>
      <c r="AQ64" s="38">
        <v>1.2340707972035318E-2</v>
      </c>
      <c r="AR64" s="35">
        <v>-1108552.3700000001</v>
      </c>
      <c r="AS64" s="35">
        <v>-1108552.3700000001</v>
      </c>
      <c r="AT64" s="35">
        <v>0</v>
      </c>
      <c r="AU64" s="35">
        <v>0</v>
      </c>
      <c r="AV64" s="36">
        <v>0.83523241297611983</v>
      </c>
      <c r="AW64" s="35">
        <v>4796657.0199999996</v>
      </c>
      <c r="AX64" s="35">
        <v>7276354.4800000004</v>
      </c>
      <c r="AY64" s="36">
        <v>0.38989264233022614</v>
      </c>
      <c r="AZ64" s="36">
        <v>0.65921156441515194</v>
      </c>
      <c r="BA64" s="39">
        <v>3145657.02</v>
      </c>
      <c r="BB64" s="8"/>
      <c r="BC64" s="8"/>
      <c r="BD64" s="16" t="s">
        <v>57</v>
      </c>
      <c r="BE64" s="17">
        <v>45562.44703703704</v>
      </c>
      <c r="BF64" s="5">
        <f t="shared" si="1"/>
        <v>161035</v>
      </c>
      <c r="BG64" s="5">
        <f t="shared" si="2"/>
        <v>247170</v>
      </c>
      <c r="BH64" s="5">
        <f t="shared" si="3"/>
        <v>396970</v>
      </c>
    </row>
    <row r="65" spans="1:60" x14ac:dyDescent="0.2">
      <c r="A65" s="5">
        <f t="shared" si="4"/>
        <v>13</v>
      </c>
      <c r="B65" s="31" t="s">
        <v>105</v>
      </c>
      <c r="C65" s="32"/>
      <c r="D65" s="33">
        <v>112</v>
      </c>
      <c r="E65" s="33">
        <v>54</v>
      </c>
      <c r="F65" s="33">
        <v>79</v>
      </c>
      <c r="G65" s="34" t="s">
        <v>190</v>
      </c>
      <c r="H65" s="34" t="s">
        <v>191</v>
      </c>
      <c r="I65" s="34" t="s">
        <v>105</v>
      </c>
      <c r="J65" s="34" t="s">
        <v>65</v>
      </c>
      <c r="K65" s="33">
        <v>1</v>
      </c>
      <c r="L65" s="34" t="s">
        <v>268</v>
      </c>
      <c r="M65" s="34" t="s">
        <v>79</v>
      </c>
      <c r="N65" s="34" t="s">
        <v>57</v>
      </c>
      <c r="O65" s="35">
        <v>1453</v>
      </c>
      <c r="P65" s="35">
        <v>1453</v>
      </c>
      <c r="Q65" s="35">
        <v>82.5</v>
      </c>
      <c r="R65" s="36">
        <v>5.6779077770130769E-2</v>
      </c>
      <c r="S65" s="35">
        <v>6357160.2000000002</v>
      </c>
      <c r="T65" s="35">
        <v>6357160.2000000002</v>
      </c>
      <c r="U65" s="35">
        <v>4375.1899999999996</v>
      </c>
      <c r="V65" s="35">
        <v>48</v>
      </c>
      <c r="W65" s="37">
        <v>23</v>
      </c>
      <c r="X65" s="35">
        <v>71</v>
      </c>
      <c r="Y65" s="35">
        <v>44</v>
      </c>
      <c r="Z65" s="35">
        <v>115</v>
      </c>
      <c r="AA65" s="35">
        <v>109</v>
      </c>
      <c r="AB65" s="35">
        <v>-1038119</v>
      </c>
      <c r="AC65" s="36">
        <v>-0.16329917248270698</v>
      </c>
      <c r="AD65" s="35">
        <v>-805384</v>
      </c>
      <c r="AE65" s="35">
        <v>-0.1266892723578053</v>
      </c>
      <c r="AF65" s="35">
        <v>1</v>
      </c>
      <c r="AG65" s="35">
        <v>2173613.9500000002</v>
      </c>
      <c r="AH65" s="35"/>
      <c r="AI65" s="35"/>
      <c r="AJ65" s="35"/>
      <c r="AK65" s="36"/>
      <c r="AL65" s="42"/>
      <c r="AM65" s="42"/>
      <c r="AN65" s="38"/>
      <c r="AO65" s="42"/>
      <c r="AP65" s="38">
        <v>0.05</v>
      </c>
      <c r="AQ65" s="38"/>
      <c r="AR65" s="35"/>
      <c r="AS65" s="35">
        <v>325469.90999999997</v>
      </c>
      <c r="AT65" s="35"/>
      <c r="AU65" s="35"/>
      <c r="AV65" s="36"/>
      <c r="AW65" s="35"/>
      <c r="AX65" s="35"/>
      <c r="AY65" s="36"/>
      <c r="AZ65" s="36"/>
      <c r="BA65" s="39"/>
      <c r="BB65" s="8"/>
      <c r="BC65" s="8"/>
      <c r="BD65" s="16" t="s">
        <v>57</v>
      </c>
      <c r="BE65" s="17">
        <v>45562.44703703704</v>
      </c>
      <c r="BF65" s="5">
        <f t="shared" si="1"/>
        <v>69744</v>
      </c>
      <c r="BG65" s="5">
        <f t="shared" si="2"/>
        <v>103163</v>
      </c>
      <c r="BH65" s="5">
        <f t="shared" si="3"/>
        <v>167095</v>
      </c>
    </row>
    <row r="66" spans="1:60" x14ac:dyDescent="0.2">
      <c r="A66" s="5">
        <f t="shared" si="4"/>
        <v>14</v>
      </c>
      <c r="B66" s="31" t="s">
        <v>108</v>
      </c>
      <c r="C66" s="32"/>
      <c r="D66" s="33">
        <v>56</v>
      </c>
      <c r="E66" s="33">
        <v>1</v>
      </c>
      <c r="F66" s="33">
        <v>30</v>
      </c>
      <c r="G66" s="34" t="s">
        <v>108</v>
      </c>
      <c r="H66" s="34" t="s">
        <v>107</v>
      </c>
      <c r="I66" s="34" t="s">
        <v>108</v>
      </c>
      <c r="J66" s="34" t="s">
        <v>60</v>
      </c>
      <c r="K66" s="33">
        <v>2</v>
      </c>
      <c r="L66" s="34" t="s">
        <v>268</v>
      </c>
      <c r="M66" s="34" t="s">
        <v>57</v>
      </c>
      <c r="N66" s="34" t="s">
        <v>57</v>
      </c>
      <c r="O66" s="35">
        <v>3710</v>
      </c>
      <c r="P66" s="35">
        <v>0</v>
      </c>
      <c r="Q66" s="35">
        <v>96</v>
      </c>
      <c r="R66" s="36">
        <v>2.587601078167116E-2</v>
      </c>
      <c r="S66" s="35">
        <v>7532039.9500000002</v>
      </c>
      <c r="T66" s="35">
        <v>0</v>
      </c>
      <c r="U66" s="35">
        <v>2030.19</v>
      </c>
      <c r="V66" s="35">
        <v>33</v>
      </c>
      <c r="W66" s="37"/>
      <c r="X66" s="35"/>
      <c r="Y66" s="35"/>
      <c r="Z66" s="35"/>
      <c r="AA66" s="35"/>
      <c r="AB66" s="35">
        <v>372943</v>
      </c>
      <c r="AC66" s="36">
        <v>4.951420896273924E-2</v>
      </c>
      <c r="AD66" s="35">
        <v>372943</v>
      </c>
      <c r="AE66" s="35">
        <v>4.951420896273924E-2</v>
      </c>
      <c r="AF66" s="35">
        <v>0</v>
      </c>
      <c r="AG66" s="35">
        <v>618191.18000000005</v>
      </c>
      <c r="AH66" s="35">
        <v>60518.55</v>
      </c>
      <c r="AI66" s="35">
        <v>-2298982.7400000002</v>
      </c>
      <c r="AJ66" s="35">
        <v>3028068.4</v>
      </c>
      <c r="AK66" s="36">
        <v>-0.75922417736666725</v>
      </c>
      <c r="AL66" s="42">
        <v>-1746.4</v>
      </c>
      <c r="AM66" s="42">
        <v>3155943.65</v>
      </c>
      <c r="AN66" s="38">
        <v>-5.5336856220484165E-4</v>
      </c>
      <c r="AO66" s="42">
        <v>0</v>
      </c>
      <c r="AP66" s="38">
        <v>0.05</v>
      </c>
      <c r="AQ66" s="38">
        <v>0</v>
      </c>
      <c r="AR66" s="35">
        <v>204616.06</v>
      </c>
      <c r="AS66" s="35">
        <v>148716.06</v>
      </c>
      <c r="AT66" s="35">
        <v>55900</v>
      </c>
      <c r="AU66" s="35">
        <v>55900</v>
      </c>
      <c r="AV66" s="36">
        <v>1.0693301755770188</v>
      </c>
      <c r="AW66" s="35">
        <v>2917173.92</v>
      </c>
      <c r="AX66" s="35">
        <v>3007227.59</v>
      </c>
      <c r="AY66" s="36">
        <v>0.38730197122759552</v>
      </c>
      <c r="AZ66" s="36">
        <v>0.97005425518858057</v>
      </c>
      <c r="BA66" s="39">
        <v>1775733.27</v>
      </c>
      <c r="BB66" s="8"/>
      <c r="BC66" s="8"/>
      <c r="BD66" s="16" t="s">
        <v>61</v>
      </c>
      <c r="BE66" s="17">
        <v>45562.44703703704</v>
      </c>
      <c r="BF66" s="5">
        <f t="shared" si="1"/>
        <v>122430</v>
      </c>
      <c r="BG66" s="5">
        <f t="shared" si="2"/>
        <v>0</v>
      </c>
      <c r="BH66" s="5">
        <f t="shared" si="3"/>
        <v>0</v>
      </c>
    </row>
    <row r="67" spans="1:60" x14ac:dyDescent="0.2">
      <c r="A67" s="5">
        <f t="shared" si="4"/>
        <v>14</v>
      </c>
      <c r="B67" s="31" t="s">
        <v>108</v>
      </c>
      <c r="C67" s="32"/>
      <c r="D67" s="33">
        <v>57</v>
      </c>
      <c r="E67" s="33">
        <v>56</v>
      </c>
      <c r="F67" s="33">
        <v>29</v>
      </c>
      <c r="G67" s="34" t="s">
        <v>106</v>
      </c>
      <c r="H67" s="34" t="s">
        <v>107</v>
      </c>
      <c r="I67" s="34" t="s">
        <v>108</v>
      </c>
      <c r="J67" s="34" t="s">
        <v>65</v>
      </c>
      <c r="K67" s="33">
        <v>1</v>
      </c>
      <c r="L67" s="34" t="s">
        <v>268</v>
      </c>
      <c r="M67" s="34" t="s">
        <v>57</v>
      </c>
      <c r="N67" s="34" t="s">
        <v>57</v>
      </c>
      <c r="O67" s="35">
        <v>1893</v>
      </c>
      <c r="P67" s="35">
        <v>1893</v>
      </c>
      <c r="Q67" s="35">
        <v>150.5</v>
      </c>
      <c r="R67" s="36">
        <v>7.9503433703116744E-2</v>
      </c>
      <c r="S67" s="35">
        <v>3815877.15</v>
      </c>
      <c r="T67" s="35">
        <v>3815877.15</v>
      </c>
      <c r="U67" s="35">
        <v>2015.78</v>
      </c>
      <c r="V67" s="35">
        <v>60</v>
      </c>
      <c r="W67" s="37">
        <v>33</v>
      </c>
      <c r="X67" s="35">
        <v>93</v>
      </c>
      <c r="Y67" s="35">
        <v>49</v>
      </c>
      <c r="Z67" s="35">
        <v>142</v>
      </c>
      <c r="AA67" s="35">
        <v>109</v>
      </c>
      <c r="AB67" s="35">
        <v>0</v>
      </c>
      <c r="AC67" s="36">
        <v>0</v>
      </c>
      <c r="AD67" s="35">
        <v>0</v>
      </c>
      <c r="AE67" s="35">
        <v>0</v>
      </c>
      <c r="AF67" s="35">
        <v>0</v>
      </c>
      <c r="AG67" s="35">
        <v>32370.5</v>
      </c>
      <c r="AH67" s="35">
        <v>0</v>
      </c>
      <c r="AI67" s="35">
        <v>-2791520.62</v>
      </c>
      <c r="AJ67" s="35">
        <v>2294865.4500000002</v>
      </c>
      <c r="AK67" s="36">
        <v>-1.2164201696443684</v>
      </c>
      <c r="AL67" s="42">
        <v>-1254.95</v>
      </c>
      <c r="AM67" s="42">
        <v>2422994.25</v>
      </c>
      <c r="AN67" s="38">
        <v>-5.1793354441513845E-4</v>
      </c>
      <c r="AO67" s="42">
        <v>0</v>
      </c>
      <c r="AP67" s="38">
        <v>0.05</v>
      </c>
      <c r="AQ67" s="38">
        <v>0</v>
      </c>
      <c r="AR67" s="35">
        <v>2458.2600000000002</v>
      </c>
      <c r="AS67" s="35">
        <v>2458.2600000000002</v>
      </c>
      <c r="AT67" s="35">
        <v>0</v>
      </c>
      <c r="AU67" s="35">
        <v>0</v>
      </c>
      <c r="AV67" s="36">
        <v>1.0010155849820683</v>
      </c>
      <c r="AW67" s="35">
        <v>2823891.12</v>
      </c>
      <c r="AX67" s="35">
        <v>2420535.9900000002</v>
      </c>
      <c r="AY67" s="36">
        <v>0.74003722053787813</v>
      </c>
      <c r="AZ67" s="36">
        <v>1.1666387658214492</v>
      </c>
      <c r="BA67" s="39">
        <v>1634791.12</v>
      </c>
      <c r="BB67" s="8"/>
      <c r="BC67" s="8"/>
      <c r="BD67" s="16" t="s">
        <v>57</v>
      </c>
      <c r="BE67" s="17">
        <v>45562.44703703704</v>
      </c>
      <c r="BF67" s="5">
        <f t="shared" si="1"/>
        <v>113580</v>
      </c>
      <c r="BG67" s="5">
        <f t="shared" si="2"/>
        <v>176049</v>
      </c>
      <c r="BH67" s="5">
        <f t="shared" si="3"/>
        <v>268806</v>
      </c>
    </row>
    <row r="68" spans="1:60" x14ac:dyDescent="0.2">
      <c r="A68" s="5">
        <f t="shared" si="4"/>
        <v>14</v>
      </c>
      <c r="B68" s="31" t="s">
        <v>108</v>
      </c>
      <c r="C68" s="32"/>
      <c r="D68" s="33">
        <v>211</v>
      </c>
      <c r="E68" s="33">
        <v>56</v>
      </c>
      <c r="F68" s="33">
        <v>97</v>
      </c>
      <c r="G68" s="34" t="s">
        <v>212</v>
      </c>
      <c r="H68" s="34" t="s">
        <v>213</v>
      </c>
      <c r="I68" s="34" t="s">
        <v>108</v>
      </c>
      <c r="J68" s="34" t="s">
        <v>65</v>
      </c>
      <c r="K68" s="33">
        <v>1</v>
      </c>
      <c r="L68" s="34" t="s">
        <v>268</v>
      </c>
      <c r="M68" s="34" t="s">
        <v>57</v>
      </c>
      <c r="N68" s="34" t="s">
        <v>57</v>
      </c>
      <c r="O68" s="35">
        <v>1817</v>
      </c>
      <c r="P68" s="35">
        <v>1817</v>
      </c>
      <c r="Q68" s="35">
        <v>147</v>
      </c>
      <c r="R68" s="36">
        <v>8.0902586681342883E-2</v>
      </c>
      <c r="S68" s="35">
        <v>3716163.5</v>
      </c>
      <c r="T68" s="35">
        <v>3716163.5</v>
      </c>
      <c r="U68" s="35">
        <v>2045.21</v>
      </c>
      <c r="V68" s="35">
        <v>62</v>
      </c>
      <c r="W68" s="37">
        <v>33</v>
      </c>
      <c r="X68" s="35">
        <v>95</v>
      </c>
      <c r="Y68" s="35">
        <v>56</v>
      </c>
      <c r="Z68" s="35">
        <v>151</v>
      </c>
      <c r="AA68" s="35">
        <v>109</v>
      </c>
      <c r="AB68" s="35">
        <v>79031</v>
      </c>
      <c r="AC68" s="36">
        <v>2.1266825315947483E-2</v>
      </c>
      <c r="AD68" s="35">
        <v>79031</v>
      </c>
      <c r="AE68" s="35">
        <v>2.1266825315947483E-2</v>
      </c>
      <c r="AF68" s="35">
        <v>0</v>
      </c>
      <c r="AG68" s="35">
        <v>2097674.25</v>
      </c>
      <c r="AH68" s="35">
        <v>0</v>
      </c>
      <c r="AI68" s="35">
        <v>-646610.31000000006</v>
      </c>
      <c r="AJ68" s="35">
        <v>2580100.9500000002</v>
      </c>
      <c r="AK68" s="36">
        <v>-0.25061434514800673</v>
      </c>
      <c r="AL68" s="42">
        <v>4585.74</v>
      </c>
      <c r="AM68" s="42">
        <v>2757994.01</v>
      </c>
      <c r="AN68" s="38">
        <v>1.6627084697693017E-3</v>
      </c>
      <c r="AO68" s="42">
        <v>700000</v>
      </c>
      <c r="AP68" s="38">
        <v>0.05</v>
      </c>
      <c r="AQ68" s="38">
        <v>1.269038289173079E-2</v>
      </c>
      <c r="AR68" s="35">
        <v>242399.03</v>
      </c>
      <c r="AS68" s="35">
        <v>242399.03</v>
      </c>
      <c r="AT68" s="35">
        <v>0</v>
      </c>
      <c r="AU68" s="35">
        <v>0</v>
      </c>
      <c r="AV68" s="36">
        <v>1.0963585282715105</v>
      </c>
      <c r="AW68" s="35">
        <v>2744284.56</v>
      </c>
      <c r="AX68" s="35">
        <v>2515594.98</v>
      </c>
      <c r="AY68" s="36">
        <v>0.73847250262266451</v>
      </c>
      <c r="AZ68" s="36">
        <v>1.0909087439823084</v>
      </c>
      <c r="BA68" s="39">
        <v>2737894.26</v>
      </c>
      <c r="BB68" s="8"/>
      <c r="BC68" s="8"/>
      <c r="BD68" s="16" t="s">
        <v>57</v>
      </c>
      <c r="BE68" s="17">
        <v>45562.44703703704</v>
      </c>
      <c r="BF68" s="5">
        <f t="shared" si="1"/>
        <v>112654</v>
      </c>
      <c r="BG68" s="5">
        <f t="shared" si="2"/>
        <v>172615</v>
      </c>
      <c r="BH68" s="5">
        <f t="shared" si="3"/>
        <v>274367</v>
      </c>
    </row>
    <row r="69" spans="1:60" x14ac:dyDescent="0.2">
      <c r="A69" s="5">
        <f t="shared" si="4"/>
        <v>15</v>
      </c>
      <c r="B69" s="31" t="s">
        <v>109</v>
      </c>
      <c r="C69" s="32"/>
      <c r="D69" s="33">
        <v>58</v>
      </c>
      <c r="E69" s="33">
        <v>1</v>
      </c>
      <c r="F69" s="33">
        <v>31</v>
      </c>
      <c r="G69" s="34" t="s">
        <v>109</v>
      </c>
      <c r="H69" s="34" t="s">
        <v>110</v>
      </c>
      <c r="I69" s="34" t="s">
        <v>109</v>
      </c>
      <c r="J69" s="34" t="s">
        <v>56</v>
      </c>
      <c r="K69" s="33">
        <v>3</v>
      </c>
      <c r="L69" s="34" t="s">
        <v>268</v>
      </c>
      <c r="M69" s="34" t="s">
        <v>57</v>
      </c>
      <c r="N69" s="34" t="s">
        <v>57</v>
      </c>
      <c r="O69" s="35">
        <v>4864</v>
      </c>
      <c r="P69" s="35">
        <v>4864</v>
      </c>
      <c r="Q69" s="35">
        <v>520</v>
      </c>
      <c r="R69" s="36">
        <v>0.1069078947368421</v>
      </c>
      <c r="S69" s="35">
        <v>11103104.210000001</v>
      </c>
      <c r="T69" s="35">
        <v>11103104.210000001</v>
      </c>
      <c r="U69" s="35">
        <v>2282.71</v>
      </c>
      <c r="V69" s="35">
        <v>96</v>
      </c>
      <c r="W69" s="37"/>
      <c r="X69" s="35">
        <v>96</v>
      </c>
      <c r="Y69" s="35">
        <v>48</v>
      </c>
      <c r="Z69" s="35">
        <v>144</v>
      </c>
      <c r="AA69" s="35">
        <v>109</v>
      </c>
      <c r="AB69" s="35">
        <v>-446090</v>
      </c>
      <c r="AC69" s="36">
        <v>-4.0177052431718104E-2</v>
      </c>
      <c r="AD69" s="35">
        <v>-446090</v>
      </c>
      <c r="AE69" s="35">
        <v>-4.0177052431718104E-2</v>
      </c>
      <c r="AF69" s="35">
        <v>0</v>
      </c>
      <c r="AG69" s="35">
        <v>23478666.530000001</v>
      </c>
      <c r="AH69" s="35">
        <v>5620746.0700000003</v>
      </c>
      <c r="AI69" s="35">
        <v>15239900.640000001</v>
      </c>
      <c r="AJ69" s="35">
        <v>10250097.689999999</v>
      </c>
      <c r="AK69" s="36">
        <v>1.4868054042907373</v>
      </c>
      <c r="AL69" s="42">
        <v>116264.09</v>
      </c>
      <c r="AM69" s="42">
        <v>11460033.939999999</v>
      </c>
      <c r="AN69" s="38">
        <v>1.0145178505466102E-2</v>
      </c>
      <c r="AO69" s="42">
        <v>16000000</v>
      </c>
      <c r="AP69" s="38">
        <v>0.05</v>
      </c>
      <c r="AQ69" s="38">
        <v>6.9807821179978122E-2</v>
      </c>
      <c r="AR69" s="35">
        <v>9019.7800000000007</v>
      </c>
      <c r="AS69" s="35">
        <v>9019.7800000000007</v>
      </c>
      <c r="AT69" s="35">
        <v>0</v>
      </c>
      <c r="AU69" s="35">
        <v>0</v>
      </c>
      <c r="AV69" s="36">
        <v>1.0498602226102365</v>
      </c>
      <c r="AW69" s="35">
        <v>8238765.8899999997</v>
      </c>
      <c r="AX69" s="35">
        <v>10915771.16</v>
      </c>
      <c r="AY69" s="36">
        <v>0.74202364799744591</v>
      </c>
      <c r="AZ69" s="36">
        <v>0.7547580257261457</v>
      </c>
      <c r="BA69" s="39">
        <v>2813586.95</v>
      </c>
      <c r="BB69" s="8"/>
      <c r="BC69" s="8"/>
      <c r="BD69" s="16" t="s">
        <v>61</v>
      </c>
      <c r="BE69" s="17">
        <v>45562.44703703704</v>
      </c>
      <c r="BF69" s="5">
        <f t="shared" si="1"/>
        <v>466944</v>
      </c>
      <c r="BG69" s="5">
        <f t="shared" si="2"/>
        <v>466944</v>
      </c>
      <c r="BH69" s="5">
        <f t="shared" si="3"/>
        <v>700416</v>
      </c>
    </row>
    <row r="70" spans="1:60" x14ac:dyDescent="0.2">
      <c r="A70" s="5">
        <f t="shared" si="4"/>
        <v>16</v>
      </c>
      <c r="B70" s="31" t="s">
        <v>114</v>
      </c>
      <c r="C70" s="32"/>
      <c r="D70" s="33">
        <v>62</v>
      </c>
      <c r="E70" s="33">
        <v>1</v>
      </c>
      <c r="F70" s="33">
        <v>34</v>
      </c>
      <c r="G70" s="34" t="s">
        <v>114</v>
      </c>
      <c r="H70" s="34" t="s">
        <v>115</v>
      </c>
      <c r="I70" s="34" t="s">
        <v>114</v>
      </c>
      <c r="J70" s="34" t="s">
        <v>56</v>
      </c>
      <c r="K70" s="33">
        <v>3</v>
      </c>
      <c r="L70" s="34" t="s">
        <v>268</v>
      </c>
      <c r="M70" s="34" t="s">
        <v>57</v>
      </c>
      <c r="N70" s="34" t="s">
        <v>57</v>
      </c>
      <c r="O70" s="35">
        <v>3012</v>
      </c>
      <c r="P70" s="35">
        <v>3012</v>
      </c>
      <c r="Q70" s="35">
        <v>364.5</v>
      </c>
      <c r="R70" s="36">
        <v>0.12101593625498008</v>
      </c>
      <c r="S70" s="35">
        <v>5535296.96</v>
      </c>
      <c r="T70" s="35">
        <v>5535296.96</v>
      </c>
      <c r="U70" s="35">
        <v>1837.74</v>
      </c>
      <c r="V70" s="35">
        <v>95</v>
      </c>
      <c r="W70" s="37"/>
      <c r="X70" s="35">
        <v>95</v>
      </c>
      <c r="Y70" s="35">
        <v>60</v>
      </c>
      <c r="Z70" s="35">
        <v>155</v>
      </c>
      <c r="AA70" s="35">
        <v>109</v>
      </c>
      <c r="AB70" s="35">
        <v>1154763</v>
      </c>
      <c r="AC70" s="36">
        <v>0.20861807565966617</v>
      </c>
      <c r="AD70" s="35">
        <v>1154763</v>
      </c>
      <c r="AE70" s="35">
        <v>0.20861807565966617</v>
      </c>
      <c r="AF70" s="35">
        <v>0</v>
      </c>
      <c r="AG70" s="35">
        <v>4234000</v>
      </c>
      <c r="AH70" s="35">
        <v>296777.90000000002</v>
      </c>
      <c r="AI70" s="35">
        <v>-2184065.13</v>
      </c>
      <c r="AJ70" s="35">
        <v>6790255.6100000003</v>
      </c>
      <c r="AK70" s="36">
        <v>-0.32164696816177729</v>
      </c>
      <c r="AL70" s="42">
        <v>3929.98</v>
      </c>
      <c r="AM70" s="42">
        <v>7217230</v>
      </c>
      <c r="AN70" s="38">
        <v>5.4452747106576902E-4</v>
      </c>
      <c r="AO70" s="42">
        <v>3001421.4</v>
      </c>
      <c r="AP70" s="38">
        <v>0.05</v>
      </c>
      <c r="AQ70" s="38">
        <v>2.0793444299267171E-2</v>
      </c>
      <c r="AR70" s="35">
        <v>482728.75</v>
      </c>
      <c r="AS70" s="35">
        <v>2728.75</v>
      </c>
      <c r="AT70" s="35">
        <v>480000</v>
      </c>
      <c r="AU70" s="35">
        <v>480000</v>
      </c>
      <c r="AV70" s="36">
        <v>1.071679955512667</v>
      </c>
      <c r="AW70" s="35">
        <v>6418065.1299999999</v>
      </c>
      <c r="AX70" s="35">
        <v>7214501.25</v>
      </c>
      <c r="AY70" s="36">
        <v>1.1594798212958026</v>
      </c>
      <c r="AZ70" s="36">
        <v>0.88960621221044212</v>
      </c>
      <c r="BA70" s="39">
        <v>4888065.13</v>
      </c>
      <c r="BB70" s="8"/>
      <c r="BC70" s="8"/>
      <c r="BD70" s="16" t="s">
        <v>61</v>
      </c>
      <c r="BE70" s="17">
        <v>45562.44703703704</v>
      </c>
      <c r="BF70" s="5">
        <f t="shared" si="1"/>
        <v>286140</v>
      </c>
      <c r="BG70" s="5">
        <f t="shared" si="2"/>
        <v>286140</v>
      </c>
      <c r="BH70" s="5">
        <f t="shared" si="3"/>
        <v>466860</v>
      </c>
    </row>
    <row r="71" spans="1:60" x14ac:dyDescent="0.2">
      <c r="A71" s="5">
        <f t="shared" si="4"/>
        <v>17</v>
      </c>
      <c r="B71" s="31" t="s">
        <v>113</v>
      </c>
      <c r="C71" s="32"/>
      <c r="D71" s="33">
        <v>20</v>
      </c>
      <c r="E71" s="33">
        <v>1</v>
      </c>
      <c r="F71" s="33">
        <v>37</v>
      </c>
      <c r="G71" s="34" t="s">
        <v>113</v>
      </c>
      <c r="H71" s="34" t="s">
        <v>119</v>
      </c>
      <c r="I71" s="34" t="s">
        <v>113</v>
      </c>
      <c r="J71" s="34" t="s">
        <v>60</v>
      </c>
      <c r="K71" s="33">
        <v>2</v>
      </c>
      <c r="L71" s="34" t="s">
        <v>268</v>
      </c>
      <c r="M71" s="34" t="s">
        <v>57</v>
      </c>
      <c r="N71" s="34" t="s">
        <v>57</v>
      </c>
      <c r="O71" s="35">
        <v>35142</v>
      </c>
      <c r="P71" s="35">
        <v>0</v>
      </c>
      <c r="Q71" s="35">
        <v>931.5</v>
      </c>
      <c r="R71" s="36">
        <v>2.6506744066928465E-2</v>
      </c>
      <c r="S71" s="35">
        <v>93097712.099999994</v>
      </c>
      <c r="T71" s="35">
        <v>0</v>
      </c>
      <c r="U71" s="35">
        <v>2649.18</v>
      </c>
      <c r="V71" s="35">
        <v>25</v>
      </c>
      <c r="W71" s="37"/>
      <c r="X71" s="35"/>
      <c r="Y71" s="35"/>
      <c r="Z71" s="35"/>
      <c r="AA71" s="35"/>
      <c r="AB71" s="35">
        <v>-2517261</v>
      </c>
      <c r="AC71" s="36">
        <v>-2.7038913666279023E-2</v>
      </c>
      <c r="AD71" s="35">
        <v>-1266134</v>
      </c>
      <c r="AE71" s="35">
        <v>-1.3600054947000142E-2</v>
      </c>
      <c r="AF71" s="35">
        <v>1</v>
      </c>
      <c r="AG71" s="35">
        <v>19994001</v>
      </c>
      <c r="AH71" s="35">
        <v>-1027.05</v>
      </c>
      <c r="AI71" s="35">
        <v>1445965.8</v>
      </c>
      <c r="AJ71" s="35">
        <v>22424269.379999999</v>
      </c>
      <c r="AK71" s="36">
        <v>6.4482181135838645E-2</v>
      </c>
      <c r="AL71" s="42">
        <v>110141.66</v>
      </c>
      <c r="AM71" s="42">
        <v>24863595.079999998</v>
      </c>
      <c r="AN71" s="38">
        <v>4.4298364595149291E-3</v>
      </c>
      <c r="AO71" s="42">
        <v>4025160.08</v>
      </c>
      <c r="AP71" s="38">
        <v>0.05</v>
      </c>
      <c r="AQ71" s="38">
        <v>8.0944852645983487E-3</v>
      </c>
      <c r="AR71" s="35">
        <v>3046846.52</v>
      </c>
      <c r="AS71" s="35">
        <v>46846.52</v>
      </c>
      <c r="AT71" s="35">
        <v>3000000</v>
      </c>
      <c r="AU71" s="35">
        <v>1500000</v>
      </c>
      <c r="AV71" s="36">
        <v>1.1396563063290857</v>
      </c>
      <c r="AW71" s="35">
        <v>18548035.199999999</v>
      </c>
      <c r="AX71" s="35">
        <v>23316748.559999999</v>
      </c>
      <c r="AY71" s="36">
        <v>0.19923191216640007</v>
      </c>
      <c r="AZ71" s="36">
        <v>0.79548120323342375</v>
      </c>
      <c r="BA71" s="39">
        <v>3648035.2</v>
      </c>
      <c r="BB71" s="8"/>
      <c r="BC71" s="8"/>
      <c r="BD71" s="16" t="s">
        <v>57</v>
      </c>
      <c r="BE71" s="17">
        <v>45562.44703703704</v>
      </c>
      <c r="BF71" s="5">
        <f t="shared" si="1"/>
        <v>878550</v>
      </c>
      <c r="BG71" s="5">
        <f t="shared" si="2"/>
        <v>0</v>
      </c>
      <c r="BH71" s="5">
        <f t="shared" si="3"/>
        <v>0</v>
      </c>
    </row>
    <row r="72" spans="1:60" x14ac:dyDescent="0.2">
      <c r="A72" s="5">
        <f t="shared" si="4"/>
        <v>17</v>
      </c>
      <c r="B72" s="31" t="s">
        <v>113</v>
      </c>
      <c r="C72" s="32"/>
      <c r="D72" s="33">
        <v>60</v>
      </c>
      <c r="E72" s="33">
        <v>20</v>
      </c>
      <c r="F72" s="33">
        <v>32</v>
      </c>
      <c r="G72" s="34" t="s">
        <v>111</v>
      </c>
      <c r="H72" s="34" t="s">
        <v>112</v>
      </c>
      <c r="I72" s="34" t="s">
        <v>113</v>
      </c>
      <c r="J72" s="34" t="s">
        <v>65</v>
      </c>
      <c r="K72" s="33">
        <v>1</v>
      </c>
      <c r="L72" s="34" t="s">
        <v>268</v>
      </c>
      <c r="M72" s="34" t="s">
        <v>57</v>
      </c>
      <c r="N72" s="34" t="s">
        <v>57</v>
      </c>
      <c r="O72" s="35">
        <v>3172</v>
      </c>
      <c r="P72" s="35">
        <v>3172</v>
      </c>
      <c r="Q72" s="35">
        <v>268</v>
      </c>
      <c r="R72" s="36">
        <v>8.4489281210592682E-2</v>
      </c>
      <c r="S72" s="35">
        <v>6165784.9500000002</v>
      </c>
      <c r="T72" s="35">
        <v>6165784.9500000002</v>
      </c>
      <c r="U72" s="35">
        <v>1943.81</v>
      </c>
      <c r="V72" s="35">
        <v>64</v>
      </c>
      <c r="W72" s="37">
        <v>25</v>
      </c>
      <c r="X72" s="35">
        <v>89</v>
      </c>
      <c r="Y72" s="35">
        <v>50</v>
      </c>
      <c r="Z72" s="35">
        <v>139</v>
      </c>
      <c r="AA72" s="35">
        <v>109</v>
      </c>
      <c r="AB72" s="35">
        <v>358316</v>
      </c>
      <c r="AC72" s="36">
        <v>5.8113606443572122E-2</v>
      </c>
      <c r="AD72" s="35">
        <v>358316</v>
      </c>
      <c r="AE72" s="35">
        <v>5.8113606443572122E-2</v>
      </c>
      <c r="AF72" s="35">
        <v>0</v>
      </c>
      <c r="AG72" s="35">
        <v>6144472.0999999996</v>
      </c>
      <c r="AH72" s="35">
        <v>1401521.7</v>
      </c>
      <c r="AI72" s="35">
        <v>3552389.61</v>
      </c>
      <c r="AJ72" s="35">
        <v>3884299.16</v>
      </c>
      <c r="AK72" s="36">
        <v>0.91455098170141969</v>
      </c>
      <c r="AL72" s="42">
        <v>41330.800000000003</v>
      </c>
      <c r="AM72" s="42">
        <v>4466332.57</v>
      </c>
      <c r="AN72" s="38">
        <v>9.2538563468416331E-3</v>
      </c>
      <c r="AO72" s="42">
        <v>3891321.93</v>
      </c>
      <c r="AP72" s="38">
        <v>0.05</v>
      </c>
      <c r="AQ72" s="38">
        <v>4.3562832245606829E-2</v>
      </c>
      <c r="AR72" s="35">
        <v>-403317.19</v>
      </c>
      <c r="AS72" s="35">
        <v>-403317.19</v>
      </c>
      <c r="AT72" s="35">
        <v>0</v>
      </c>
      <c r="AU72" s="35">
        <v>0</v>
      </c>
      <c r="AV72" s="36">
        <v>0.91717737211556682</v>
      </c>
      <c r="AW72" s="35">
        <v>2592082.4900000002</v>
      </c>
      <c r="AX72" s="35">
        <v>4869649.76</v>
      </c>
      <c r="AY72" s="36">
        <v>0.42039781001444104</v>
      </c>
      <c r="AZ72" s="36">
        <v>0.53229341282236287</v>
      </c>
      <c r="BA72" s="39">
        <v>2267082.4900000002</v>
      </c>
      <c r="BB72" s="8"/>
      <c r="BC72" s="8"/>
      <c r="BD72" s="16" t="s">
        <v>57</v>
      </c>
      <c r="BE72" s="17">
        <v>45562.44703703704</v>
      </c>
      <c r="BF72" s="5">
        <f t="shared" si="1"/>
        <v>203008</v>
      </c>
      <c r="BG72" s="5">
        <f t="shared" si="2"/>
        <v>282308</v>
      </c>
      <c r="BH72" s="5">
        <f t="shared" si="3"/>
        <v>440908</v>
      </c>
    </row>
    <row r="73" spans="1:60" x14ac:dyDescent="0.2">
      <c r="A73" s="5">
        <f t="shared" si="4"/>
        <v>17</v>
      </c>
      <c r="B73" s="31" t="s">
        <v>113</v>
      </c>
      <c r="C73" s="32"/>
      <c r="D73" s="33">
        <v>4</v>
      </c>
      <c r="E73" s="33">
        <v>20</v>
      </c>
      <c r="F73" s="33">
        <v>36</v>
      </c>
      <c r="G73" s="34" t="s">
        <v>118</v>
      </c>
      <c r="H73" s="34" t="s">
        <v>119</v>
      </c>
      <c r="I73" s="34" t="s">
        <v>113</v>
      </c>
      <c r="J73" s="34" t="s">
        <v>65</v>
      </c>
      <c r="K73" s="33">
        <v>1</v>
      </c>
      <c r="L73" s="34" t="s">
        <v>268</v>
      </c>
      <c r="M73" s="34" t="s">
        <v>57</v>
      </c>
      <c r="N73" s="34" t="s">
        <v>57</v>
      </c>
      <c r="O73" s="35">
        <v>26503</v>
      </c>
      <c r="P73" s="35">
        <v>26503</v>
      </c>
      <c r="Q73" s="35">
        <v>2011.5</v>
      </c>
      <c r="R73" s="36">
        <v>7.5897068256423797E-2</v>
      </c>
      <c r="S73" s="35">
        <v>75345413.079999998</v>
      </c>
      <c r="T73" s="35">
        <v>75345413.079999998</v>
      </c>
      <c r="U73" s="35">
        <v>2842.9</v>
      </c>
      <c r="V73" s="35">
        <v>57</v>
      </c>
      <c r="W73" s="37">
        <v>25</v>
      </c>
      <c r="X73" s="35">
        <v>82</v>
      </c>
      <c r="Y73" s="35">
        <v>62</v>
      </c>
      <c r="Z73" s="35">
        <v>144</v>
      </c>
      <c r="AA73" s="35">
        <v>109</v>
      </c>
      <c r="AB73" s="35">
        <v>-5796610</v>
      </c>
      <c r="AC73" s="36">
        <v>-7.6933814057735597E-2</v>
      </c>
      <c r="AD73" s="35">
        <v>-2864935</v>
      </c>
      <c r="AE73" s="35">
        <v>-3.8024013445358364E-2</v>
      </c>
      <c r="AF73" s="35">
        <v>1</v>
      </c>
      <c r="AG73" s="35">
        <v>36994386.5</v>
      </c>
      <c r="AH73" s="35">
        <v>11898446.960000001</v>
      </c>
      <c r="AI73" s="35">
        <v>-613189.1</v>
      </c>
      <c r="AJ73" s="35">
        <v>40076421.700000003</v>
      </c>
      <c r="AK73" s="36">
        <v>-1.5300495253547049E-2</v>
      </c>
      <c r="AL73" s="42">
        <v>391608.3</v>
      </c>
      <c r="AM73" s="42">
        <v>48752553.670000002</v>
      </c>
      <c r="AN73" s="38">
        <v>8.0325699993224579E-3</v>
      </c>
      <c r="AO73" s="42">
        <v>29000000</v>
      </c>
      <c r="AP73" s="38">
        <v>0.05</v>
      </c>
      <c r="AQ73" s="38">
        <v>2.9742031767502283E-2</v>
      </c>
      <c r="AR73" s="35">
        <v>7328699.79</v>
      </c>
      <c r="AS73" s="35">
        <v>19329.79</v>
      </c>
      <c r="AT73" s="35">
        <v>7309370</v>
      </c>
      <c r="AU73" s="35">
        <v>809370</v>
      </c>
      <c r="AV73" s="36">
        <v>1.1769197962900886</v>
      </c>
      <c r="AW73" s="35">
        <v>37607575.600000001</v>
      </c>
      <c r="AX73" s="35">
        <v>42233223.880000003</v>
      </c>
      <c r="AY73" s="36">
        <v>0.49913556861210856</v>
      </c>
      <c r="AZ73" s="36">
        <v>0.89047371109666751</v>
      </c>
      <c r="BA73" s="39">
        <v>5445055.5999999996</v>
      </c>
      <c r="BB73" s="8"/>
      <c r="BC73" s="8"/>
      <c r="BD73" s="16" t="s">
        <v>57</v>
      </c>
      <c r="BE73" s="17">
        <v>45562.44703703704</v>
      </c>
      <c r="BF73" s="5">
        <f t="shared" si="1"/>
        <v>1510671</v>
      </c>
      <c r="BG73" s="5">
        <f t="shared" si="2"/>
        <v>2173246</v>
      </c>
      <c r="BH73" s="5">
        <f t="shared" si="3"/>
        <v>3816432</v>
      </c>
    </row>
    <row r="74" spans="1:60" x14ac:dyDescent="0.2">
      <c r="A74" s="5">
        <f t="shared" si="4"/>
        <v>17</v>
      </c>
      <c r="B74" s="31" t="s">
        <v>113</v>
      </c>
      <c r="C74" s="32"/>
      <c r="D74" s="33">
        <v>65</v>
      </c>
      <c r="E74" s="33">
        <v>20</v>
      </c>
      <c r="F74" s="33">
        <v>40</v>
      </c>
      <c r="G74" s="34" t="s">
        <v>122</v>
      </c>
      <c r="H74" s="34" t="s">
        <v>123</v>
      </c>
      <c r="I74" s="34" t="s">
        <v>113</v>
      </c>
      <c r="J74" s="34" t="s">
        <v>65</v>
      </c>
      <c r="K74" s="33">
        <v>1</v>
      </c>
      <c r="L74" s="34" t="s">
        <v>268</v>
      </c>
      <c r="M74" s="34" t="s">
        <v>57</v>
      </c>
      <c r="N74" s="34" t="s">
        <v>57</v>
      </c>
      <c r="O74" s="35">
        <v>4585</v>
      </c>
      <c r="P74" s="35">
        <v>4585</v>
      </c>
      <c r="Q74" s="35">
        <v>463</v>
      </c>
      <c r="R74" s="36">
        <v>0.1009814612868048</v>
      </c>
      <c r="S74" s="35">
        <v>10172821.699999999</v>
      </c>
      <c r="T74" s="35">
        <v>10172821.699999999</v>
      </c>
      <c r="U74" s="35">
        <v>2218.71</v>
      </c>
      <c r="V74" s="35">
        <v>65</v>
      </c>
      <c r="W74" s="37">
        <v>25</v>
      </c>
      <c r="X74" s="35">
        <v>90</v>
      </c>
      <c r="Y74" s="35">
        <v>42</v>
      </c>
      <c r="Z74" s="35">
        <v>132</v>
      </c>
      <c r="AA74" s="35">
        <v>109</v>
      </c>
      <c r="AB74" s="35">
        <v>844063</v>
      </c>
      <c r="AC74" s="36">
        <v>8.2972357610474973E-2</v>
      </c>
      <c r="AD74" s="35">
        <v>844063</v>
      </c>
      <c r="AE74" s="35">
        <v>8.2972357610474973E-2</v>
      </c>
      <c r="AF74" s="35">
        <v>0</v>
      </c>
      <c r="AG74" s="35">
        <v>16455232.119999999</v>
      </c>
      <c r="AH74" s="35">
        <v>461401.95</v>
      </c>
      <c r="AI74" s="35">
        <v>11614765.15</v>
      </c>
      <c r="AJ74" s="35">
        <v>7609397.0499999998</v>
      </c>
      <c r="AK74" s="36">
        <v>1.5263712845684667</v>
      </c>
      <c r="AL74" s="42">
        <v>88074.85</v>
      </c>
      <c r="AM74" s="42">
        <v>8595870.5899999999</v>
      </c>
      <c r="AN74" s="38">
        <v>1.024618147491213E-2</v>
      </c>
      <c r="AO74" s="42">
        <v>14000000</v>
      </c>
      <c r="AP74" s="38">
        <v>0.05</v>
      </c>
      <c r="AQ74" s="38">
        <v>8.1434450725019578E-2</v>
      </c>
      <c r="AR74" s="35">
        <v>212839.33</v>
      </c>
      <c r="AS74" s="35">
        <v>212839.33</v>
      </c>
      <c r="AT74" s="35">
        <v>0</v>
      </c>
      <c r="AU74" s="35">
        <v>0</v>
      </c>
      <c r="AV74" s="36">
        <v>1.0253893041071638</v>
      </c>
      <c r="AW74" s="35">
        <v>4840466.97</v>
      </c>
      <c r="AX74" s="35">
        <v>8383031.2599999998</v>
      </c>
      <c r="AY74" s="36">
        <v>0.47582343549774397</v>
      </c>
      <c r="AZ74" s="36">
        <v>0.57741249195818933</v>
      </c>
      <c r="BA74" s="39">
        <v>4840466.97</v>
      </c>
      <c r="BB74" s="8"/>
      <c r="BC74" s="8"/>
      <c r="BD74" s="16" t="s">
        <v>61</v>
      </c>
      <c r="BE74" s="17">
        <v>45562.44703703704</v>
      </c>
      <c r="BF74" s="5">
        <f t="shared" si="1"/>
        <v>298025</v>
      </c>
      <c r="BG74" s="5">
        <f t="shared" si="2"/>
        <v>412650</v>
      </c>
      <c r="BH74" s="5">
        <f t="shared" si="3"/>
        <v>605220</v>
      </c>
    </row>
    <row r="75" spans="1:60" x14ac:dyDescent="0.2">
      <c r="A75" s="5">
        <f t="shared" si="4"/>
        <v>17</v>
      </c>
      <c r="B75" s="31" t="s">
        <v>113</v>
      </c>
      <c r="C75" s="32"/>
      <c r="D75" s="33">
        <v>79</v>
      </c>
      <c r="E75" s="33">
        <v>20</v>
      </c>
      <c r="F75" s="33">
        <v>49</v>
      </c>
      <c r="G75" s="34" t="s">
        <v>135</v>
      </c>
      <c r="H75" s="34" t="s">
        <v>136</v>
      </c>
      <c r="I75" s="34" t="s">
        <v>113</v>
      </c>
      <c r="J75" s="34" t="s">
        <v>65</v>
      </c>
      <c r="K75" s="33">
        <v>1</v>
      </c>
      <c r="L75" s="34" t="s">
        <v>268</v>
      </c>
      <c r="M75" s="34" t="s">
        <v>57</v>
      </c>
      <c r="N75" s="34" t="s">
        <v>57</v>
      </c>
      <c r="O75" s="35">
        <v>882</v>
      </c>
      <c r="P75" s="35">
        <v>882</v>
      </c>
      <c r="Q75" s="35">
        <v>82</v>
      </c>
      <c r="R75" s="36">
        <v>9.297052154195011E-2</v>
      </c>
      <c r="S75" s="35">
        <v>1414466.7</v>
      </c>
      <c r="T75" s="35">
        <v>1414466.7</v>
      </c>
      <c r="U75" s="35">
        <v>1603.7</v>
      </c>
      <c r="V75" s="35">
        <v>70</v>
      </c>
      <c r="W75" s="37">
        <v>25</v>
      </c>
      <c r="X75" s="35">
        <v>95</v>
      </c>
      <c r="Y75" s="35">
        <v>60</v>
      </c>
      <c r="Z75" s="35">
        <v>155</v>
      </c>
      <c r="AA75" s="35">
        <v>109</v>
      </c>
      <c r="AB75" s="35">
        <v>445098</v>
      </c>
      <c r="AC75" s="36">
        <v>0.31467548864883138</v>
      </c>
      <c r="AD75" s="35">
        <v>445098</v>
      </c>
      <c r="AE75" s="35">
        <v>0.31467548864883138</v>
      </c>
      <c r="AF75" s="35">
        <v>0</v>
      </c>
      <c r="AG75" s="35">
        <v>470866.35</v>
      </c>
      <c r="AH75" s="35">
        <v>70728.149999999994</v>
      </c>
      <c r="AI75" s="35">
        <v>-234465.64</v>
      </c>
      <c r="AJ75" s="35">
        <v>1325490.5</v>
      </c>
      <c r="AK75" s="36">
        <v>-0.17688971742913284</v>
      </c>
      <c r="AL75" s="42">
        <v>3665.87</v>
      </c>
      <c r="AM75" s="42">
        <v>1596088.38</v>
      </c>
      <c r="AN75" s="38">
        <v>2.2967838410050951E-3</v>
      </c>
      <c r="AO75" s="42">
        <v>0</v>
      </c>
      <c r="AP75" s="38">
        <v>0.05</v>
      </c>
      <c r="AQ75" s="38">
        <v>0</v>
      </c>
      <c r="AR75" s="35">
        <v>132839.62</v>
      </c>
      <c r="AS75" s="35">
        <v>2839.61</v>
      </c>
      <c r="AT75" s="35">
        <v>130000.01</v>
      </c>
      <c r="AU75" s="35">
        <v>130000</v>
      </c>
      <c r="AV75" s="36">
        <v>1.0907840230065595</v>
      </c>
      <c r="AW75" s="35">
        <v>705331.99</v>
      </c>
      <c r="AX75" s="35">
        <v>1593248.77</v>
      </c>
      <c r="AY75" s="36">
        <v>0.49865577606033429</v>
      </c>
      <c r="AZ75" s="36">
        <v>0.44270047671212071</v>
      </c>
      <c r="BA75" s="39">
        <v>495331.99</v>
      </c>
      <c r="BB75" s="8"/>
      <c r="BC75" s="8"/>
      <c r="BD75" s="16" t="s">
        <v>57</v>
      </c>
      <c r="BE75" s="17">
        <v>45562.44703703704</v>
      </c>
      <c r="BF75" s="5">
        <f t="shared" si="1"/>
        <v>61740</v>
      </c>
      <c r="BG75" s="5">
        <f t="shared" si="2"/>
        <v>83790</v>
      </c>
      <c r="BH75" s="5">
        <f t="shared" si="3"/>
        <v>136710</v>
      </c>
    </row>
    <row r="76" spans="1:60" x14ac:dyDescent="0.2">
      <c r="A76" s="5">
        <f t="shared" si="4"/>
        <v>18</v>
      </c>
      <c r="B76" s="31" t="s">
        <v>126</v>
      </c>
      <c r="C76" s="32"/>
      <c r="D76" s="33">
        <v>72</v>
      </c>
      <c r="E76" s="33">
        <v>1</v>
      </c>
      <c r="F76" s="33">
        <v>44</v>
      </c>
      <c r="G76" s="34" t="s">
        <v>126</v>
      </c>
      <c r="H76" s="34" t="s">
        <v>127</v>
      </c>
      <c r="I76" s="34" t="s">
        <v>126</v>
      </c>
      <c r="J76" s="34" t="s">
        <v>60</v>
      </c>
      <c r="K76" s="33">
        <v>2</v>
      </c>
      <c r="L76" s="34" t="s">
        <v>268</v>
      </c>
      <c r="M76" s="34" t="s">
        <v>57</v>
      </c>
      <c r="N76" s="34" t="s">
        <v>57</v>
      </c>
      <c r="O76" s="35">
        <v>5845</v>
      </c>
      <c r="P76" s="35">
        <v>0</v>
      </c>
      <c r="Q76" s="35">
        <v>151.5</v>
      </c>
      <c r="R76" s="36">
        <v>2.5919589392643286E-2</v>
      </c>
      <c r="S76" s="35">
        <v>11639165.58</v>
      </c>
      <c r="T76" s="35">
        <v>0</v>
      </c>
      <c r="U76" s="35">
        <v>1991.3</v>
      </c>
      <c r="V76" s="35">
        <v>29</v>
      </c>
      <c r="W76" s="37"/>
      <c r="X76" s="35"/>
      <c r="Y76" s="35"/>
      <c r="Z76" s="35"/>
      <c r="AA76" s="35"/>
      <c r="AB76" s="35">
        <v>364387</v>
      </c>
      <c r="AC76" s="36">
        <v>3.1306969343759435E-2</v>
      </c>
      <c r="AD76" s="35">
        <v>364387</v>
      </c>
      <c r="AE76" s="35">
        <v>3.1306969343759435E-2</v>
      </c>
      <c r="AF76" s="35">
        <v>0</v>
      </c>
      <c r="AG76" s="35">
        <v>4196635</v>
      </c>
      <c r="AH76" s="35">
        <v>0</v>
      </c>
      <c r="AI76" s="35">
        <v>2435972.75</v>
      </c>
      <c r="AJ76" s="35">
        <v>3679159.77</v>
      </c>
      <c r="AK76" s="36">
        <v>0.66210028981698721</v>
      </c>
      <c r="AL76" s="42">
        <v>27419.61</v>
      </c>
      <c r="AM76" s="42">
        <v>4143968.52</v>
      </c>
      <c r="AN76" s="38">
        <v>6.6167515191452274E-3</v>
      </c>
      <c r="AO76" s="42">
        <v>3800000</v>
      </c>
      <c r="AP76" s="38">
        <v>0.05</v>
      </c>
      <c r="AQ76" s="38">
        <v>4.584976914834285E-2</v>
      </c>
      <c r="AR76" s="35">
        <v>-31615.71</v>
      </c>
      <c r="AS76" s="35">
        <v>-31615.71</v>
      </c>
      <c r="AT76" s="35">
        <v>0</v>
      </c>
      <c r="AU76" s="35">
        <v>0</v>
      </c>
      <c r="AV76" s="36">
        <v>0.99242843437982808</v>
      </c>
      <c r="AW76" s="35">
        <v>1760662.25</v>
      </c>
      <c r="AX76" s="35">
        <v>4175584.23</v>
      </c>
      <c r="AY76" s="36">
        <v>0.15127048738145027</v>
      </c>
      <c r="AZ76" s="36">
        <v>0.42165650434023216</v>
      </c>
      <c r="BA76" s="39">
        <v>1054374.08</v>
      </c>
      <c r="BB76" s="8"/>
      <c r="BC76" s="8"/>
      <c r="BD76" s="16" t="s">
        <v>61</v>
      </c>
      <c r="BE76" s="17">
        <v>45562.44703703704</v>
      </c>
      <c r="BF76" s="5">
        <f t="shared" si="1"/>
        <v>169505</v>
      </c>
      <c r="BG76" s="5">
        <f t="shared" si="2"/>
        <v>0</v>
      </c>
      <c r="BH76" s="5">
        <f t="shared" si="3"/>
        <v>0</v>
      </c>
    </row>
    <row r="77" spans="1:60" x14ac:dyDescent="0.2">
      <c r="A77" s="5">
        <f t="shared" si="4"/>
        <v>18</v>
      </c>
      <c r="B77" s="31" t="s">
        <v>126</v>
      </c>
      <c r="C77" s="32"/>
      <c r="D77" s="33">
        <v>96</v>
      </c>
      <c r="E77" s="33">
        <v>72</v>
      </c>
      <c r="F77" s="33">
        <v>62</v>
      </c>
      <c r="G77" s="34" t="s">
        <v>153</v>
      </c>
      <c r="H77" s="34" t="s">
        <v>154</v>
      </c>
      <c r="I77" s="34" t="s">
        <v>126</v>
      </c>
      <c r="J77" s="34" t="s">
        <v>65</v>
      </c>
      <c r="K77" s="33">
        <v>1</v>
      </c>
      <c r="L77" s="34" t="s">
        <v>268</v>
      </c>
      <c r="M77" s="34" t="s">
        <v>57</v>
      </c>
      <c r="N77" s="34" t="s">
        <v>57</v>
      </c>
      <c r="O77" s="35">
        <v>3026</v>
      </c>
      <c r="P77" s="35">
        <v>3026</v>
      </c>
      <c r="Q77" s="35">
        <v>286.5</v>
      </c>
      <c r="R77" s="36">
        <v>9.4679444811632527E-2</v>
      </c>
      <c r="S77" s="35">
        <v>5315002.8499999996</v>
      </c>
      <c r="T77" s="35">
        <v>5315002.8499999996</v>
      </c>
      <c r="U77" s="35">
        <v>1756.44</v>
      </c>
      <c r="V77" s="35">
        <v>66</v>
      </c>
      <c r="W77" s="37">
        <v>29</v>
      </c>
      <c r="X77" s="35">
        <v>95</v>
      </c>
      <c r="Y77" s="35">
        <v>56</v>
      </c>
      <c r="Z77" s="35">
        <v>151</v>
      </c>
      <c r="AA77" s="35">
        <v>109</v>
      </c>
      <c r="AB77" s="35">
        <v>1411036</v>
      </c>
      <c r="AC77" s="36">
        <v>0.26548170148206035</v>
      </c>
      <c r="AD77" s="35">
        <v>1411036</v>
      </c>
      <c r="AE77" s="35">
        <v>0.26548170148206035</v>
      </c>
      <c r="AF77" s="35">
        <v>0</v>
      </c>
      <c r="AG77" s="35">
        <v>2689190.95</v>
      </c>
      <c r="AH77" s="35">
        <v>1590767.35</v>
      </c>
      <c r="AI77" s="35">
        <v>984324</v>
      </c>
      <c r="AJ77" s="35">
        <v>4850912.3899999997</v>
      </c>
      <c r="AK77" s="36">
        <v>0.20291522931421155</v>
      </c>
      <c r="AL77" s="42">
        <v>9668.83</v>
      </c>
      <c r="AM77" s="42">
        <v>5273631.0199999996</v>
      </c>
      <c r="AN77" s="38">
        <v>1.8334293702633752E-3</v>
      </c>
      <c r="AO77" s="42">
        <v>3700000</v>
      </c>
      <c r="AP77" s="38">
        <v>0.05</v>
      </c>
      <c r="AQ77" s="38">
        <v>3.5080194139179649E-2</v>
      </c>
      <c r="AR77" s="35">
        <v>-157271.21</v>
      </c>
      <c r="AS77" s="35">
        <v>-157271.21</v>
      </c>
      <c r="AT77" s="35">
        <v>0</v>
      </c>
      <c r="AU77" s="35">
        <v>0</v>
      </c>
      <c r="AV77" s="36">
        <v>0.97104142123361314</v>
      </c>
      <c r="AW77" s="35">
        <v>1704866.95</v>
      </c>
      <c r="AX77" s="35">
        <v>5430902.2300000004</v>
      </c>
      <c r="AY77" s="36">
        <v>0.32076501144303243</v>
      </c>
      <c r="AZ77" s="36">
        <v>0.31391965419344325</v>
      </c>
      <c r="BA77" s="39">
        <v>1329412.28</v>
      </c>
      <c r="BB77" s="8"/>
      <c r="BC77" s="8"/>
      <c r="BD77" s="16" t="s">
        <v>61</v>
      </c>
      <c r="BE77" s="17">
        <v>45562.44703703704</v>
      </c>
      <c r="BF77" s="5">
        <f t="shared" si="1"/>
        <v>199716</v>
      </c>
      <c r="BG77" s="5">
        <f t="shared" si="2"/>
        <v>287470</v>
      </c>
      <c r="BH77" s="5">
        <f t="shared" si="3"/>
        <v>456926</v>
      </c>
    </row>
    <row r="78" spans="1:60" x14ac:dyDescent="0.2">
      <c r="A78" s="5">
        <f t="shared" si="4"/>
        <v>18</v>
      </c>
      <c r="B78" s="31" t="s">
        <v>126</v>
      </c>
      <c r="C78" s="32"/>
      <c r="D78" s="33">
        <v>124</v>
      </c>
      <c r="E78" s="33">
        <v>72</v>
      </c>
      <c r="F78" s="33">
        <v>88</v>
      </c>
      <c r="G78" s="34" t="s">
        <v>200</v>
      </c>
      <c r="H78" s="34" t="s">
        <v>201</v>
      </c>
      <c r="I78" s="34" t="s">
        <v>126</v>
      </c>
      <c r="J78" s="34" t="s">
        <v>65</v>
      </c>
      <c r="K78" s="33">
        <v>1</v>
      </c>
      <c r="L78" s="34" t="s">
        <v>268</v>
      </c>
      <c r="M78" s="34" t="s">
        <v>57</v>
      </c>
      <c r="N78" s="34" t="s">
        <v>57</v>
      </c>
      <c r="O78" s="35">
        <v>1234</v>
      </c>
      <c r="P78" s="35">
        <v>1234</v>
      </c>
      <c r="Q78" s="35">
        <v>128</v>
      </c>
      <c r="R78" s="36">
        <v>0.10372771474878445</v>
      </c>
      <c r="S78" s="35">
        <v>3374418.89</v>
      </c>
      <c r="T78" s="35">
        <v>3374418.89</v>
      </c>
      <c r="U78" s="35">
        <v>2734.53</v>
      </c>
      <c r="V78" s="35">
        <v>66</v>
      </c>
      <c r="W78" s="37">
        <v>29</v>
      </c>
      <c r="X78" s="35">
        <v>95</v>
      </c>
      <c r="Y78" s="35">
        <v>48</v>
      </c>
      <c r="Z78" s="35">
        <v>143</v>
      </c>
      <c r="AA78" s="35">
        <v>109</v>
      </c>
      <c r="AB78" s="35">
        <v>-80025</v>
      </c>
      <c r="AC78" s="36">
        <v>-2.3715194410851584E-2</v>
      </c>
      <c r="AD78" s="35">
        <v>-80025</v>
      </c>
      <c r="AE78" s="35">
        <v>-2.3715194410851584E-2</v>
      </c>
      <c r="AF78" s="35">
        <v>0</v>
      </c>
      <c r="AG78" s="35">
        <v>5445782.2000000002</v>
      </c>
      <c r="AH78" s="35">
        <v>1011470.15</v>
      </c>
      <c r="AI78" s="35">
        <v>4516417.5599999996</v>
      </c>
      <c r="AJ78" s="35">
        <v>2145499.52</v>
      </c>
      <c r="AK78" s="36">
        <v>2.1050657517742066</v>
      </c>
      <c r="AL78" s="42">
        <v>52597.63</v>
      </c>
      <c r="AM78" s="42">
        <v>2524138.89</v>
      </c>
      <c r="AN78" s="38">
        <v>2.0837850963106072E-2</v>
      </c>
      <c r="AO78" s="42">
        <v>4550000</v>
      </c>
      <c r="AP78" s="38">
        <v>0.05</v>
      </c>
      <c r="AQ78" s="38">
        <v>9.0129747178848793E-2</v>
      </c>
      <c r="AR78" s="35">
        <v>-77806.41</v>
      </c>
      <c r="AS78" s="35">
        <v>-77806.41</v>
      </c>
      <c r="AT78" s="35">
        <v>0</v>
      </c>
      <c r="AU78" s="35">
        <v>0</v>
      </c>
      <c r="AV78" s="36">
        <v>0.96637257861184478</v>
      </c>
      <c r="AW78" s="35">
        <v>929364.64</v>
      </c>
      <c r="AX78" s="35">
        <v>2611972.7999999998</v>
      </c>
      <c r="AY78" s="36">
        <v>0.27541472185156007</v>
      </c>
      <c r="AZ78" s="36">
        <v>0.35580946325321616</v>
      </c>
      <c r="BA78" s="39">
        <v>902864.64</v>
      </c>
      <c r="BB78" s="8"/>
      <c r="BC78" s="8"/>
      <c r="BD78" s="16" t="s">
        <v>61</v>
      </c>
      <c r="BE78" s="17">
        <v>45562.44703703704</v>
      </c>
      <c r="BF78" s="5">
        <f t="shared" si="1"/>
        <v>81444</v>
      </c>
      <c r="BG78" s="5">
        <f t="shared" si="2"/>
        <v>117230</v>
      </c>
      <c r="BH78" s="5">
        <f t="shared" si="3"/>
        <v>176462</v>
      </c>
    </row>
    <row r="79" spans="1:60" x14ac:dyDescent="0.2">
      <c r="A79" s="5">
        <f t="shared" si="4"/>
        <v>18</v>
      </c>
      <c r="B79" s="31" t="s">
        <v>126</v>
      </c>
      <c r="C79" s="32"/>
      <c r="D79" s="33">
        <v>127</v>
      </c>
      <c r="E79" s="33">
        <v>72</v>
      </c>
      <c r="F79" s="33">
        <v>93</v>
      </c>
      <c r="G79" s="34" t="s">
        <v>204</v>
      </c>
      <c r="H79" s="34" t="s">
        <v>205</v>
      </c>
      <c r="I79" s="34" t="s">
        <v>126</v>
      </c>
      <c r="J79" s="34" t="s">
        <v>65</v>
      </c>
      <c r="K79" s="33">
        <v>1</v>
      </c>
      <c r="L79" s="34" t="s">
        <v>268</v>
      </c>
      <c r="M79" s="34" t="s">
        <v>57</v>
      </c>
      <c r="N79" s="34" t="s">
        <v>57</v>
      </c>
      <c r="O79" s="35">
        <v>1585</v>
      </c>
      <c r="P79" s="35">
        <v>1585</v>
      </c>
      <c r="Q79" s="35">
        <v>152.5</v>
      </c>
      <c r="R79" s="36">
        <v>9.6214511041009462E-2</v>
      </c>
      <c r="S79" s="35">
        <v>2949743.57</v>
      </c>
      <c r="T79" s="35">
        <v>2949743.57</v>
      </c>
      <c r="U79" s="35">
        <v>1861.03</v>
      </c>
      <c r="V79" s="35">
        <v>71</v>
      </c>
      <c r="W79" s="37">
        <v>29</v>
      </c>
      <c r="X79" s="35">
        <v>100</v>
      </c>
      <c r="Y79" s="35">
        <v>52</v>
      </c>
      <c r="Z79" s="35">
        <v>152</v>
      </c>
      <c r="AA79" s="35">
        <v>109</v>
      </c>
      <c r="AB79" s="35">
        <v>579899</v>
      </c>
      <c r="AC79" s="36">
        <v>0.19659302113505414</v>
      </c>
      <c r="AD79" s="35">
        <v>579899</v>
      </c>
      <c r="AE79" s="35">
        <v>0.19659302113505414</v>
      </c>
      <c r="AF79" s="35">
        <v>0</v>
      </c>
      <c r="AG79" s="35">
        <v>4603413.8</v>
      </c>
      <c r="AH79" s="35">
        <v>0</v>
      </c>
      <c r="AI79" s="35">
        <v>3033771.82</v>
      </c>
      <c r="AJ79" s="35">
        <v>2646368.0499999998</v>
      </c>
      <c r="AK79" s="36">
        <v>1.1463907372974822</v>
      </c>
      <c r="AL79" s="42">
        <v>45150.65</v>
      </c>
      <c r="AM79" s="42">
        <v>3016172.22</v>
      </c>
      <c r="AN79" s="38">
        <v>1.4969519877084472E-2</v>
      </c>
      <c r="AO79" s="42">
        <v>5400000</v>
      </c>
      <c r="AP79" s="38">
        <v>0.05</v>
      </c>
      <c r="AQ79" s="38">
        <v>8.9517434783614569E-2</v>
      </c>
      <c r="AR79" s="35">
        <v>313600.31</v>
      </c>
      <c r="AS79" s="35">
        <v>923.31</v>
      </c>
      <c r="AT79" s="35">
        <v>312677</v>
      </c>
      <c r="AU79" s="35">
        <v>27677</v>
      </c>
      <c r="AV79" s="36">
        <v>1.105084902551311</v>
      </c>
      <c r="AW79" s="35">
        <v>1569641.98</v>
      </c>
      <c r="AX79" s="35">
        <v>2757034.91</v>
      </c>
      <c r="AY79" s="36">
        <v>0.53212828259508682</v>
      </c>
      <c r="AZ79" s="36">
        <v>0.56932249000793389</v>
      </c>
      <c r="BA79" s="39">
        <v>1429707.5</v>
      </c>
      <c r="BB79" s="8"/>
      <c r="BC79" s="8"/>
      <c r="BD79" s="16" t="s">
        <v>61</v>
      </c>
      <c r="BE79" s="17">
        <v>45562.44703703704</v>
      </c>
      <c r="BF79" s="5">
        <f t="shared" si="1"/>
        <v>112535</v>
      </c>
      <c r="BG79" s="5">
        <f t="shared" si="2"/>
        <v>158500</v>
      </c>
      <c r="BH79" s="5">
        <f t="shared" si="3"/>
        <v>240920</v>
      </c>
    </row>
    <row r="80" spans="1:60" x14ac:dyDescent="0.2">
      <c r="A80" s="5">
        <f t="shared" si="4"/>
        <v>19</v>
      </c>
      <c r="B80" s="31" t="s">
        <v>131</v>
      </c>
      <c r="C80" s="32"/>
      <c r="D80" s="33">
        <v>228</v>
      </c>
      <c r="E80" s="33">
        <v>1</v>
      </c>
      <c r="F80" s="33">
        <v>228</v>
      </c>
      <c r="G80" s="34" t="s">
        <v>131</v>
      </c>
      <c r="H80" s="34" t="s">
        <v>10</v>
      </c>
      <c r="I80" s="34" t="s">
        <v>131</v>
      </c>
      <c r="J80" s="34" t="s">
        <v>65</v>
      </c>
      <c r="K80" s="33">
        <v>1</v>
      </c>
      <c r="L80" s="34" t="s">
        <v>268</v>
      </c>
      <c r="M80" s="34" t="s">
        <v>57</v>
      </c>
      <c r="N80" s="34" t="s">
        <v>132</v>
      </c>
      <c r="O80" s="35">
        <v>1576</v>
      </c>
      <c r="P80" s="35">
        <v>1576</v>
      </c>
      <c r="Q80" s="35">
        <v>161.5</v>
      </c>
      <c r="R80" s="36">
        <v>0.10247461928934011</v>
      </c>
      <c r="S80" s="35">
        <v>3847503.35</v>
      </c>
      <c r="T80" s="35">
        <v>3847503.35</v>
      </c>
      <c r="U80" s="35">
        <v>2441.3000000000002</v>
      </c>
      <c r="V80" s="35">
        <v>74</v>
      </c>
      <c r="W80" s="37">
        <v>29</v>
      </c>
      <c r="X80" s="35">
        <v>103</v>
      </c>
      <c r="Y80" s="35">
        <v>50</v>
      </c>
      <c r="Z80" s="35">
        <v>153</v>
      </c>
      <c r="AA80" s="35">
        <v>109</v>
      </c>
      <c r="AB80" s="35">
        <v>165251</v>
      </c>
      <c r="AC80" s="36">
        <v>4.2950190023876129E-2</v>
      </c>
      <c r="AD80" s="35">
        <v>165251</v>
      </c>
      <c r="AE80" s="35">
        <v>4.2950190023876129E-2</v>
      </c>
      <c r="AF80" s="35">
        <v>0</v>
      </c>
      <c r="AG80" s="35">
        <v>3050628.78</v>
      </c>
      <c r="AH80" s="35">
        <v>0</v>
      </c>
      <c r="AI80" s="35">
        <v>2052348.46</v>
      </c>
      <c r="AJ80" s="35">
        <v>3058565.2</v>
      </c>
      <c r="AK80" s="36">
        <v>0.67101674340635276</v>
      </c>
      <c r="AL80" s="42">
        <v>37394.1</v>
      </c>
      <c r="AM80" s="42">
        <v>3415942.1</v>
      </c>
      <c r="AN80" s="38">
        <v>1.0946936132202005E-2</v>
      </c>
      <c r="AO80" s="42">
        <v>4110000</v>
      </c>
      <c r="AP80" s="38">
        <v>0.05</v>
      </c>
      <c r="AQ80" s="38">
        <v>6.0159099300892721E-2</v>
      </c>
      <c r="AR80" s="35">
        <v>205224.82</v>
      </c>
      <c r="AS80" s="35">
        <v>205224.82</v>
      </c>
      <c r="AT80" s="35">
        <v>0</v>
      </c>
      <c r="AU80" s="35">
        <v>0</v>
      </c>
      <c r="AV80" s="36">
        <v>1.0639186829928546</v>
      </c>
      <c r="AW80" s="35">
        <v>998280.32</v>
      </c>
      <c r="AX80" s="35">
        <v>3210717.28</v>
      </c>
      <c r="AY80" s="36">
        <v>0.25946184556278556</v>
      </c>
      <c r="AZ80" s="36">
        <v>0.31092127800178032</v>
      </c>
      <c r="BA80" s="39">
        <v>510761.35</v>
      </c>
      <c r="BB80" s="8"/>
      <c r="BC80" s="8"/>
      <c r="BD80" s="16" t="s">
        <v>61</v>
      </c>
      <c r="BE80" s="17">
        <v>45562.44703703704</v>
      </c>
      <c r="BF80" s="5">
        <f t="shared" si="1"/>
        <v>116624</v>
      </c>
      <c r="BG80" s="5">
        <f t="shared" si="2"/>
        <v>162328</v>
      </c>
      <c r="BH80" s="5">
        <f t="shared" si="3"/>
        <v>241128</v>
      </c>
    </row>
    <row r="81" spans="1:60" x14ac:dyDescent="0.2">
      <c r="A81" s="5">
        <f t="shared" si="4"/>
        <v>20</v>
      </c>
      <c r="B81" s="31" t="s">
        <v>133</v>
      </c>
      <c r="C81" s="32"/>
      <c r="D81" s="33">
        <v>78</v>
      </c>
      <c r="E81" s="33">
        <v>1</v>
      </c>
      <c r="F81" s="33">
        <v>48</v>
      </c>
      <c r="G81" s="34" t="s">
        <v>133</v>
      </c>
      <c r="H81" s="34" t="s">
        <v>134</v>
      </c>
      <c r="I81" s="34" t="s">
        <v>133</v>
      </c>
      <c r="J81" s="34" t="s">
        <v>56</v>
      </c>
      <c r="K81" s="33">
        <v>3</v>
      </c>
      <c r="L81" s="34" t="s">
        <v>268</v>
      </c>
      <c r="M81" s="34" t="s">
        <v>57</v>
      </c>
      <c r="N81" s="34" t="s">
        <v>57</v>
      </c>
      <c r="O81" s="35">
        <v>3119</v>
      </c>
      <c r="P81" s="35">
        <v>3119</v>
      </c>
      <c r="Q81" s="35">
        <v>216</v>
      </c>
      <c r="R81" s="36">
        <v>6.9252965694132737E-2</v>
      </c>
      <c r="S81" s="35">
        <v>9371805.3300000001</v>
      </c>
      <c r="T81" s="35">
        <v>9371805.3300000001</v>
      </c>
      <c r="U81" s="35">
        <v>3004.74</v>
      </c>
      <c r="V81" s="35">
        <v>65</v>
      </c>
      <c r="W81" s="37"/>
      <c r="X81" s="35">
        <v>65</v>
      </c>
      <c r="Y81" s="35">
        <v>34</v>
      </c>
      <c r="Z81" s="35">
        <v>99</v>
      </c>
      <c r="AA81" s="35">
        <v>109</v>
      </c>
      <c r="AB81" s="35">
        <v>-1811333</v>
      </c>
      <c r="AC81" s="36">
        <v>-0.19327471455278297</v>
      </c>
      <c r="AD81" s="35">
        <v>-1194076</v>
      </c>
      <c r="AE81" s="35">
        <v>-0.12741152402917016</v>
      </c>
      <c r="AF81" s="35">
        <v>1</v>
      </c>
      <c r="AG81" s="35">
        <v>11674704.65</v>
      </c>
      <c r="AH81" s="35">
        <v>1180805.3</v>
      </c>
      <c r="AI81" s="35">
        <v>5595042.5899999999</v>
      </c>
      <c r="AJ81" s="35">
        <v>5138590.1100000003</v>
      </c>
      <c r="AK81" s="36">
        <v>1.0888283498447786</v>
      </c>
      <c r="AL81" s="42">
        <v>47730.14</v>
      </c>
      <c r="AM81" s="42">
        <v>6755706.6900000004</v>
      </c>
      <c r="AN81" s="38">
        <v>7.0651587154681511E-3</v>
      </c>
      <c r="AO81" s="42">
        <v>7080000</v>
      </c>
      <c r="AP81" s="38">
        <v>0.05</v>
      </c>
      <c r="AQ81" s="38">
        <v>5.2400143500013319E-2</v>
      </c>
      <c r="AR81" s="35">
        <v>385170.43</v>
      </c>
      <c r="AS81" s="35">
        <v>385170.43</v>
      </c>
      <c r="AT81" s="35">
        <v>0</v>
      </c>
      <c r="AU81" s="35">
        <v>0</v>
      </c>
      <c r="AV81" s="36">
        <v>1.0486706818837563</v>
      </c>
      <c r="AW81" s="35">
        <v>6079662.0599999996</v>
      </c>
      <c r="AX81" s="35">
        <v>6442162.2599999998</v>
      </c>
      <c r="AY81" s="36">
        <v>0.64871834677769602</v>
      </c>
      <c r="AZ81" s="36">
        <v>0.94373004196885901</v>
      </c>
      <c r="BA81" s="39">
        <v>2988537.16</v>
      </c>
      <c r="BB81" s="8"/>
      <c r="BC81" s="8"/>
      <c r="BD81" s="16" t="s">
        <v>57</v>
      </c>
      <c r="BE81" s="17">
        <v>45562.44703703704</v>
      </c>
      <c r="BF81" s="5">
        <f t="shared" si="1"/>
        <v>202735</v>
      </c>
      <c r="BG81" s="5">
        <f t="shared" si="2"/>
        <v>202735</v>
      </c>
      <c r="BH81" s="5">
        <f t="shared" si="3"/>
        <v>308781</v>
      </c>
    </row>
    <row r="82" spans="1:60" x14ac:dyDescent="0.2">
      <c r="A82" s="5">
        <f t="shared" si="4"/>
        <v>21</v>
      </c>
      <c r="B82" s="31" t="s">
        <v>130</v>
      </c>
      <c r="C82" s="32"/>
      <c r="D82" s="33">
        <v>80</v>
      </c>
      <c r="E82" s="33">
        <v>1</v>
      </c>
      <c r="F82" s="33">
        <v>51</v>
      </c>
      <c r="G82" s="34" t="s">
        <v>130</v>
      </c>
      <c r="H82" s="34" t="s">
        <v>138</v>
      </c>
      <c r="I82" s="34" t="s">
        <v>130</v>
      </c>
      <c r="J82" s="34" t="s">
        <v>60</v>
      </c>
      <c r="K82" s="33">
        <v>2</v>
      </c>
      <c r="L82" s="34" t="s">
        <v>268</v>
      </c>
      <c r="M82" s="34" t="s">
        <v>57</v>
      </c>
      <c r="N82" s="34" t="s">
        <v>57</v>
      </c>
      <c r="O82" s="35">
        <v>5825</v>
      </c>
      <c r="P82" s="35">
        <v>0</v>
      </c>
      <c r="Q82" s="35">
        <v>166.5</v>
      </c>
      <c r="R82" s="36">
        <v>2.8583690987124464E-2</v>
      </c>
      <c r="S82" s="35">
        <v>19793099.73</v>
      </c>
      <c r="T82" s="35">
        <v>0</v>
      </c>
      <c r="U82" s="35">
        <v>3397.95</v>
      </c>
      <c r="V82" s="35">
        <v>24</v>
      </c>
      <c r="W82" s="37"/>
      <c r="X82" s="35"/>
      <c r="Y82" s="35"/>
      <c r="Z82" s="35"/>
      <c r="AA82" s="35"/>
      <c r="AB82" s="35">
        <v>-700893</v>
      </c>
      <c r="AC82" s="36">
        <v>-3.5410977035480233E-2</v>
      </c>
      <c r="AD82" s="35">
        <v>-700893</v>
      </c>
      <c r="AE82" s="35">
        <v>-3.5410977035480233E-2</v>
      </c>
      <c r="AF82" s="35">
        <v>0</v>
      </c>
      <c r="AG82" s="35">
        <v>6831173.0800000001</v>
      </c>
      <c r="AH82" s="35">
        <v>0</v>
      </c>
      <c r="AI82" s="35">
        <v>898740.96</v>
      </c>
      <c r="AJ82" s="35">
        <v>4224974.0599999996</v>
      </c>
      <c r="AK82" s="36">
        <v>0.21272105987793924</v>
      </c>
      <c r="AL82" s="42">
        <v>28754.91</v>
      </c>
      <c r="AM82" s="42">
        <v>5227844.32</v>
      </c>
      <c r="AN82" s="38">
        <v>5.5003378524477557E-3</v>
      </c>
      <c r="AO82" s="42">
        <v>1500000</v>
      </c>
      <c r="AP82" s="38">
        <v>0.05</v>
      </c>
      <c r="AQ82" s="38">
        <v>1.4346257349912824E-2</v>
      </c>
      <c r="AR82" s="35">
        <v>210665.31</v>
      </c>
      <c r="AS82" s="35">
        <v>-89334.69</v>
      </c>
      <c r="AT82" s="35">
        <v>300000</v>
      </c>
      <c r="AU82" s="35">
        <v>300000</v>
      </c>
      <c r="AV82" s="36">
        <v>1.0419887968079498</v>
      </c>
      <c r="AW82" s="35">
        <v>5932432.1200000001</v>
      </c>
      <c r="AX82" s="35">
        <v>5317179.01</v>
      </c>
      <c r="AY82" s="36">
        <v>0.29972223658370867</v>
      </c>
      <c r="AZ82" s="36">
        <v>1.1157104375916056</v>
      </c>
      <c r="BA82" s="39">
        <v>5363464.57</v>
      </c>
      <c r="BB82" s="8"/>
      <c r="BC82" s="8"/>
      <c r="BD82" s="16" t="s">
        <v>61</v>
      </c>
      <c r="BE82" s="17">
        <v>45562.44703703704</v>
      </c>
      <c r="BF82" s="5">
        <f t="shared" si="1"/>
        <v>139800</v>
      </c>
      <c r="BG82" s="5">
        <f t="shared" si="2"/>
        <v>0</v>
      </c>
      <c r="BH82" s="5">
        <f t="shared" si="3"/>
        <v>0</v>
      </c>
    </row>
    <row r="83" spans="1:60" x14ac:dyDescent="0.2">
      <c r="A83" s="5">
        <f t="shared" si="4"/>
        <v>21</v>
      </c>
      <c r="B83" s="31" t="s">
        <v>130</v>
      </c>
      <c r="C83" s="32"/>
      <c r="D83" s="33">
        <v>223</v>
      </c>
      <c r="E83" s="33">
        <v>80</v>
      </c>
      <c r="F83" s="33">
        <v>106</v>
      </c>
      <c r="G83" s="34" t="s">
        <v>128</v>
      </c>
      <c r="H83" s="34" t="s">
        <v>129</v>
      </c>
      <c r="I83" s="34" t="s">
        <v>130</v>
      </c>
      <c r="J83" s="34" t="s">
        <v>65</v>
      </c>
      <c r="K83" s="33">
        <v>1</v>
      </c>
      <c r="L83" s="34" t="s">
        <v>268</v>
      </c>
      <c r="M83" s="34" t="s">
        <v>57</v>
      </c>
      <c r="N83" s="34" t="s">
        <v>57</v>
      </c>
      <c r="O83" s="35">
        <v>1628</v>
      </c>
      <c r="P83" s="35">
        <v>1628</v>
      </c>
      <c r="Q83" s="35">
        <v>134</v>
      </c>
      <c r="R83" s="36">
        <v>8.230958230958231E-2</v>
      </c>
      <c r="S83" s="35">
        <v>3462958.65</v>
      </c>
      <c r="T83" s="35">
        <v>3462958.65</v>
      </c>
      <c r="U83" s="35">
        <v>2127.12</v>
      </c>
      <c r="V83" s="35">
        <v>64</v>
      </c>
      <c r="W83" s="37">
        <v>24</v>
      </c>
      <c r="X83" s="35">
        <v>88</v>
      </c>
      <c r="Y83" s="35">
        <v>57</v>
      </c>
      <c r="Z83" s="35">
        <v>145</v>
      </c>
      <c r="AA83" s="35">
        <v>109</v>
      </c>
      <c r="AB83" s="35">
        <v>0</v>
      </c>
      <c r="AC83" s="36">
        <v>0</v>
      </c>
      <c r="AD83" s="35">
        <v>0</v>
      </c>
      <c r="AE83" s="35">
        <v>0</v>
      </c>
      <c r="AF83" s="35">
        <v>0</v>
      </c>
      <c r="AG83" s="35">
        <v>2514334.64</v>
      </c>
      <c r="AH83" s="35">
        <v>848546.15</v>
      </c>
      <c r="AI83" s="35">
        <v>1011763.75</v>
      </c>
      <c r="AJ83" s="35">
        <v>2222522.5699999998</v>
      </c>
      <c r="AK83" s="36">
        <v>0.45523215991457855</v>
      </c>
      <c r="AL83" s="42">
        <v>18473.02</v>
      </c>
      <c r="AM83" s="42">
        <v>2685478.21</v>
      </c>
      <c r="AN83" s="38">
        <v>6.8788567828297516E-3</v>
      </c>
      <c r="AO83" s="42">
        <v>2500000</v>
      </c>
      <c r="AP83" s="38">
        <v>0.05</v>
      </c>
      <c r="AQ83" s="38">
        <v>4.6546644666314384E-2</v>
      </c>
      <c r="AR83" s="35">
        <v>62089.74</v>
      </c>
      <c r="AS83" s="35">
        <v>62089.74</v>
      </c>
      <c r="AT83" s="35">
        <v>0</v>
      </c>
      <c r="AU83" s="35">
        <v>0</v>
      </c>
      <c r="AV83" s="36">
        <v>1.0236677643094161</v>
      </c>
      <c r="AW83" s="35">
        <v>1502570.89</v>
      </c>
      <c r="AX83" s="35">
        <v>2623388.4700000002</v>
      </c>
      <c r="AY83" s="36">
        <v>0.43389801665694161</v>
      </c>
      <c r="AZ83" s="36">
        <v>0.57275958447739905</v>
      </c>
      <c r="BA83" s="39">
        <v>1502570.89</v>
      </c>
      <c r="BB83" s="8"/>
      <c r="BC83" s="8"/>
      <c r="BD83" s="16" t="s">
        <v>57</v>
      </c>
      <c r="BE83" s="17">
        <v>45562.44703703704</v>
      </c>
      <c r="BF83" s="5">
        <f t="shared" si="1"/>
        <v>104192</v>
      </c>
      <c r="BG83" s="5">
        <f t="shared" si="2"/>
        <v>143264</v>
      </c>
      <c r="BH83" s="5">
        <f t="shared" si="3"/>
        <v>236060</v>
      </c>
    </row>
    <row r="84" spans="1:60" x14ac:dyDescent="0.2">
      <c r="A84" s="5">
        <f t="shared" si="4"/>
        <v>21</v>
      </c>
      <c r="B84" s="31" t="s">
        <v>130</v>
      </c>
      <c r="C84" s="32"/>
      <c r="D84" s="33">
        <v>81</v>
      </c>
      <c r="E84" s="33">
        <v>80</v>
      </c>
      <c r="F84" s="33">
        <v>50</v>
      </c>
      <c r="G84" s="34" t="s">
        <v>137</v>
      </c>
      <c r="H84" s="34" t="s">
        <v>138</v>
      </c>
      <c r="I84" s="34" t="s">
        <v>130</v>
      </c>
      <c r="J84" s="34" t="s">
        <v>65</v>
      </c>
      <c r="K84" s="33">
        <v>1</v>
      </c>
      <c r="L84" s="34" t="s">
        <v>268</v>
      </c>
      <c r="M84" s="34" t="s">
        <v>57</v>
      </c>
      <c r="N84" s="34" t="s">
        <v>57</v>
      </c>
      <c r="O84" s="35">
        <v>1072</v>
      </c>
      <c r="P84" s="35">
        <v>1072</v>
      </c>
      <c r="Q84" s="35">
        <v>111.5</v>
      </c>
      <c r="R84" s="36">
        <v>0.10401119402985075</v>
      </c>
      <c r="S84" s="35">
        <v>2716077.7</v>
      </c>
      <c r="T84" s="35">
        <v>2716077.7</v>
      </c>
      <c r="U84" s="35">
        <v>2533.65</v>
      </c>
      <c r="V84" s="35">
        <v>65</v>
      </c>
      <c r="W84" s="37">
        <v>24</v>
      </c>
      <c r="X84" s="35">
        <v>89</v>
      </c>
      <c r="Y84" s="35">
        <v>48</v>
      </c>
      <c r="Z84" s="35">
        <v>137</v>
      </c>
      <c r="AA84" s="35">
        <v>109</v>
      </c>
      <c r="AB84" s="35">
        <v>79514</v>
      </c>
      <c r="AC84" s="36">
        <v>2.9275303869252343E-2</v>
      </c>
      <c r="AD84" s="35">
        <v>79514</v>
      </c>
      <c r="AE84" s="35">
        <v>2.9275303869252343E-2</v>
      </c>
      <c r="AF84" s="35">
        <v>0</v>
      </c>
      <c r="AG84" s="35">
        <v>1875204</v>
      </c>
      <c r="AH84" s="35">
        <v>0</v>
      </c>
      <c r="AI84" s="35">
        <v>485438.5</v>
      </c>
      <c r="AJ84" s="35">
        <v>1934874.25</v>
      </c>
      <c r="AK84" s="36">
        <v>0.25088891435709582</v>
      </c>
      <c r="AL84" s="42">
        <v>5530.01</v>
      </c>
      <c r="AM84" s="42">
        <v>2284885.5</v>
      </c>
      <c r="AN84" s="38">
        <v>2.4202569450416664E-3</v>
      </c>
      <c r="AO84" s="42">
        <v>2090000</v>
      </c>
      <c r="AP84" s="38">
        <v>0.05</v>
      </c>
      <c r="AQ84" s="38">
        <v>4.5735333346025434E-2</v>
      </c>
      <c r="AR84" s="35">
        <v>140774.28</v>
      </c>
      <c r="AS84" s="35">
        <v>10774.28</v>
      </c>
      <c r="AT84" s="35">
        <v>130000</v>
      </c>
      <c r="AU84" s="35">
        <v>130000</v>
      </c>
      <c r="AV84" s="36">
        <v>1.0656562396049585</v>
      </c>
      <c r="AW84" s="35">
        <v>1389765.5</v>
      </c>
      <c r="AX84" s="35">
        <v>2274111.2200000002</v>
      </c>
      <c r="AY84" s="36">
        <v>0.51168105389621221</v>
      </c>
      <c r="AZ84" s="36">
        <v>0.61112468369071227</v>
      </c>
      <c r="BA84" s="39">
        <v>946282.12</v>
      </c>
      <c r="BB84" s="8"/>
      <c r="BC84" s="8"/>
      <c r="BD84" s="16" t="s">
        <v>61</v>
      </c>
      <c r="BE84" s="17">
        <v>45562.44703703704</v>
      </c>
      <c r="BF84" s="5">
        <f t="shared" si="1"/>
        <v>69680</v>
      </c>
      <c r="BG84" s="5">
        <f t="shared" si="2"/>
        <v>95408</v>
      </c>
      <c r="BH84" s="5">
        <f t="shared" si="3"/>
        <v>146864</v>
      </c>
    </row>
    <row r="85" spans="1:60" x14ac:dyDescent="0.2">
      <c r="A85" s="5">
        <f t="shared" si="4"/>
        <v>21</v>
      </c>
      <c r="B85" s="31" t="s">
        <v>130</v>
      </c>
      <c r="C85" s="32"/>
      <c r="D85" s="33">
        <v>103</v>
      </c>
      <c r="E85" s="33">
        <v>80</v>
      </c>
      <c r="F85" s="33">
        <v>70</v>
      </c>
      <c r="G85" s="34" t="s">
        <v>166</v>
      </c>
      <c r="H85" s="34" t="s">
        <v>167</v>
      </c>
      <c r="I85" s="34" t="s">
        <v>130</v>
      </c>
      <c r="J85" s="34" t="s">
        <v>65</v>
      </c>
      <c r="K85" s="33">
        <v>1</v>
      </c>
      <c r="L85" s="34" t="s">
        <v>268</v>
      </c>
      <c r="M85" s="34" t="s">
        <v>57</v>
      </c>
      <c r="N85" s="34" t="s">
        <v>57</v>
      </c>
      <c r="O85" s="35">
        <v>561</v>
      </c>
      <c r="P85" s="35">
        <v>561</v>
      </c>
      <c r="Q85" s="35">
        <v>53.5</v>
      </c>
      <c r="R85" s="36">
        <v>9.5365418894830661E-2</v>
      </c>
      <c r="S85" s="35">
        <v>1937813.95</v>
      </c>
      <c r="T85" s="35">
        <v>1937813.95</v>
      </c>
      <c r="U85" s="35">
        <v>3454.21</v>
      </c>
      <c r="V85" s="35">
        <v>71</v>
      </c>
      <c r="W85" s="37">
        <v>24</v>
      </c>
      <c r="X85" s="35">
        <v>95</v>
      </c>
      <c r="Y85" s="35">
        <v>48</v>
      </c>
      <c r="Z85" s="35">
        <v>143</v>
      </c>
      <c r="AA85" s="35">
        <v>109</v>
      </c>
      <c r="AB85" s="35">
        <v>-133805</v>
      </c>
      <c r="AC85" s="36">
        <v>-6.9049456476458951E-2</v>
      </c>
      <c r="AD85" s="35">
        <v>-133805</v>
      </c>
      <c r="AE85" s="35">
        <v>-6.9049456476458951E-2</v>
      </c>
      <c r="AF85" s="35">
        <v>0</v>
      </c>
      <c r="AG85" s="35">
        <v>493266.2</v>
      </c>
      <c r="AH85" s="35">
        <v>109588.2</v>
      </c>
      <c r="AI85" s="35">
        <v>-667821.80000000005</v>
      </c>
      <c r="AJ85" s="35">
        <v>1338305.05</v>
      </c>
      <c r="AK85" s="36">
        <v>-0.49900566391795353</v>
      </c>
      <c r="AL85" s="42">
        <v>2335.0500000000002</v>
      </c>
      <c r="AM85" s="42">
        <v>1509239.3</v>
      </c>
      <c r="AN85" s="38">
        <v>1.5471701538649306E-3</v>
      </c>
      <c r="AO85" s="42">
        <v>405801.95</v>
      </c>
      <c r="AP85" s="38">
        <v>0.05</v>
      </c>
      <c r="AQ85" s="38">
        <v>1.3443923372522834E-2</v>
      </c>
      <c r="AR85" s="35">
        <v>266412.38</v>
      </c>
      <c r="AS85" s="35">
        <v>168412.38</v>
      </c>
      <c r="AT85" s="35">
        <v>98000</v>
      </c>
      <c r="AU85" s="35">
        <v>98000</v>
      </c>
      <c r="AV85" s="36">
        <v>1.2143600011496372</v>
      </c>
      <c r="AW85" s="35">
        <v>1161088</v>
      </c>
      <c r="AX85" s="35">
        <v>1340826.92</v>
      </c>
      <c r="AY85" s="36">
        <v>0.59917413640251693</v>
      </c>
      <c r="AZ85" s="36">
        <v>0.86594920096025518</v>
      </c>
      <c r="BA85" s="39">
        <v>821130.5</v>
      </c>
      <c r="BB85" s="8"/>
      <c r="BC85" s="8"/>
      <c r="BD85" s="16" t="s">
        <v>61</v>
      </c>
      <c r="BE85" s="17">
        <v>45562.44703703704</v>
      </c>
      <c r="BF85" s="5">
        <f t="shared" si="1"/>
        <v>39831</v>
      </c>
      <c r="BG85" s="5">
        <f t="shared" si="2"/>
        <v>53295</v>
      </c>
      <c r="BH85" s="5">
        <f t="shared" si="3"/>
        <v>80223</v>
      </c>
    </row>
    <row r="86" spans="1:60" x14ac:dyDescent="0.2">
      <c r="A86" s="5">
        <f t="shared" si="4"/>
        <v>21</v>
      </c>
      <c r="B86" s="31" t="s">
        <v>130</v>
      </c>
      <c r="C86" s="32"/>
      <c r="D86" s="33">
        <v>224</v>
      </c>
      <c r="E86" s="33">
        <v>80</v>
      </c>
      <c r="F86" s="33">
        <v>109</v>
      </c>
      <c r="G86" s="34" t="s">
        <v>208</v>
      </c>
      <c r="H86" s="34" t="s">
        <v>209</v>
      </c>
      <c r="I86" s="34" t="s">
        <v>130</v>
      </c>
      <c r="J86" s="34" t="s">
        <v>65</v>
      </c>
      <c r="K86" s="33">
        <v>1</v>
      </c>
      <c r="L86" s="34" t="s">
        <v>268</v>
      </c>
      <c r="M86" s="34" t="s">
        <v>57</v>
      </c>
      <c r="N86" s="34" t="s">
        <v>57</v>
      </c>
      <c r="O86" s="35">
        <v>1123</v>
      </c>
      <c r="P86" s="35">
        <v>1123</v>
      </c>
      <c r="Q86" s="35">
        <v>83.5</v>
      </c>
      <c r="R86" s="36">
        <v>7.4354407836153172E-2</v>
      </c>
      <c r="S86" s="35">
        <v>2477961.85</v>
      </c>
      <c r="T86" s="35">
        <v>2477961.85</v>
      </c>
      <c r="U86" s="35">
        <v>2206.5500000000002</v>
      </c>
      <c r="V86" s="35">
        <v>61</v>
      </c>
      <c r="W86" s="37">
        <v>24</v>
      </c>
      <c r="X86" s="35">
        <v>85</v>
      </c>
      <c r="Y86" s="35">
        <v>52</v>
      </c>
      <c r="Z86" s="35">
        <v>137</v>
      </c>
      <c r="AA86" s="35">
        <v>109</v>
      </c>
      <c r="AB86" s="35">
        <v>0</v>
      </c>
      <c r="AC86" s="36">
        <v>0</v>
      </c>
      <c r="AD86" s="35">
        <v>0</v>
      </c>
      <c r="AE86" s="35">
        <v>0</v>
      </c>
      <c r="AF86" s="35">
        <v>0</v>
      </c>
      <c r="AG86" s="35">
        <v>1260969.8</v>
      </c>
      <c r="AH86" s="35">
        <v>61718.75</v>
      </c>
      <c r="AI86" s="35">
        <v>-619360.91</v>
      </c>
      <c r="AJ86" s="35">
        <v>1528788.29</v>
      </c>
      <c r="AK86" s="36">
        <v>-0.40513190351556133</v>
      </c>
      <c r="AL86" s="42">
        <v>5982.96</v>
      </c>
      <c r="AM86" s="42">
        <v>1732902.87</v>
      </c>
      <c r="AN86" s="38">
        <v>3.4525651169358381E-3</v>
      </c>
      <c r="AO86" s="42">
        <v>800000</v>
      </c>
      <c r="AP86" s="38">
        <v>0.05</v>
      </c>
      <c r="AQ86" s="38">
        <v>2.3082655521252615E-2</v>
      </c>
      <c r="AR86" s="35">
        <v>-48941.42</v>
      </c>
      <c r="AS86" s="35">
        <v>-48941.42</v>
      </c>
      <c r="AT86" s="35">
        <v>0</v>
      </c>
      <c r="AU86" s="35">
        <v>0</v>
      </c>
      <c r="AV86" s="36">
        <v>0.95373655050830763</v>
      </c>
      <c r="AW86" s="35">
        <v>1880330.71</v>
      </c>
      <c r="AX86" s="35">
        <v>1816961.79</v>
      </c>
      <c r="AY86" s="36">
        <v>0.75882149275219879</v>
      </c>
      <c r="AZ86" s="36">
        <v>1.0348763085436155</v>
      </c>
      <c r="BA86" s="39">
        <v>1085748.74</v>
      </c>
      <c r="BB86" s="8"/>
      <c r="BC86" s="8"/>
      <c r="BD86" s="16" t="s">
        <v>57</v>
      </c>
      <c r="BE86" s="17">
        <v>45562.44703703704</v>
      </c>
      <c r="BF86" s="5">
        <f t="shared" si="1"/>
        <v>68503</v>
      </c>
      <c r="BG86" s="5">
        <f t="shared" si="2"/>
        <v>95455</v>
      </c>
      <c r="BH86" s="5">
        <f t="shared" si="3"/>
        <v>153851</v>
      </c>
    </row>
    <row r="87" spans="1:60" x14ac:dyDescent="0.2">
      <c r="A87" s="5">
        <f t="shared" si="4"/>
        <v>21</v>
      </c>
      <c r="B87" s="31" t="s">
        <v>130</v>
      </c>
      <c r="C87" s="32"/>
      <c r="D87" s="33">
        <v>133</v>
      </c>
      <c r="E87" s="33">
        <v>80</v>
      </c>
      <c r="F87" s="33">
        <v>99</v>
      </c>
      <c r="G87" s="34" t="s">
        <v>216</v>
      </c>
      <c r="H87" s="34" t="s">
        <v>217</v>
      </c>
      <c r="I87" s="34" t="s">
        <v>130</v>
      </c>
      <c r="J87" s="34" t="s">
        <v>65</v>
      </c>
      <c r="K87" s="33">
        <v>1</v>
      </c>
      <c r="L87" s="34" t="s">
        <v>268</v>
      </c>
      <c r="M87" s="34" t="s">
        <v>57</v>
      </c>
      <c r="N87" s="34" t="s">
        <v>57</v>
      </c>
      <c r="O87" s="35">
        <v>1441</v>
      </c>
      <c r="P87" s="35">
        <v>1441</v>
      </c>
      <c r="Q87" s="35">
        <v>122.5</v>
      </c>
      <c r="R87" s="36">
        <v>8.5010409437890344E-2</v>
      </c>
      <c r="S87" s="35">
        <v>9197561.5500000007</v>
      </c>
      <c r="T87" s="35">
        <v>9197561.5500000007</v>
      </c>
      <c r="U87" s="35">
        <v>6382.76</v>
      </c>
      <c r="V87" s="35">
        <v>30</v>
      </c>
      <c r="W87" s="37">
        <v>24</v>
      </c>
      <c r="X87" s="35">
        <v>54</v>
      </c>
      <c r="Y87" s="35">
        <v>30</v>
      </c>
      <c r="Z87" s="35">
        <v>84</v>
      </c>
      <c r="AA87" s="35">
        <v>109</v>
      </c>
      <c r="AB87" s="35">
        <v>-1506126</v>
      </c>
      <c r="AC87" s="36">
        <v>-0.16375275031456571</v>
      </c>
      <c r="AD87" s="35">
        <v>-981619</v>
      </c>
      <c r="AE87" s="35">
        <v>-0.10672600500292385</v>
      </c>
      <c r="AF87" s="35">
        <v>1</v>
      </c>
      <c r="AG87" s="35">
        <v>3465227.5</v>
      </c>
      <c r="AH87" s="35">
        <v>2179294.0499999998</v>
      </c>
      <c r="AI87" s="35">
        <v>-622289.05000000005</v>
      </c>
      <c r="AJ87" s="35">
        <v>2849828.75</v>
      </c>
      <c r="AK87" s="36">
        <v>-0.21836015585147003</v>
      </c>
      <c r="AL87" s="42">
        <v>-331.88</v>
      </c>
      <c r="AM87" s="42">
        <v>3122335.28</v>
      </c>
      <c r="AN87" s="38">
        <v>-1.0629223649549897E-4</v>
      </c>
      <c r="AO87" s="42">
        <v>0</v>
      </c>
      <c r="AP87" s="38">
        <v>0.05</v>
      </c>
      <c r="AQ87" s="38">
        <v>0</v>
      </c>
      <c r="AR87" s="35">
        <v>328635.03999999998</v>
      </c>
      <c r="AS87" s="35">
        <v>328635.03999999998</v>
      </c>
      <c r="AT87" s="35">
        <v>0</v>
      </c>
      <c r="AU87" s="35">
        <v>0</v>
      </c>
      <c r="AV87" s="36">
        <v>1.1176343242895663</v>
      </c>
      <c r="AW87" s="35">
        <v>4087516.55</v>
      </c>
      <c r="AX87" s="35">
        <v>2793700.24</v>
      </c>
      <c r="AY87" s="36">
        <v>0.44441306837462807</v>
      </c>
      <c r="AZ87" s="36">
        <v>1.4631192321478268</v>
      </c>
      <c r="BA87" s="39">
        <v>4063591.55</v>
      </c>
      <c r="BB87" s="8"/>
      <c r="BC87" s="8"/>
      <c r="BD87" s="16" t="s">
        <v>57</v>
      </c>
      <c r="BE87" s="17">
        <v>45562.44703703704</v>
      </c>
      <c r="BF87" s="5">
        <f t="shared" si="1"/>
        <v>43230</v>
      </c>
      <c r="BG87" s="5">
        <f t="shared" si="2"/>
        <v>77814</v>
      </c>
      <c r="BH87" s="5">
        <f t="shared" si="3"/>
        <v>121044</v>
      </c>
    </row>
    <row r="88" spans="1:60" x14ac:dyDescent="0.2">
      <c r="A88" s="5">
        <f t="shared" si="4"/>
        <v>22</v>
      </c>
      <c r="B88" s="31" t="s">
        <v>139</v>
      </c>
      <c r="C88" s="32"/>
      <c r="D88" s="33">
        <v>83</v>
      </c>
      <c r="E88" s="33">
        <v>1</v>
      </c>
      <c r="F88" s="33">
        <v>52</v>
      </c>
      <c r="G88" s="34" t="s">
        <v>139</v>
      </c>
      <c r="H88" s="34" t="s">
        <v>140</v>
      </c>
      <c r="I88" s="34" t="s">
        <v>139</v>
      </c>
      <c r="J88" s="34" t="s">
        <v>56</v>
      </c>
      <c r="K88" s="33">
        <v>3</v>
      </c>
      <c r="L88" s="34" t="s">
        <v>268</v>
      </c>
      <c r="M88" s="34" t="s">
        <v>57</v>
      </c>
      <c r="N88" s="34" t="s">
        <v>57</v>
      </c>
      <c r="O88" s="35">
        <v>3237</v>
      </c>
      <c r="P88" s="35">
        <v>3237</v>
      </c>
      <c r="Q88" s="35">
        <v>383.5</v>
      </c>
      <c r="R88" s="36">
        <v>0.11847389558232932</v>
      </c>
      <c r="S88" s="35">
        <v>6433555</v>
      </c>
      <c r="T88" s="35">
        <v>6433555</v>
      </c>
      <c r="U88" s="35">
        <v>1987.5</v>
      </c>
      <c r="V88" s="35">
        <v>93</v>
      </c>
      <c r="W88" s="37"/>
      <c r="X88" s="35">
        <v>93</v>
      </c>
      <c r="Y88" s="35">
        <v>58</v>
      </c>
      <c r="Z88" s="35">
        <v>151</v>
      </c>
      <c r="AA88" s="35">
        <v>109</v>
      </c>
      <c r="AB88" s="35">
        <v>1160412</v>
      </c>
      <c r="AC88" s="36">
        <v>0.18036870750308345</v>
      </c>
      <c r="AD88" s="35">
        <v>1160412</v>
      </c>
      <c r="AE88" s="35">
        <v>0.18036870750308345</v>
      </c>
      <c r="AF88" s="35">
        <v>0</v>
      </c>
      <c r="AG88" s="35">
        <v>3859246.95</v>
      </c>
      <c r="AH88" s="35">
        <v>0</v>
      </c>
      <c r="AI88" s="35">
        <v>-3633562.33</v>
      </c>
      <c r="AJ88" s="35">
        <v>7164750.9000000004</v>
      </c>
      <c r="AK88" s="36">
        <v>-0.50714426512720767</v>
      </c>
      <c r="AL88" s="42">
        <v>10790.76</v>
      </c>
      <c r="AM88" s="42">
        <v>8261364.1399999997</v>
      </c>
      <c r="AN88" s="38">
        <v>1.3061716947874423E-3</v>
      </c>
      <c r="AO88" s="42">
        <v>3500000</v>
      </c>
      <c r="AP88" s="38">
        <v>0.05</v>
      </c>
      <c r="AQ88" s="38">
        <v>2.1182942312478675E-2</v>
      </c>
      <c r="AR88" s="35">
        <v>510900.83</v>
      </c>
      <c r="AS88" s="35">
        <v>400900.83</v>
      </c>
      <c r="AT88" s="35">
        <v>110000</v>
      </c>
      <c r="AU88" s="35">
        <v>110000</v>
      </c>
      <c r="AV88" s="36">
        <v>1.0659187469916556</v>
      </c>
      <c r="AW88" s="35">
        <v>7492809.2800000003</v>
      </c>
      <c r="AX88" s="35">
        <v>7860463.3099999996</v>
      </c>
      <c r="AY88" s="36">
        <v>1.1646452513423762</v>
      </c>
      <c r="AZ88" s="36">
        <v>0.95322743513957076</v>
      </c>
      <c r="BA88" s="39">
        <v>4916810.28</v>
      </c>
      <c r="BB88" s="8"/>
      <c r="BC88" s="8"/>
      <c r="BD88" s="16" t="s">
        <v>61</v>
      </c>
      <c r="BE88" s="17">
        <v>45562.44703703704</v>
      </c>
      <c r="BF88" s="5">
        <f t="shared" si="1"/>
        <v>301041</v>
      </c>
      <c r="BG88" s="5">
        <f t="shared" si="2"/>
        <v>301041</v>
      </c>
      <c r="BH88" s="5">
        <f t="shared" si="3"/>
        <v>488787</v>
      </c>
    </row>
    <row r="89" spans="1:60" x14ac:dyDescent="0.2">
      <c r="A89" s="5">
        <f t="shared" si="4"/>
        <v>23</v>
      </c>
      <c r="B89" s="31" t="s">
        <v>88</v>
      </c>
      <c r="C89" s="32"/>
      <c r="D89" s="33">
        <v>85</v>
      </c>
      <c r="E89" s="33">
        <v>1</v>
      </c>
      <c r="F89" s="33">
        <v>55</v>
      </c>
      <c r="G89" s="34" t="s">
        <v>88</v>
      </c>
      <c r="H89" s="34" t="s">
        <v>142</v>
      </c>
      <c r="I89" s="34" t="s">
        <v>88</v>
      </c>
      <c r="J89" s="34" t="s">
        <v>60</v>
      </c>
      <c r="K89" s="33">
        <v>2</v>
      </c>
      <c r="L89" s="34" t="s">
        <v>268</v>
      </c>
      <c r="M89" s="34" t="s">
        <v>57</v>
      </c>
      <c r="N89" s="34" t="s">
        <v>57</v>
      </c>
      <c r="O89" s="35">
        <v>27183</v>
      </c>
      <c r="P89" s="35">
        <v>0</v>
      </c>
      <c r="Q89" s="35">
        <v>591.5</v>
      </c>
      <c r="R89" s="36">
        <v>2.175992348158776E-2</v>
      </c>
      <c r="S89" s="35">
        <v>69622052.390000001</v>
      </c>
      <c r="T89" s="35">
        <v>0</v>
      </c>
      <c r="U89" s="35">
        <v>2561.23</v>
      </c>
      <c r="V89" s="35">
        <v>22</v>
      </c>
      <c r="W89" s="37"/>
      <c r="X89" s="35"/>
      <c r="Y89" s="35"/>
      <c r="Z89" s="35"/>
      <c r="AA89" s="35"/>
      <c r="AB89" s="35">
        <v>-2651320</v>
      </c>
      <c r="AC89" s="36">
        <v>-3.8081612204537887E-2</v>
      </c>
      <c r="AD89" s="35">
        <v>-2012868</v>
      </c>
      <c r="AE89" s="35">
        <v>-2.891135683166263E-2</v>
      </c>
      <c r="AF89" s="35">
        <v>1</v>
      </c>
      <c r="AG89" s="35">
        <v>22429216.149999999</v>
      </c>
      <c r="AH89" s="35">
        <v>5103588.1500000004</v>
      </c>
      <c r="AI89" s="35">
        <v>2382471.77</v>
      </c>
      <c r="AJ89" s="35">
        <v>13594869.15</v>
      </c>
      <c r="AK89" s="36">
        <v>0.17524786327200509</v>
      </c>
      <c r="AL89" s="42">
        <v>8128.29</v>
      </c>
      <c r="AM89" s="42">
        <v>17728865.91</v>
      </c>
      <c r="AN89" s="38">
        <v>4.5847771883791069E-4</v>
      </c>
      <c r="AO89" s="42">
        <v>4231701.25</v>
      </c>
      <c r="AP89" s="38">
        <v>0.05</v>
      </c>
      <c r="AQ89" s="38">
        <v>1.1934495053101792E-2</v>
      </c>
      <c r="AR89" s="35">
        <v>-300710.33</v>
      </c>
      <c r="AS89" s="35">
        <v>-300710.33</v>
      </c>
      <c r="AT89" s="35">
        <v>0</v>
      </c>
      <c r="AU89" s="35">
        <v>0</v>
      </c>
      <c r="AV89" s="36">
        <v>0.97998392540036861</v>
      </c>
      <c r="AW89" s="35">
        <v>20046744.379999999</v>
      </c>
      <c r="AX89" s="35">
        <v>18090976.239999998</v>
      </c>
      <c r="AY89" s="36">
        <v>0.28793670527988291</v>
      </c>
      <c r="AZ89" s="36">
        <v>1.1081073853646275</v>
      </c>
      <c r="BA89" s="39">
        <v>9352878.6300000008</v>
      </c>
      <c r="BB89" s="8"/>
      <c r="BC89" s="8"/>
      <c r="BD89" s="16" t="s">
        <v>57</v>
      </c>
      <c r="BE89" s="17">
        <v>45562.44703703704</v>
      </c>
      <c r="BF89" s="5">
        <f t="shared" si="1"/>
        <v>598026</v>
      </c>
      <c r="BG89" s="5">
        <f t="shared" si="2"/>
        <v>0</v>
      </c>
      <c r="BH89" s="5">
        <f t="shared" si="3"/>
        <v>0</v>
      </c>
    </row>
    <row r="90" spans="1:60" x14ac:dyDescent="0.2">
      <c r="A90" s="5">
        <f t="shared" si="4"/>
        <v>23</v>
      </c>
      <c r="B90" s="31" t="s">
        <v>88</v>
      </c>
      <c r="C90" s="32"/>
      <c r="D90" s="33">
        <v>45</v>
      </c>
      <c r="E90" s="33">
        <v>85</v>
      </c>
      <c r="F90" s="33">
        <v>17</v>
      </c>
      <c r="G90" s="34" t="s">
        <v>86</v>
      </c>
      <c r="H90" s="34" t="s">
        <v>87</v>
      </c>
      <c r="I90" s="34" t="s">
        <v>88</v>
      </c>
      <c r="J90" s="34" t="s">
        <v>65</v>
      </c>
      <c r="K90" s="33">
        <v>1</v>
      </c>
      <c r="L90" s="34" t="s">
        <v>268</v>
      </c>
      <c r="M90" s="34" t="s">
        <v>57</v>
      </c>
      <c r="N90" s="34" t="s">
        <v>57</v>
      </c>
      <c r="O90" s="35">
        <v>2681</v>
      </c>
      <c r="P90" s="35">
        <v>2681</v>
      </c>
      <c r="Q90" s="35">
        <v>182</v>
      </c>
      <c r="R90" s="36">
        <v>6.7885117493472577E-2</v>
      </c>
      <c r="S90" s="35">
        <v>13108622.83</v>
      </c>
      <c r="T90" s="35">
        <v>13108622.83</v>
      </c>
      <c r="U90" s="35">
        <v>4889.45</v>
      </c>
      <c r="V90" s="35">
        <v>36</v>
      </c>
      <c r="W90" s="37">
        <v>22</v>
      </c>
      <c r="X90" s="35">
        <v>58</v>
      </c>
      <c r="Y90" s="35">
        <v>34</v>
      </c>
      <c r="Z90" s="35">
        <v>92</v>
      </c>
      <c r="AA90" s="35">
        <v>109</v>
      </c>
      <c r="AB90" s="35">
        <v>-2098599</v>
      </c>
      <c r="AC90" s="36">
        <v>-0.1600930187111044</v>
      </c>
      <c r="AD90" s="35">
        <v>-1416903</v>
      </c>
      <c r="AE90" s="35">
        <v>-0.10808938653397812</v>
      </c>
      <c r="AF90" s="35">
        <v>1</v>
      </c>
      <c r="AG90" s="35">
        <v>4084793.2</v>
      </c>
      <c r="AH90" s="35">
        <v>0</v>
      </c>
      <c r="AI90" s="35">
        <v>-603504.23</v>
      </c>
      <c r="AJ90" s="35">
        <v>3393223.26</v>
      </c>
      <c r="AK90" s="36">
        <v>-0.17785573885285699</v>
      </c>
      <c r="AL90" s="42">
        <v>3076.16</v>
      </c>
      <c r="AM90" s="42">
        <v>5125776.0999999996</v>
      </c>
      <c r="AN90" s="38">
        <v>6.0013546046227032E-4</v>
      </c>
      <c r="AO90" s="42">
        <v>2000000</v>
      </c>
      <c r="AP90" s="38">
        <v>0.05</v>
      </c>
      <c r="AQ90" s="38">
        <v>1.9509240756731456E-2</v>
      </c>
      <c r="AR90" s="35">
        <v>-245960.78</v>
      </c>
      <c r="AS90" s="35">
        <v>-245960.78</v>
      </c>
      <c r="AT90" s="35">
        <v>0</v>
      </c>
      <c r="AU90" s="35">
        <v>0</v>
      </c>
      <c r="AV90" s="36">
        <v>0.95421205738580395</v>
      </c>
      <c r="AW90" s="35">
        <v>4688297.43</v>
      </c>
      <c r="AX90" s="35">
        <v>5371736.8799999999</v>
      </c>
      <c r="AY90" s="36">
        <v>0.35764988365295736</v>
      </c>
      <c r="AZ90" s="36">
        <v>0.87277123484127161</v>
      </c>
      <c r="BA90" s="39">
        <v>4285297.43</v>
      </c>
      <c r="BB90" s="8"/>
      <c r="BC90" s="8"/>
      <c r="BD90" s="16" t="s">
        <v>57</v>
      </c>
      <c r="BE90" s="17">
        <v>45562.44703703704</v>
      </c>
      <c r="BF90" s="5">
        <f t="shared" si="1"/>
        <v>96516</v>
      </c>
      <c r="BG90" s="5">
        <f t="shared" si="2"/>
        <v>155498</v>
      </c>
      <c r="BH90" s="5">
        <f t="shared" si="3"/>
        <v>246652</v>
      </c>
    </row>
    <row r="91" spans="1:60" x14ac:dyDescent="0.2">
      <c r="A91" s="5">
        <f t="shared" si="4"/>
        <v>23</v>
      </c>
      <c r="B91" s="31" t="s">
        <v>88</v>
      </c>
      <c r="C91" s="32"/>
      <c r="D91" s="33">
        <v>86</v>
      </c>
      <c r="E91" s="33">
        <v>85</v>
      </c>
      <c r="F91" s="33">
        <v>54</v>
      </c>
      <c r="G91" s="34" t="s">
        <v>141</v>
      </c>
      <c r="H91" s="34" t="s">
        <v>142</v>
      </c>
      <c r="I91" s="34" t="s">
        <v>88</v>
      </c>
      <c r="J91" s="34" t="s">
        <v>65</v>
      </c>
      <c r="K91" s="33">
        <v>1</v>
      </c>
      <c r="L91" s="34" t="s">
        <v>268</v>
      </c>
      <c r="M91" s="34" t="s">
        <v>57</v>
      </c>
      <c r="N91" s="34" t="s">
        <v>57</v>
      </c>
      <c r="O91" s="35">
        <v>23139</v>
      </c>
      <c r="P91" s="35">
        <v>23139</v>
      </c>
      <c r="Q91" s="35">
        <v>1456.5</v>
      </c>
      <c r="R91" s="36">
        <v>6.2945676131207051E-2</v>
      </c>
      <c r="S91" s="35">
        <v>53737319.829999998</v>
      </c>
      <c r="T91" s="35">
        <v>53737319.829999998</v>
      </c>
      <c r="U91" s="35">
        <v>2322.37</v>
      </c>
      <c r="V91" s="35">
        <v>46</v>
      </c>
      <c r="W91" s="37">
        <v>22</v>
      </c>
      <c r="X91" s="35">
        <v>68</v>
      </c>
      <c r="Y91" s="35">
        <v>64</v>
      </c>
      <c r="Z91" s="35">
        <v>132</v>
      </c>
      <c r="AA91" s="35">
        <v>109</v>
      </c>
      <c r="AB91" s="35">
        <v>-3892698</v>
      </c>
      <c r="AC91" s="36">
        <v>-7.2439377555760021E-2</v>
      </c>
      <c r="AD91" s="35">
        <v>-3159559</v>
      </c>
      <c r="AE91" s="35">
        <v>-5.8796363681616087E-2</v>
      </c>
      <c r="AF91" s="35">
        <v>1</v>
      </c>
      <c r="AG91" s="35">
        <v>25021218.09</v>
      </c>
      <c r="AH91" s="35">
        <v>3279188.91</v>
      </c>
      <c r="AI91" s="35">
        <v>5433487.75</v>
      </c>
      <c r="AJ91" s="35">
        <v>21797115.309999999</v>
      </c>
      <c r="AK91" s="36">
        <v>0.24927554278282157</v>
      </c>
      <c r="AL91" s="42">
        <v>15360.31</v>
      </c>
      <c r="AM91" s="42">
        <v>31039522.210000001</v>
      </c>
      <c r="AN91" s="38">
        <v>4.9486296522474724E-4</v>
      </c>
      <c r="AO91" s="42">
        <v>10000000</v>
      </c>
      <c r="AP91" s="38">
        <v>0.05</v>
      </c>
      <c r="AQ91" s="38">
        <v>1.6108495376224413E-2</v>
      </c>
      <c r="AR91" s="35">
        <v>-731203.66</v>
      </c>
      <c r="AS91" s="35">
        <v>-731203.66</v>
      </c>
      <c r="AT91" s="35">
        <v>0</v>
      </c>
      <c r="AU91" s="35">
        <v>0</v>
      </c>
      <c r="AV91" s="36">
        <v>0.97454747794883401</v>
      </c>
      <c r="AW91" s="35">
        <v>19587730.34</v>
      </c>
      <c r="AX91" s="35">
        <v>31850189.870000001</v>
      </c>
      <c r="AY91" s="36">
        <v>0.36450888138758153</v>
      </c>
      <c r="AZ91" s="36">
        <v>0.61499571650748208</v>
      </c>
      <c r="BA91" s="39">
        <v>10442817.050000001</v>
      </c>
      <c r="BB91" s="8"/>
      <c r="BC91" s="8"/>
      <c r="BD91" s="16" t="s">
        <v>57</v>
      </c>
      <c r="BE91" s="17">
        <v>45562.44703703704</v>
      </c>
      <c r="BF91" s="5">
        <f t="shared" si="1"/>
        <v>1064394</v>
      </c>
      <c r="BG91" s="5">
        <f t="shared" si="2"/>
        <v>1573452</v>
      </c>
      <c r="BH91" s="5">
        <f t="shared" si="3"/>
        <v>3054348</v>
      </c>
    </row>
    <row r="92" spans="1:60" x14ac:dyDescent="0.2">
      <c r="A92" s="5">
        <f t="shared" si="4"/>
        <v>23</v>
      </c>
      <c r="B92" s="31" t="s">
        <v>88</v>
      </c>
      <c r="C92" s="32"/>
      <c r="D92" s="33">
        <v>104</v>
      </c>
      <c r="E92" s="33">
        <v>85</v>
      </c>
      <c r="F92" s="33">
        <v>71</v>
      </c>
      <c r="G92" s="34" t="s">
        <v>168</v>
      </c>
      <c r="H92" s="34" t="s">
        <v>169</v>
      </c>
      <c r="I92" s="34" t="s">
        <v>88</v>
      </c>
      <c r="J92" s="34" t="s">
        <v>65</v>
      </c>
      <c r="K92" s="33">
        <v>1</v>
      </c>
      <c r="L92" s="34" t="s">
        <v>268</v>
      </c>
      <c r="M92" s="34" t="s">
        <v>57</v>
      </c>
      <c r="N92" s="34" t="s">
        <v>57</v>
      </c>
      <c r="O92" s="35">
        <v>1363</v>
      </c>
      <c r="P92" s="35">
        <v>1363</v>
      </c>
      <c r="Q92" s="35">
        <v>136.5</v>
      </c>
      <c r="R92" s="36">
        <v>0.10014673514306677</v>
      </c>
      <c r="S92" s="35">
        <v>2776120.35</v>
      </c>
      <c r="T92" s="35">
        <v>2776120.35</v>
      </c>
      <c r="U92" s="35">
        <v>2036.77</v>
      </c>
      <c r="V92" s="35">
        <v>57</v>
      </c>
      <c r="W92" s="37">
        <v>22</v>
      </c>
      <c r="X92" s="35">
        <v>79</v>
      </c>
      <c r="Y92" s="35">
        <v>54</v>
      </c>
      <c r="Z92" s="35">
        <v>133</v>
      </c>
      <c r="AA92" s="35">
        <v>109</v>
      </c>
      <c r="AB92" s="35">
        <v>427242</v>
      </c>
      <c r="AC92" s="36">
        <v>0.15389894750060099</v>
      </c>
      <c r="AD92" s="35">
        <v>427242</v>
      </c>
      <c r="AE92" s="35">
        <v>0.15389894750060099</v>
      </c>
      <c r="AF92" s="35">
        <v>0</v>
      </c>
      <c r="AG92" s="35">
        <v>381736.7</v>
      </c>
      <c r="AH92" s="35">
        <v>125795.35</v>
      </c>
      <c r="AI92" s="35">
        <v>-1222784.3799999999</v>
      </c>
      <c r="AJ92" s="35">
        <v>2058714.42</v>
      </c>
      <c r="AK92" s="36">
        <v>-0.59395531897036979</v>
      </c>
      <c r="AL92" s="42">
        <v>-2215.46</v>
      </c>
      <c r="AM92" s="42">
        <v>2360901.71</v>
      </c>
      <c r="AN92" s="38">
        <v>-9.3839569458399857E-4</v>
      </c>
      <c r="AO92" s="42">
        <v>600000</v>
      </c>
      <c r="AP92" s="38">
        <v>0.05</v>
      </c>
      <c r="AQ92" s="38">
        <v>1.2707009306202758E-2</v>
      </c>
      <c r="AR92" s="35">
        <v>265710.09000000003</v>
      </c>
      <c r="AS92" s="35">
        <v>40710.089999999997</v>
      </c>
      <c r="AT92" s="35">
        <v>225000</v>
      </c>
      <c r="AU92" s="35">
        <v>225000</v>
      </c>
      <c r="AV92" s="36">
        <v>1.108913529170668</v>
      </c>
      <c r="AW92" s="35">
        <v>1604521.08</v>
      </c>
      <c r="AX92" s="35">
        <v>2354022.37</v>
      </c>
      <c r="AY92" s="36">
        <v>0.57797244993359176</v>
      </c>
      <c r="AZ92" s="36">
        <v>0.68160825506513767</v>
      </c>
      <c r="BA92" s="39">
        <v>628720.78</v>
      </c>
      <c r="BB92" s="8"/>
      <c r="BC92" s="8"/>
      <c r="BD92" s="16" t="s">
        <v>57</v>
      </c>
      <c r="BE92" s="17">
        <v>45562.44703703704</v>
      </c>
      <c r="BF92" s="5">
        <f t="shared" si="1"/>
        <v>77691</v>
      </c>
      <c r="BG92" s="5">
        <f t="shared" si="2"/>
        <v>107677</v>
      </c>
      <c r="BH92" s="5">
        <f t="shared" si="3"/>
        <v>181279</v>
      </c>
    </row>
    <row r="93" spans="1:60" x14ac:dyDescent="0.2">
      <c r="A93" s="5">
        <f t="shared" si="4"/>
        <v>24</v>
      </c>
      <c r="B93" s="31" t="s">
        <v>157</v>
      </c>
      <c r="C93" s="32"/>
      <c r="D93" s="33">
        <v>98</v>
      </c>
      <c r="E93" s="33">
        <v>1</v>
      </c>
      <c r="F93" s="33">
        <v>64</v>
      </c>
      <c r="G93" s="34" t="s">
        <v>157</v>
      </c>
      <c r="H93" s="34" t="s">
        <v>156</v>
      </c>
      <c r="I93" s="34" t="s">
        <v>157</v>
      </c>
      <c r="J93" s="34" t="s">
        <v>60</v>
      </c>
      <c r="K93" s="33">
        <v>2</v>
      </c>
      <c r="L93" s="34" t="s">
        <v>268</v>
      </c>
      <c r="M93" s="34" t="s">
        <v>57</v>
      </c>
      <c r="N93" s="34" t="s">
        <v>57</v>
      </c>
      <c r="O93" s="35">
        <v>6022</v>
      </c>
      <c r="P93" s="35">
        <v>0</v>
      </c>
      <c r="Q93" s="35">
        <v>184</v>
      </c>
      <c r="R93" s="36">
        <v>3.0554633012288279E-2</v>
      </c>
      <c r="S93" s="35">
        <v>11571366.48</v>
      </c>
      <c r="T93" s="35">
        <v>0</v>
      </c>
      <c r="U93" s="35">
        <v>1921.51</v>
      </c>
      <c r="V93" s="35">
        <v>32</v>
      </c>
      <c r="W93" s="37"/>
      <c r="X93" s="35"/>
      <c r="Y93" s="35"/>
      <c r="Z93" s="35"/>
      <c r="AA93" s="35"/>
      <c r="AB93" s="35">
        <v>1171256</v>
      </c>
      <c r="AC93" s="36">
        <v>0.10122019746106944</v>
      </c>
      <c r="AD93" s="35">
        <v>1171256</v>
      </c>
      <c r="AE93" s="35">
        <v>0.10122019746106944</v>
      </c>
      <c r="AF93" s="35">
        <v>0</v>
      </c>
      <c r="AG93" s="35">
        <v>4205530.7</v>
      </c>
      <c r="AH93" s="35">
        <v>2147510.15</v>
      </c>
      <c r="AI93" s="35">
        <v>3777134.62</v>
      </c>
      <c r="AJ93" s="35">
        <v>4447011.07</v>
      </c>
      <c r="AK93" s="36">
        <v>0.84936478919086655</v>
      </c>
      <c r="AL93" s="42">
        <v>53790.559999999998</v>
      </c>
      <c r="AM93" s="42">
        <v>4801143.3099999996</v>
      </c>
      <c r="AN93" s="38">
        <v>1.120369806249337E-2</v>
      </c>
      <c r="AO93" s="42">
        <v>4300000</v>
      </c>
      <c r="AP93" s="38">
        <v>0.05</v>
      </c>
      <c r="AQ93" s="38">
        <v>4.4781000298864226E-2</v>
      </c>
      <c r="AR93" s="35">
        <v>-205896.93</v>
      </c>
      <c r="AS93" s="35">
        <v>-205896.93</v>
      </c>
      <c r="AT93" s="35">
        <v>0</v>
      </c>
      <c r="AU93" s="35">
        <v>0</v>
      </c>
      <c r="AV93" s="36">
        <v>0.95887851502467636</v>
      </c>
      <c r="AW93" s="35">
        <v>428396.08</v>
      </c>
      <c r="AX93" s="35">
        <v>5007040.24</v>
      </c>
      <c r="AY93" s="36">
        <v>3.7022082114540375E-2</v>
      </c>
      <c r="AZ93" s="36">
        <v>8.5558745179966839E-2</v>
      </c>
      <c r="BA93" s="39">
        <v>428396.08</v>
      </c>
      <c r="BB93" s="8"/>
      <c r="BC93" s="8"/>
      <c r="BD93" s="16" t="s">
        <v>57</v>
      </c>
      <c r="BE93" s="17">
        <v>45562.44703703704</v>
      </c>
      <c r="BF93" s="5">
        <f t="shared" si="1"/>
        <v>192704</v>
      </c>
      <c r="BG93" s="5">
        <f t="shared" si="2"/>
        <v>0</v>
      </c>
      <c r="BH93" s="5">
        <f t="shared" si="3"/>
        <v>0</v>
      </c>
    </row>
    <row r="94" spans="1:60" x14ac:dyDescent="0.2">
      <c r="A94" s="5">
        <f t="shared" si="4"/>
        <v>24</v>
      </c>
      <c r="B94" s="31" t="s">
        <v>157</v>
      </c>
      <c r="C94" s="32"/>
      <c r="D94" s="33">
        <v>99</v>
      </c>
      <c r="E94" s="33">
        <v>98</v>
      </c>
      <c r="F94" s="33">
        <v>63</v>
      </c>
      <c r="G94" s="34" t="s">
        <v>155</v>
      </c>
      <c r="H94" s="34" t="s">
        <v>156</v>
      </c>
      <c r="I94" s="34" t="s">
        <v>157</v>
      </c>
      <c r="J94" s="34" t="s">
        <v>65</v>
      </c>
      <c r="K94" s="33">
        <v>1</v>
      </c>
      <c r="L94" s="34" t="s">
        <v>268</v>
      </c>
      <c r="M94" s="34" t="s">
        <v>57</v>
      </c>
      <c r="N94" s="34" t="s">
        <v>57</v>
      </c>
      <c r="O94" s="35">
        <v>3281</v>
      </c>
      <c r="P94" s="35">
        <v>3281</v>
      </c>
      <c r="Q94" s="35">
        <v>266</v>
      </c>
      <c r="R94" s="36">
        <v>8.1072843645230111E-2</v>
      </c>
      <c r="S94" s="35">
        <v>6198996.7999999998</v>
      </c>
      <c r="T94" s="35">
        <v>6198996.7999999998</v>
      </c>
      <c r="U94" s="35">
        <v>1889.36</v>
      </c>
      <c r="V94" s="35">
        <v>60</v>
      </c>
      <c r="W94" s="37">
        <v>32</v>
      </c>
      <c r="X94" s="35">
        <v>92</v>
      </c>
      <c r="Y94" s="35">
        <v>48</v>
      </c>
      <c r="Z94" s="35">
        <v>140</v>
      </c>
      <c r="AA94" s="35">
        <v>109</v>
      </c>
      <c r="AB94" s="35">
        <v>327449</v>
      </c>
      <c r="AC94" s="36">
        <v>5.2822901925034069E-2</v>
      </c>
      <c r="AD94" s="35">
        <v>327449</v>
      </c>
      <c r="AE94" s="35">
        <v>5.2822901925034069E-2</v>
      </c>
      <c r="AF94" s="35">
        <v>0</v>
      </c>
      <c r="AG94" s="35">
        <v>6636076.1500000004</v>
      </c>
      <c r="AH94" s="35">
        <v>3157979.85</v>
      </c>
      <c r="AI94" s="35">
        <v>-1385567.91</v>
      </c>
      <c r="AJ94" s="35">
        <v>3724666.1</v>
      </c>
      <c r="AK94" s="36">
        <v>-0.37199788458890309</v>
      </c>
      <c r="AL94" s="42">
        <v>-2046.56</v>
      </c>
      <c r="AM94" s="42">
        <v>4247655.21</v>
      </c>
      <c r="AN94" s="38">
        <v>-4.8180935099956007E-4</v>
      </c>
      <c r="AO94" s="42">
        <v>500000</v>
      </c>
      <c r="AP94" s="38">
        <v>0.05</v>
      </c>
      <c r="AQ94" s="38">
        <v>5.8856001167759565E-3</v>
      </c>
      <c r="AR94" s="35">
        <v>311194.7</v>
      </c>
      <c r="AS94" s="35">
        <v>11194.7</v>
      </c>
      <c r="AT94" s="35">
        <v>300000</v>
      </c>
      <c r="AU94" s="35">
        <v>300000</v>
      </c>
      <c r="AV94" s="36">
        <v>1.0790544447758224</v>
      </c>
      <c r="AW94" s="35">
        <v>8021644.0599999996</v>
      </c>
      <c r="AX94" s="35">
        <v>4236460.51</v>
      </c>
      <c r="AY94" s="36">
        <v>1.2940229393246341</v>
      </c>
      <c r="AZ94" s="36">
        <v>1.89347783156841</v>
      </c>
      <c r="BA94" s="39">
        <v>1854451.89</v>
      </c>
      <c r="BB94" s="8"/>
      <c r="BC94" s="8"/>
      <c r="BD94" s="16" t="s">
        <v>57</v>
      </c>
      <c r="BE94" s="17">
        <v>45562.44703703704</v>
      </c>
      <c r="BF94" s="5">
        <f t="shared" si="1"/>
        <v>196860</v>
      </c>
      <c r="BG94" s="5">
        <f t="shared" si="2"/>
        <v>301852</v>
      </c>
      <c r="BH94" s="5">
        <f t="shared" si="3"/>
        <v>459340</v>
      </c>
    </row>
    <row r="95" spans="1:60" x14ac:dyDescent="0.2">
      <c r="A95" s="5">
        <f t="shared" si="4"/>
        <v>24</v>
      </c>
      <c r="B95" s="31" t="s">
        <v>157</v>
      </c>
      <c r="C95" s="32"/>
      <c r="D95" s="33">
        <v>106</v>
      </c>
      <c r="E95" s="33">
        <v>98</v>
      </c>
      <c r="F95" s="33">
        <v>73</v>
      </c>
      <c r="G95" s="34" t="s">
        <v>172</v>
      </c>
      <c r="H95" s="34" t="s">
        <v>173</v>
      </c>
      <c r="I95" s="34" t="s">
        <v>157</v>
      </c>
      <c r="J95" s="34" t="s">
        <v>65</v>
      </c>
      <c r="K95" s="33">
        <v>1</v>
      </c>
      <c r="L95" s="34" t="s">
        <v>268</v>
      </c>
      <c r="M95" s="34" t="s">
        <v>57</v>
      </c>
      <c r="N95" s="34" t="s">
        <v>57</v>
      </c>
      <c r="O95" s="35">
        <v>1765</v>
      </c>
      <c r="P95" s="35">
        <v>1765</v>
      </c>
      <c r="Q95" s="35">
        <v>139.5</v>
      </c>
      <c r="R95" s="36">
        <v>7.9036827195467438E-2</v>
      </c>
      <c r="S95" s="35">
        <v>3024069.6</v>
      </c>
      <c r="T95" s="35">
        <v>3024069.6</v>
      </c>
      <c r="U95" s="35">
        <v>1713.35</v>
      </c>
      <c r="V95" s="35">
        <v>62</v>
      </c>
      <c r="W95" s="37">
        <v>32</v>
      </c>
      <c r="X95" s="35">
        <v>94</v>
      </c>
      <c r="Y95" s="35">
        <v>63</v>
      </c>
      <c r="Z95" s="35">
        <v>157</v>
      </c>
      <c r="AA95" s="35">
        <v>109</v>
      </c>
      <c r="AB95" s="35">
        <v>419010</v>
      </c>
      <c r="AC95" s="36">
        <v>0.13855831889583492</v>
      </c>
      <c r="AD95" s="35">
        <v>419010</v>
      </c>
      <c r="AE95" s="35">
        <v>0.13855831889583492</v>
      </c>
      <c r="AF95" s="35">
        <v>0</v>
      </c>
      <c r="AG95" s="35">
        <v>2995345.19</v>
      </c>
      <c r="AH95" s="35">
        <v>1024064.04</v>
      </c>
      <c r="AI95" s="35">
        <v>2431179.23</v>
      </c>
      <c r="AJ95" s="35">
        <v>2296607.96</v>
      </c>
      <c r="AK95" s="36">
        <v>1.0585956647124048</v>
      </c>
      <c r="AL95" s="42">
        <v>15903.66</v>
      </c>
      <c r="AM95" s="42">
        <v>2669549.02</v>
      </c>
      <c r="AN95" s="38">
        <v>5.9574332146933194E-3</v>
      </c>
      <c r="AO95" s="42">
        <v>3100000</v>
      </c>
      <c r="AP95" s="38">
        <v>0.05</v>
      </c>
      <c r="AQ95" s="38">
        <v>5.806224153920949E-2</v>
      </c>
      <c r="AR95" s="35">
        <v>-165769.21</v>
      </c>
      <c r="AS95" s="35">
        <v>-165769.21</v>
      </c>
      <c r="AT95" s="35">
        <v>0</v>
      </c>
      <c r="AU95" s="35">
        <v>0</v>
      </c>
      <c r="AV95" s="36">
        <v>0.94153417833454278</v>
      </c>
      <c r="AW95" s="35">
        <v>564165.96</v>
      </c>
      <c r="AX95" s="35">
        <v>2835318.23</v>
      </c>
      <c r="AY95" s="36">
        <v>0.18655852365302705</v>
      </c>
      <c r="AZ95" s="36">
        <v>0.19897800325574036</v>
      </c>
      <c r="BA95" s="39">
        <v>413165.96</v>
      </c>
      <c r="BB95" s="8"/>
      <c r="BC95" s="8"/>
      <c r="BD95" s="16" t="s">
        <v>57</v>
      </c>
      <c r="BE95" s="17">
        <v>45562.44703703704</v>
      </c>
      <c r="BF95" s="5">
        <f t="shared" si="1"/>
        <v>109430</v>
      </c>
      <c r="BG95" s="5">
        <f t="shared" si="2"/>
        <v>165910</v>
      </c>
      <c r="BH95" s="5">
        <f t="shared" si="3"/>
        <v>277105</v>
      </c>
    </row>
    <row r="96" spans="1:60" x14ac:dyDescent="0.2">
      <c r="A96" s="5">
        <f t="shared" si="4"/>
        <v>25</v>
      </c>
      <c r="B96" s="31" t="s">
        <v>158</v>
      </c>
      <c r="C96" s="32"/>
      <c r="D96" s="33">
        <v>100</v>
      </c>
      <c r="E96" s="33">
        <v>1</v>
      </c>
      <c r="F96" s="33">
        <v>65</v>
      </c>
      <c r="G96" s="34" t="s">
        <v>158</v>
      </c>
      <c r="H96" s="34" t="s">
        <v>159</v>
      </c>
      <c r="I96" s="34" t="s">
        <v>158</v>
      </c>
      <c r="J96" s="34" t="s">
        <v>56</v>
      </c>
      <c r="K96" s="33">
        <v>3</v>
      </c>
      <c r="L96" s="34" t="s">
        <v>268</v>
      </c>
      <c r="M96" s="34" t="s">
        <v>57</v>
      </c>
      <c r="N96" s="34" t="s">
        <v>57</v>
      </c>
      <c r="O96" s="35">
        <v>5874</v>
      </c>
      <c r="P96" s="35">
        <v>5874</v>
      </c>
      <c r="Q96" s="35">
        <v>725.5</v>
      </c>
      <c r="R96" s="36">
        <v>0.1235103847463398</v>
      </c>
      <c r="S96" s="35">
        <v>10938854.140000001</v>
      </c>
      <c r="T96" s="35">
        <v>10938854.140000001</v>
      </c>
      <c r="U96" s="35">
        <v>1862.24</v>
      </c>
      <c r="V96" s="35">
        <v>93</v>
      </c>
      <c r="W96" s="37"/>
      <c r="X96" s="35">
        <v>93</v>
      </c>
      <c r="Y96" s="35">
        <v>61</v>
      </c>
      <c r="Z96" s="35">
        <v>154</v>
      </c>
      <c r="AA96" s="35">
        <v>109</v>
      </c>
      <c r="AB96" s="35">
        <v>3096628</v>
      </c>
      <c r="AC96" s="36">
        <v>0.28308522632883376</v>
      </c>
      <c r="AD96" s="35">
        <v>3096628</v>
      </c>
      <c r="AE96" s="35">
        <v>0.28308522632883376</v>
      </c>
      <c r="AF96" s="35">
        <v>0</v>
      </c>
      <c r="AG96" s="35">
        <v>19177193.300000001</v>
      </c>
      <c r="AH96" s="35">
        <v>190060.3</v>
      </c>
      <c r="AI96" s="35">
        <v>12789818.5</v>
      </c>
      <c r="AJ96" s="35">
        <v>13257912.52</v>
      </c>
      <c r="AK96" s="36">
        <v>0.96469323362227166</v>
      </c>
      <c r="AL96" s="42">
        <v>173585.98</v>
      </c>
      <c r="AM96" s="42">
        <v>14223458.560000001</v>
      </c>
      <c r="AN96" s="38">
        <v>1.2204203307356491E-2</v>
      </c>
      <c r="AO96" s="42">
        <v>21000000</v>
      </c>
      <c r="AP96" s="38">
        <v>0.05</v>
      </c>
      <c r="AQ96" s="38">
        <v>7.3821707678951465E-2</v>
      </c>
      <c r="AR96" s="35">
        <v>435711.4</v>
      </c>
      <c r="AS96" s="35">
        <v>45711.4</v>
      </c>
      <c r="AT96" s="35">
        <v>390000</v>
      </c>
      <c r="AU96" s="35">
        <v>390000</v>
      </c>
      <c r="AV96" s="36">
        <v>1.0294850300675247</v>
      </c>
      <c r="AW96" s="35">
        <v>6387374.7999999998</v>
      </c>
      <c r="AX96" s="35">
        <v>14206090.710000001</v>
      </c>
      <c r="AY96" s="36">
        <v>0.58391626017238407</v>
      </c>
      <c r="AZ96" s="36">
        <v>0.44962227331856869</v>
      </c>
      <c r="BA96" s="39">
        <v>5110375.8</v>
      </c>
      <c r="BB96" s="8"/>
      <c r="BC96" s="8"/>
      <c r="BD96" s="16" t="s">
        <v>61</v>
      </c>
      <c r="BE96" s="17">
        <v>45562.44703703704</v>
      </c>
      <c r="BF96" s="5">
        <f t="shared" si="1"/>
        <v>546282</v>
      </c>
      <c r="BG96" s="5">
        <f t="shared" si="2"/>
        <v>546282</v>
      </c>
      <c r="BH96" s="5">
        <f t="shared" si="3"/>
        <v>904596</v>
      </c>
    </row>
    <row r="97" spans="1:60" x14ac:dyDescent="0.2">
      <c r="A97" s="5">
        <f t="shared" si="4"/>
        <v>26</v>
      </c>
      <c r="B97" s="31" t="s">
        <v>162</v>
      </c>
      <c r="C97" s="32"/>
      <c r="D97" s="33">
        <v>229</v>
      </c>
      <c r="E97" s="33">
        <v>1</v>
      </c>
      <c r="F97" s="33">
        <v>229</v>
      </c>
      <c r="G97" s="34" t="s">
        <v>162</v>
      </c>
      <c r="H97" s="34" t="s">
        <v>163</v>
      </c>
      <c r="I97" s="34" t="s">
        <v>162</v>
      </c>
      <c r="J97" s="34" t="s">
        <v>56</v>
      </c>
      <c r="K97" s="33">
        <v>3</v>
      </c>
      <c r="L97" s="34" t="s">
        <v>268</v>
      </c>
      <c r="M97" s="34" t="s">
        <v>57</v>
      </c>
      <c r="N97" s="34" t="s">
        <v>57</v>
      </c>
      <c r="O97" s="35">
        <v>1219</v>
      </c>
      <c r="P97" s="35">
        <v>1219</v>
      </c>
      <c r="Q97" s="35">
        <v>138.5</v>
      </c>
      <c r="R97" s="36">
        <v>0.11361771944216573</v>
      </c>
      <c r="S97" s="35">
        <v>2977365.05</v>
      </c>
      <c r="T97" s="35">
        <v>2977365.05</v>
      </c>
      <c r="U97" s="35">
        <v>2442.46</v>
      </c>
      <c r="V97" s="35">
        <v>80</v>
      </c>
      <c r="W97" s="37"/>
      <c r="X97" s="35">
        <v>80</v>
      </c>
      <c r="Y97" s="35">
        <v>39</v>
      </c>
      <c r="Z97" s="35">
        <v>119</v>
      </c>
      <c r="AA97" s="35">
        <v>109</v>
      </c>
      <c r="AB97" s="35">
        <v>-189910</v>
      </c>
      <c r="AC97" s="36">
        <v>-6.3784586979013541E-2</v>
      </c>
      <c r="AD97" s="35">
        <v>-189910</v>
      </c>
      <c r="AE97" s="35">
        <v>-6.3784586979013541E-2</v>
      </c>
      <c r="AF97" s="35">
        <v>0</v>
      </c>
      <c r="AG97" s="35">
        <v>4597454</v>
      </c>
      <c r="AH97" s="35">
        <v>73450</v>
      </c>
      <c r="AI97" s="35">
        <v>1306486.32</v>
      </c>
      <c r="AJ97" s="35">
        <v>2309489.7999999998</v>
      </c>
      <c r="AK97" s="36">
        <v>0.56570343804939094</v>
      </c>
      <c r="AL97" s="42">
        <v>40627.050000000003</v>
      </c>
      <c r="AM97" s="42">
        <v>3180876.17</v>
      </c>
      <c r="AN97" s="38">
        <v>1.2772282801565333E-2</v>
      </c>
      <c r="AO97" s="42">
        <v>5975000</v>
      </c>
      <c r="AP97" s="38">
        <v>0.05</v>
      </c>
      <c r="AQ97" s="38">
        <v>9.3920663374959371E-2</v>
      </c>
      <c r="AR97" s="35">
        <v>-44772.62</v>
      </c>
      <c r="AS97" s="35">
        <v>-44772.62</v>
      </c>
      <c r="AT97" s="35">
        <v>0</v>
      </c>
      <c r="AU97" s="35">
        <v>0</v>
      </c>
      <c r="AV97" s="36">
        <v>0.98611980940429655</v>
      </c>
      <c r="AW97" s="35">
        <v>3290967.68</v>
      </c>
      <c r="AX97" s="35">
        <v>3225648.79</v>
      </c>
      <c r="AY97" s="36">
        <v>1.1053289149074952</v>
      </c>
      <c r="AZ97" s="36">
        <v>1.0202498456132294</v>
      </c>
      <c r="BA97" s="39">
        <v>2587808.09</v>
      </c>
      <c r="BB97" s="8"/>
      <c r="BC97" s="8"/>
      <c r="BD97" s="16" t="s">
        <v>61</v>
      </c>
      <c r="BE97" s="17">
        <v>45562.44703703704</v>
      </c>
      <c r="BF97" s="5">
        <f t="shared" si="1"/>
        <v>97520</v>
      </c>
      <c r="BG97" s="5">
        <f t="shared" si="2"/>
        <v>97520</v>
      </c>
      <c r="BH97" s="5">
        <f t="shared" si="3"/>
        <v>145061</v>
      </c>
    </row>
    <row r="98" spans="1:60" x14ac:dyDescent="0.2">
      <c r="A98" s="5">
        <f t="shared" si="4"/>
        <v>27</v>
      </c>
      <c r="B98" s="31" t="s">
        <v>164</v>
      </c>
      <c r="C98" s="32"/>
      <c r="D98" s="33">
        <v>209</v>
      </c>
      <c r="E98" s="33">
        <v>1</v>
      </c>
      <c r="F98" s="33">
        <v>69</v>
      </c>
      <c r="G98" s="34" t="s">
        <v>164</v>
      </c>
      <c r="H98" s="34" t="s">
        <v>165</v>
      </c>
      <c r="I98" s="34" t="s">
        <v>164</v>
      </c>
      <c r="J98" s="34" t="s">
        <v>56</v>
      </c>
      <c r="K98" s="33">
        <v>3</v>
      </c>
      <c r="L98" s="34" t="s">
        <v>268</v>
      </c>
      <c r="M98" s="34" t="s">
        <v>57</v>
      </c>
      <c r="N98" s="34" t="s">
        <v>57</v>
      </c>
      <c r="O98" s="35">
        <v>3315</v>
      </c>
      <c r="P98" s="35">
        <v>3315</v>
      </c>
      <c r="Q98" s="35">
        <v>473.5</v>
      </c>
      <c r="R98" s="36">
        <v>0.14283559577677224</v>
      </c>
      <c r="S98" s="35">
        <v>5943509.5899999999</v>
      </c>
      <c r="T98" s="35">
        <v>5943509.5899999999</v>
      </c>
      <c r="U98" s="35">
        <v>1792.91</v>
      </c>
      <c r="V98" s="35">
        <v>93</v>
      </c>
      <c r="W98" s="37"/>
      <c r="X98" s="35">
        <v>93</v>
      </c>
      <c r="Y98" s="35">
        <v>53</v>
      </c>
      <c r="Z98" s="35">
        <v>146</v>
      </c>
      <c r="AA98" s="35">
        <v>109</v>
      </c>
      <c r="AB98" s="35">
        <v>3061385</v>
      </c>
      <c r="AC98" s="36">
        <v>0.51508035002598518</v>
      </c>
      <c r="AD98" s="35">
        <v>3061385</v>
      </c>
      <c r="AE98" s="35">
        <v>0.51508035002598518</v>
      </c>
      <c r="AF98" s="35">
        <v>0</v>
      </c>
      <c r="AG98" s="35">
        <v>7340531.9900000002</v>
      </c>
      <c r="AH98" s="35">
        <v>454196.55</v>
      </c>
      <c r="AI98" s="35">
        <v>2339778.5</v>
      </c>
      <c r="AJ98" s="35">
        <v>8079425.0199999996</v>
      </c>
      <c r="AK98" s="36">
        <v>0.28959715502131117</v>
      </c>
      <c r="AL98" s="42">
        <v>78139.8</v>
      </c>
      <c r="AM98" s="42">
        <v>11830081.699999999</v>
      </c>
      <c r="AN98" s="38">
        <v>6.6051783902726559E-3</v>
      </c>
      <c r="AO98" s="42">
        <v>7700000</v>
      </c>
      <c r="AP98" s="38">
        <v>0.05</v>
      </c>
      <c r="AQ98" s="38">
        <v>3.2544153942740732E-2</v>
      </c>
      <c r="AR98" s="35">
        <v>3050188.13</v>
      </c>
      <c r="AS98" s="35">
        <v>0</v>
      </c>
      <c r="AT98" s="35">
        <v>3050188.13</v>
      </c>
      <c r="AU98" s="35">
        <v>775387</v>
      </c>
      <c r="AV98" s="36">
        <v>1.3327155951939913</v>
      </c>
      <c r="AW98" s="35">
        <v>5000753.49</v>
      </c>
      <c r="AX98" s="35">
        <v>9652060.8699999992</v>
      </c>
      <c r="AY98" s="36">
        <v>0.84138057056621995</v>
      </c>
      <c r="AZ98" s="36">
        <v>0.51810215013697902</v>
      </c>
      <c r="BA98" s="39">
        <v>1289832.8700000001</v>
      </c>
      <c r="BB98" s="8"/>
      <c r="BC98" s="8"/>
      <c r="BD98" s="16" t="s">
        <v>57</v>
      </c>
      <c r="BE98" s="17">
        <v>45562.44703703704</v>
      </c>
      <c r="BF98" s="5">
        <f t="shared" si="1"/>
        <v>308295</v>
      </c>
      <c r="BG98" s="5">
        <f t="shared" si="2"/>
        <v>308295</v>
      </c>
      <c r="BH98" s="5">
        <f t="shared" si="3"/>
        <v>483990</v>
      </c>
    </row>
    <row r="99" spans="1:60" x14ac:dyDescent="0.2">
      <c r="A99" s="5">
        <f t="shared" si="4"/>
        <v>28</v>
      </c>
      <c r="B99" s="31" t="s">
        <v>176</v>
      </c>
      <c r="C99" s="32"/>
      <c r="D99" s="33">
        <v>213</v>
      </c>
      <c r="E99" s="33">
        <v>1</v>
      </c>
      <c r="F99" s="33">
        <v>14</v>
      </c>
      <c r="G99" s="34" t="s">
        <v>176</v>
      </c>
      <c r="H99" s="34" t="s">
        <v>177</v>
      </c>
      <c r="I99" s="34" t="s">
        <v>176</v>
      </c>
      <c r="J99" s="34" t="s">
        <v>56</v>
      </c>
      <c r="K99" s="33">
        <v>3</v>
      </c>
      <c r="L99" s="34" t="s">
        <v>268</v>
      </c>
      <c r="M99" s="34" t="s">
        <v>57</v>
      </c>
      <c r="N99" s="34" t="s">
        <v>57</v>
      </c>
      <c r="O99" s="35">
        <v>7813</v>
      </c>
      <c r="P99" s="35">
        <v>7813</v>
      </c>
      <c r="Q99" s="35">
        <v>823</v>
      </c>
      <c r="R99" s="36">
        <v>0.10533725841546142</v>
      </c>
      <c r="S99" s="35">
        <v>15649015.119999999</v>
      </c>
      <c r="T99" s="35">
        <v>15649015.119999999</v>
      </c>
      <c r="U99" s="35">
        <v>2002.94</v>
      </c>
      <c r="V99" s="35">
        <v>93</v>
      </c>
      <c r="W99" s="37"/>
      <c r="X99" s="35">
        <v>93</v>
      </c>
      <c r="Y99" s="35">
        <v>47</v>
      </c>
      <c r="Z99" s="35">
        <v>140</v>
      </c>
      <c r="AA99" s="35">
        <v>109</v>
      </c>
      <c r="AB99" s="35">
        <v>733739</v>
      </c>
      <c r="AC99" s="36">
        <v>4.6887231840057171E-2</v>
      </c>
      <c r="AD99" s="35">
        <v>733739</v>
      </c>
      <c r="AE99" s="35">
        <v>4.6887231840057171E-2</v>
      </c>
      <c r="AF99" s="35">
        <v>0</v>
      </c>
      <c r="AG99" s="35">
        <v>13535686.75</v>
      </c>
      <c r="AH99" s="35">
        <v>2617377.02</v>
      </c>
      <c r="AI99" s="35">
        <v>6556240.2699999996</v>
      </c>
      <c r="AJ99" s="35">
        <v>15238412.890000001</v>
      </c>
      <c r="AK99" s="36">
        <v>0.43024429888643079</v>
      </c>
      <c r="AL99" s="42">
        <v>114030.86</v>
      </c>
      <c r="AM99" s="42">
        <v>16149036.35</v>
      </c>
      <c r="AN99" s="38">
        <v>7.0611556955223528E-3</v>
      </c>
      <c r="AO99" s="42">
        <v>7500000</v>
      </c>
      <c r="AP99" s="38">
        <v>0.05</v>
      </c>
      <c r="AQ99" s="38">
        <v>2.3221199821003562E-2</v>
      </c>
      <c r="AR99" s="35">
        <v>-181554.8</v>
      </c>
      <c r="AS99" s="35">
        <v>-181554.8</v>
      </c>
      <c r="AT99" s="35">
        <v>0</v>
      </c>
      <c r="AU99" s="35">
        <v>0</v>
      </c>
      <c r="AV99" s="36">
        <v>0.98888253350216282</v>
      </c>
      <c r="AW99" s="35">
        <v>6979446.4800000004</v>
      </c>
      <c r="AX99" s="35">
        <v>16330591.15</v>
      </c>
      <c r="AY99" s="36">
        <v>0.44599908853561132</v>
      </c>
      <c r="AZ99" s="36">
        <v>0.42738480290715014</v>
      </c>
      <c r="BA99" s="39">
        <v>6357984.4800000004</v>
      </c>
      <c r="BB99" s="8"/>
      <c r="BC99" s="8"/>
      <c r="BD99" s="16" t="s">
        <v>57</v>
      </c>
      <c r="BE99" s="17">
        <v>45562.44703703704</v>
      </c>
      <c r="BF99" s="5">
        <f t="shared" ref="BF99:BF120" si="5">V99*O99</f>
        <v>726609</v>
      </c>
      <c r="BG99" s="5">
        <f t="shared" ref="BG99:BG120" si="6">X99*P99</f>
        <v>726609</v>
      </c>
      <c r="BH99" s="5">
        <f t="shared" ref="BH99:BH120" si="7">Z99*P99</f>
        <v>1093820</v>
      </c>
    </row>
    <row r="100" spans="1:60" x14ac:dyDescent="0.2">
      <c r="A100" s="5">
        <f t="shared" ref="A100:A120" si="8">IF(B100=B99,A99,A99+1)</f>
        <v>29</v>
      </c>
      <c r="B100" s="31" t="s">
        <v>178</v>
      </c>
      <c r="C100" s="32"/>
      <c r="D100" s="33">
        <v>230</v>
      </c>
      <c r="E100" s="33">
        <v>1</v>
      </c>
      <c r="F100" s="33">
        <v>230</v>
      </c>
      <c r="G100" s="34" t="s">
        <v>178</v>
      </c>
      <c r="H100" s="34" t="s">
        <v>179</v>
      </c>
      <c r="I100" s="34" t="s">
        <v>178</v>
      </c>
      <c r="J100" s="34" t="s">
        <v>56</v>
      </c>
      <c r="K100" s="33">
        <v>3</v>
      </c>
      <c r="L100" s="34" t="s">
        <v>268</v>
      </c>
      <c r="M100" s="34" t="s">
        <v>57</v>
      </c>
      <c r="N100" s="34" t="s">
        <v>57</v>
      </c>
      <c r="O100" s="35">
        <v>7549</v>
      </c>
      <c r="P100" s="35">
        <v>7549</v>
      </c>
      <c r="Q100" s="35">
        <v>833.5</v>
      </c>
      <c r="R100" s="36">
        <v>0.1104119750960392</v>
      </c>
      <c r="S100" s="35">
        <v>13357902.890000001</v>
      </c>
      <c r="T100" s="35">
        <v>13357902.890000001</v>
      </c>
      <c r="U100" s="35">
        <v>1769.49</v>
      </c>
      <c r="V100" s="35">
        <v>93</v>
      </c>
      <c r="W100" s="37"/>
      <c r="X100" s="35">
        <v>93</v>
      </c>
      <c r="Y100" s="35">
        <v>50</v>
      </c>
      <c r="Z100" s="35">
        <v>143</v>
      </c>
      <c r="AA100" s="35">
        <v>109</v>
      </c>
      <c r="AB100" s="35">
        <v>3170440</v>
      </c>
      <c r="AC100" s="36">
        <v>0.23734563921507892</v>
      </c>
      <c r="AD100" s="35">
        <v>3170440</v>
      </c>
      <c r="AE100" s="35">
        <v>0.23734563921507892</v>
      </c>
      <c r="AF100" s="35">
        <v>0</v>
      </c>
      <c r="AG100" s="35">
        <v>9986888</v>
      </c>
      <c r="AH100" s="35">
        <v>3455580.5</v>
      </c>
      <c r="AI100" s="35">
        <v>1023315.64</v>
      </c>
      <c r="AJ100" s="35">
        <v>15303368.720000001</v>
      </c>
      <c r="AK100" s="36">
        <v>6.6868652172160425E-2</v>
      </c>
      <c r="AL100" s="42">
        <v>67894.86</v>
      </c>
      <c r="AM100" s="42">
        <v>16389256.02</v>
      </c>
      <c r="AN100" s="38">
        <v>4.1426444200485437E-3</v>
      </c>
      <c r="AO100" s="42">
        <v>9000000</v>
      </c>
      <c r="AP100" s="38">
        <v>0.05</v>
      </c>
      <c r="AQ100" s="38">
        <v>2.7457012048067331E-2</v>
      </c>
      <c r="AR100" s="35">
        <v>35455.919999999998</v>
      </c>
      <c r="AS100" s="35">
        <v>35455.919999999998</v>
      </c>
      <c r="AT100" s="35">
        <v>0</v>
      </c>
      <c r="AU100" s="35">
        <v>0</v>
      </c>
      <c r="AV100" s="36">
        <v>0.99760957998480582</v>
      </c>
      <c r="AW100" s="35">
        <v>8963572.3599999994</v>
      </c>
      <c r="AX100" s="35">
        <v>16428527.1</v>
      </c>
      <c r="AY100" s="36">
        <v>0.67103140618804125</v>
      </c>
      <c r="AZ100" s="36">
        <v>0.54561022454654495</v>
      </c>
      <c r="BA100" s="39">
        <v>4926554.24</v>
      </c>
      <c r="BB100" s="8"/>
      <c r="BC100" s="8"/>
      <c r="BD100" s="16" t="s">
        <v>61</v>
      </c>
      <c r="BE100" s="17">
        <v>45562.44703703704</v>
      </c>
      <c r="BF100" s="5">
        <f t="shared" si="5"/>
        <v>702057</v>
      </c>
      <c r="BG100" s="5">
        <f t="shared" si="6"/>
        <v>702057</v>
      </c>
      <c r="BH100" s="5">
        <f t="shared" si="7"/>
        <v>1079507</v>
      </c>
    </row>
    <row r="101" spans="1:60" x14ac:dyDescent="0.2">
      <c r="A101" s="5">
        <f t="shared" si="8"/>
        <v>30</v>
      </c>
      <c r="B101" s="31" t="s">
        <v>182</v>
      </c>
      <c r="C101" s="32"/>
      <c r="D101" s="33">
        <v>107</v>
      </c>
      <c r="E101" s="33">
        <v>1</v>
      </c>
      <c r="F101" s="33">
        <v>75</v>
      </c>
      <c r="G101" s="34" t="s">
        <v>182</v>
      </c>
      <c r="H101" s="34" t="s">
        <v>183</v>
      </c>
      <c r="I101" s="34" t="s">
        <v>182</v>
      </c>
      <c r="J101" s="34" t="s">
        <v>60</v>
      </c>
      <c r="K101" s="33">
        <v>2</v>
      </c>
      <c r="L101" s="34" t="s">
        <v>268</v>
      </c>
      <c r="M101" s="34" t="s">
        <v>57</v>
      </c>
      <c r="N101" s="34" t="s">
        <v>57</v>
      </c>
      <c r="O101" s="35">
        <v>5634</v>
      </c>
      <c r="P101" s="35">
        <v>0</v>
      </c>
      <c r="Q101" s="35">
        <v>163</v>
      </c>
      <c r="R101" s="36">
        <v>2.8931487397941075E-2</v>
      </c>
      <c r="S101" s="35">
        <v>10722707.189999999</v>
      </c>
      <c r="T101" s="35">
        <v>0</v>
      </c>
      <c r="U101" s="35">
        <v>1903.21</v>
      </c>
      <c r="V101" s="35">
        <v>30</v>
      </c>
      <c r="W101" s="37"/>
      <c r="X101" s="35"/>
      <c r="Y101" s="35"/>
      <c r="Z101" s="35"/>
      <c r="AA101" s="35"/>
      <c r="AB101" s="35">
        <v>937104</v>
      </c>
      <c r="AC101" s="36">
        <v>8.7394347658205529E-2</v>
      </c>
      <c r="AD101" s="35">
        <v>937104</v>
      </c>
      <c r="AE101" s="35">
        <v>8.7394347658205529E-2</v>
      </c>
      <c r="AF101" s="35">
        <v>0</v>
      </c>
      <c r="AG101" s="35">
        <v>6690084.2000000002</v>
      </c>
      <c r="AH101" s="35">
        <v>545961.6</v>
      </c>
      <c r="AI101" s="35">
        <v>4162879.74</v>
      </c>
      <c r="AJ101" s="35">
        <v>4128791.92</v>
      </c>
      <c r="AK101" s="36">
        <v>1.008256124469455</v>
      </c>
      <c r="AL101" s="42">
        <v>27350.41</v>
      </c>
      <c r="AM101" s="42">
        <v>5025898.1399999997</v>
      </c>
      <c r="AN101" s="38">
        <v>5.4418950082422484E-3</v>
      </c>
      <c r="AO101" s="42">
        <v>6450000</v>
      </c>
      <c r="AP101" s="38">
        <v>0.05</v>
      </c>
      <c r="AQ101" s="38">
        <v>6.4167635518375232E-2</v>
      </c>
      <c r="AR101" s="35">
        <v>22111.26</v>
      </c>
      <c r="AS101" s="35">
        <v>22111.26</v>
      </c>
      <c r="AT101" s="35">
        <v>0</v>
      </c>
      <c r="AU101" s="35">
        <v>0</v>
      </c>
      <c r="AV101" s="36">
        <v>1.0044189052272345</v>
      </c>
      <c r="AW101" s="35">
        <v>2527204.46</v>
      </c>
      <c r="AX101" s="35">
        <v>5003786.88</v>
      </c>
      <c r="AY101" s="36">
        <v>0.2356871651178605</v>
      </c>
      <c r="AZ101" s="36">
        <v>0.50505837290975908</v>
      </c>
      <c r="BA101" s="39">
        <v>1977204.46</v>
      </c>
      <c r="BB101" s="8"/>
      <c r="BC101" s="8"/>
      <c r="BD101" s="16" t="s">
        <v>61</v>
      </c>
      <c r="BE101" s="17">
        <v>45562.44703703704</v>
      </c>
      <c r="BF101" s="5">
        <f t="shared" si="5"/>
        <v>169020</v>
      </c>
      <c r="BG101" s="5">
        <f t="shared" si="6"/>
        <v>0</v>
      </c>
      <c r="BH101" s="5">
        <f t="shared" si="7"/>
        <v>0</v>
      </c>
    </row>
    <row r="102" spans="1:60" x14ac:dyDescent="0.2">
      <c r="A102" s="5">
        <f t="shared" si="8"/>
        <v>30</v>
      </c>
      <c r="B102" s="31" t="s">
        <v>182</v>
      </c>
      <c r="C102" s="32"/>
      <c r="D102" s="33">
        <v>108</v>
      </c>
      <c r="E102" s="33">
        <v>107</v>
      </c>
      <c r="F102" s="33">
        <v>74</v>
      </c>
      <c r="G102" s="34" t="s">
        <v>180</v>
      </c>
      <c r="H102" s="34" t="s">
        <v>181</v>
      </c>
      <c r="I102" s="34" t="s">
        <v>182</v>
      </c>
      <c r="J102" s="34" t="s">
        <v>65</v>
      </c>
      <c r="K102" s="33">
        <v>1</v>
      </c>
      <c r="L102" s="34" t="s">
        <v>268</v>
      </c>
      <c r="M102" s="34" t="s">
        <v>57</v>
      </c>
      <c r="N102" s="34" t="s">
        <v>57</v>
      </c>
      <c r="O102" s="35">
        <v>3133</v>
      </c>
      <c r="P102" s="35">
        <v>3133</v>
      </c>
      <c r="Q102" s="35">
        <v>264</v>
      </c>
      <c r="R102" s="36">
        <v>8.4264283434407922E-2</v>
      </c>
      <c r="S102" s="35">
        <v>5573716.3899999997</v>
      </c>
      <c r="T102" s="35">
        <v>5573716.3899999997</v>
      </c>
      <c r="U102" s="35">
        <v>1779.03</v>
      </c>
      <c r="V102" s="35">
        <v>62</v>
      </c>
      <c r="W102" s="37">
        <v>30</v>
      </c>
      <c r="X102" s="35">
        <v>92</v>
      </c>
      <c r="Y102" s="35">
        <v>51</v>
      </c>
      <c r="Z102" s="35">
        <v>143</v>
      </c>
      <c r="AA102" s="35">
        <v>109</v>
      </c>
      <c r="AB102" s="35">
        <v>924222</v>
      </c>
      <c r="AC102" s="36">
        <v>0.16581790951153869</v>
      </c>
      <c r="AD102" s="35">
        <v>924222</v>
      </c>
      <c r="AE102" s="35">
        <v>0.16581790951153869</v>
      </c>
      <c r="AF102" s="35">
        <v>0</v>
      </c>
      <c r="AG102" s="35">
        <v>3033985.91</v>
      </c>
      <c r="AH102" s="35">
        <v>513120.6</v>
      </c>
      <c r="AI102" s="35">
        <v>1708486.94</v>
      </c>
      <c r="AJ102" s="35">
        <v>4336364.01</v>
      </c>
      <c r="AK102" s="36">
        <v>0.39399066500415864</v>
      </c>
      <c r="AL102" s="42">
        <v>24169.8</v>
      </c>
      <c r="AM102" s="42">
        <v>4762935.01</v>
      </c>
      <c r="AN102" s="38">
        <v>5.0745601082640007E-3</v>
      </c>
      <c r="AO102" s="42">
        <v>3165000</v>
      </c>
      <c r="AP102" s="38">
        <v>0.05</v>
      </c>
      <c r="AQ102" s="38">
        <v>3.3225311634054816E-2</v>
      </c>
      <c r="AR102" s="35">
        <v>206187.49</v>
      </c>
      <c r="AS102" s="35">
        <v>206187.49</v>
      </c>
      <c r="AT102" s="35">
        <v>0</v>
      </c>
      <c r="AU102" s="35">
        <v>0</v>
      </c>
      <c r="AV102" s="36">
        <v>1.0452488291473301</v>
      </c>
      <c r="AW102" s="35">
        <v>1325498.97</v>
      </c>
      <c r="AX102" s="35">
        <v>4556747.5199999996</v>
      </c>
      <c r="AY102" s="36">
        <v>0.23781241764976133</v>
      </c>
      <c r="AZ102" s="36">
        <v>0.29088707771985578</v>
      </c>
      <c r="BA102" s="39">
        <v>1325498.97</v>
      </c>
      <c r="BB102" s="8"/>
      <c r="BC102" s="8"/>
      <c r="BD102" s="16" t="s">
        <v>57</v>
      </c>
      <c r="BE102" s="17">
        <v>45562.44703703704</v>
      </c>
      <c r="BF102" s="5">
        <f t="shared" si="5"/>
        <v>194246</v>
      </c>
      <c r="BG102" s="5">
        <f t="shared" si="6"/>
        <v>288236</v>
      </c>
      <c r="BH102" s="5">
        <f t="shared" si="7"/>
        <v>448019</v>
      </c>
    </row>
    <row r="103" spans="1:60" x14ac:dyDescent="0.2">
      <c r="A103" s="5">
        <f t="shared" si="8"/>
        <v>30</v>
      </c>
      <c r="B103" s="31" t="s">
        <v>182</v>
      </c>
      <c r="C103" s="32"/>
      <c r="D103" s="33">
        <v>135</v>
      </c>
      <c r="E103" s="33">
        <v>107</v>
      </c>
      <c r="F103" s="33">
        <v>103</v>
      </c>
      <c r="G103" s="34" t="s">
        <v>222</v>
      </c>
      <c r="H103" s="34" t="s">
        <v>223</v>
      </c>
      <c r="I103" s="34" t="s">
        <v>182</v>
      </c>
      <c r="J103" s="34" t="s">
        <v>65</v>
      </c>
      <c r="K103" s="33">
        <v>1</v>
      </c>
      <c r="L103" s="34" t="s">
        <v>268</v>
      </c>
      <c r="M103" s="34" t="s">
        <v>57</v>
      </c>
      <c r="N103" s="34" t="s">
        <v>57</v>
      </c>
      <c r="O103" s="35">
        <v>2501</v>
      </c>
      <c r="P103" s="35">
        <v>2501</v>
      </c>
      <c r="Q103" s="35">
        <v>247</v>
      </c>
      <c r="R103" s="36">
        <v>9.8760495801679324E-2</v>
      </c>
      <c r="S103" s="35">
        <v>5148992.33</v>
      </c>
      <c r="T103" s="35">
        <v>5148992.33</v>
      </c>
      <c r="U103" s="35">
        <v>2058.77</v>
      </c>
      <c r="V103" s="35">
        <v>65</v>
      </c>
      <c r="W103" s="37">
        <v>30</v>
      </c>
      <c r="X103" s="35">
        <v>95</v>
      </c>
      <c r="Y103" s="35">
        <v>42</v>
      </c>
      <c r="Z103" s="35">
        <v>137</v>
      </c>
      <c r="AA103" s="35">
        <v>109</v>
      </c>
      <c r="AB103" s="35">
        <v>818097</v>
      </c>
      <c r="AC103" s="36">
        <v>0.1588848744701859</v>
      </c>
      <c r="AD103" s="35">
        <v>818097</v>
      </c>
      <c r="AE103" s="35">
        <v>0.1588848744701859</v>
      </c>
      <c r="AF103" s="35">
        <v>0</v>
      </c>
      <c r="AG103" s="35">
        <v>8000745.5999999996</v>
      </c>
      <c r="AH103" s="35">
        <v>162394.6</v>
      </c>
      <c r="AI103" s="35">
        <v>4746011.16</v>
      </c>
      <c r="AJ103" s="35">
        <v>4341228.1399999997</v>
      </c>
      <c r="AK103" s="36">
        <v>1.0932415913069247</v>
      </c>
      <c r="AL103" s="42">
        <v>36251.79</v>
      </c>
      <c r="AM103" s="42">
        <v>4631076.91</v>
      </c>
      <c r="AN103" s="38">
        <v>7.8279395277846935E-3</v>
      </c>
      <c r="AO103" s="42">
        <v>6680000</v>
      </c>
      <c r="AP103" s="38">
        <v>0.05</v>
      </c>
      <c r="AQ103" s="38">
        <v>7.2121453927656759E-2</v>
      </c>
      <c r="AR103" s="35">
        <v>305897.09999999998</v>
      </c>
      <c r="AS103" s="35">
        <v>105897.1</v>
      </c>
      <c r="AT103" s="35">
        <v>200000</v>
      </c>
      <c r="AU103" s="35">
        <v>200000</v>
      </c>
      <c r="AV103" s="36">
        <v>1.070724712829916</v>
      </c>
      <c r="AW103" s="35">
        <v>3254734.44</v>
      </c>
      <c r="AX103" s="35">
        <v>4525179.8099999996</v>
      </c>
      <c r="AY103" s="36">
        <v>0.6321109513091856</v>
      </c>
      <c r="AZ103" s="36">
        <v>0.71924974844259293</v>
      </c>
      <c r="BA103" s="39">
        <v>3054734.44</v>
      </c>
      <c r="BB103" s="8"/>
      <c r="BC103" s="8"/>
      <c r="BD103" s="16" t="s">
        <v>57</v>
      </c>
      <c r="BE103" s="17">
        <v>45562.44703703704</v>
      </c>
      <c r="BF103" s="5">
        <f t="shared" si="5"/>
        <v>162565</v>
      </c>
      <c r="BG103" s="5">
        <f t="shared" si="6"/>
        <v>237595</v>
      </c>
      <c r="BH103" s="5">
        <f t="shared" si="7"/>
        <v>342637</v>
      </c>
    </row>
    <row r="104" spans="1:60" x14ac:dyDescent="0.2">
      <c r="A104" s="5">
        <f t="shared" si="8"/>
        <v>31</v>
      </c>
      <c r="B104" s="31" t="s">
        <v>188</v>
      </c>
      <c r="C104" s="32"/>
      <c r="D104" s="33">
        <v>110</v>
      </c>
      <c r="E104" s="33">
        <v>1</v>
      </c>
      <c r="F104" s="33">
        <v>78</v>
      </c>
      <c r="G104" s="34" t="s">
        <v>188</v>
      </c>
      <c r="H104" s="34" t="s">
        <v>189</v>
      </c>
      <c r="I104" s="34" t="s">
        <v>188</v>
      </c>
      <c r="J104" s="34" t="s">
        <v>60</v>
      </c>
      <c r="K104" s="33">
        <v>2</v>
      </c>
      <c r="L104" s="34" t="s">
        <v>268</v>
      </c>
      <c r="M104" s="34" t="s">
        <v>57</v>
      </c>
      <c r="N104" s="34" t="s">
        <v>57</v>
      </c>
      <c r="O104" s="35">
        <v>13165</v>
      </c>
      <c r="P104" s="35">
        <v>0</v>
      </c>
      <c r="Q104" s="35">
        <v>315</v>
      </c>
      <c r="R104" s="36">
        <v>2.3927079377136347E-2</v>
      </c>
      <c r="S104" s="35">
        <v>26092160.609999999</v>
      </c>
      <c r="T104" s="35">
        <v>0</v>
      </c>
      <c r="U104" s="35">
        <v>1981.93</v>
      </c>
      <c r="V104" s="35">
        <v>31</v>
      </c>
      <c r="W104" s="37"/>
      <c r="X104" s="35"/>
      <c r="Y104" s="35"/>
      <c r="Z104" s="35"/>
      <c r="AA104" s="35"/>
      <c r="AB104" s="35">
        <v>0</v>
      </c>
      <c r="AC104" s="36">
        <v>0</v>
      </c>
      <c r="AD104" s="35">
        <v>0</v>
      </c>
      <c r="AE104" s="35">
        <v>0</v>
      </c>
      <c r="AF104" s="35">
        <v>0</v>
      </c>
      <c r="AG104" s="35">
        <v>9238561</v>
      </c>
      <c r="AH104" s="35">
        <v>0</v>
      </c>
      <c r="AI104" s="35">
        <v>3953676.13</v>
      </c>
      <c r="AJ104" s="35">
        <v>7965713.96</v>
      </c>
      <c r="AK104" s="36">
        <v>0.49633669371678013</v>
      </c>
      <c r="AL104" s="42">
        <v>43189.03</v>
      </c>
      <c r="AM104" s="42">
        <v>8545085.8800000008</v>
      </c>
      <c r="AN104" s="38">
        <v>5.0542534746297945E-3</v>
      </c>
      <c r="AO104" s="42">
        <v>11000000</v>
      </c>
      <c r="AP104" s="38">
        <v>0.05</v>
      </c>
      <c r="AQ104" s="38">
        <v>6.4364478920836785E-2</v>
      </c>
      <c r="AR104" s="35">
        <v>882776.81</v>
      </c>
      <c r="AS104" s="35">
        <v>82776.81</v>
      </c>
      <c r="AT104" s="35">
        <v>800000</v>
      </c>
      <c r="AU104" s="35">
        <v>0</v>
      </c>
      <c r="AV104" s="36">
        <v>1.1135114562895041</v>
      </c>
      <c r="AW104" s="35">
        <v>5284884.87</v>
      </c>
      <c r="AX104" s="35">
        <v>7673999.0700000003</v>
      </c>
      <c r="AY104" s="36">
        <v>0.20254684726931094</v>
      </c>
      <c r="AZ104" s="36">
        <v>0.68867416086356126</v>
      </c>
      <c r="BA104" s="39">
        <v>3011939.67</v>
      </c>
      <c r="BB104" s="8"/>
      <c r="BC104" s="8"/>
      <c r="BD104" s="16" t="s">
        <v>57</v>
      </c>
      <c r="BE104" s="17">
        <v>45562.44703703704</v>
      </c>
      <c r="BF104" s="5">
        <f t="shared" si="5"/>
        <v>408115</v>
      </c>
      <c r="BG104" s="5">
        <f t="shared" si="6"/>
        <v>0</v>
      </c>
      <c r="BH104" s="5">
        <f t="shared" si="7"/>
        <v>0</v>
      </c>
    </row>
    <row r="105" spans="1:60" x14ac:dyDescent="0.2">
      <c r="A105" s="5">
        <f t="shared" si="8"/>
        <v>31</v>
      </c>
      <c r="B105" s="31" t="s">
        <v>188</v>
      </c>
      <c r="C105" s="32"/>
      <c r="D105" s="33">
        <v>111</v>
      </c>
      <c r="E105" s="33">
        <v>110</v>
      </c>
      <c r="F105" s="33">
        <v>77</v>
      </c>
      <c r="G105" s="34" t="s">
        <v>186</v>
      </c>
      <c r="H105" s="34" t="s">
        <v>187</v>
      </c>
      <c r="I105" s="34" t="s">
        <v>188</v>
      </c>
      <c r="J105" s="34" t="s">
        <v>65</v>
      </c>
      <c r="K105" s="33">
        <v>1</v>
      </c>
      <c r="L105" s="34" t="s">
        <v>268</v>
      </c>
      <c r="M105" s="34" t="s">
        <v>57</v>
      </c>
      <c r="N105" s="34" t="s">
        <v>57</v>
      </c>
      <c r="O105" s="35">
        <v>11587</v>
      </c>
      <c r="P105" s="35">
        <v>11587</v>
      </c>
      <c r="Q105" s="35">
        <v>893</v>
      </c>
      <c r="R105" s="36">
        <v>7.7069129196513347E-2</v>
      </c>
      <c r="S105" s="35">
        <v>23742788.260000002</v>
      </c>
      <c r="T105" s="35">
        <v>23742788.260000002</v>
      </c>
      <c r="U105" s="35">
        <v>2049.08</v>
      </c>
      <c r="V105" s="35">
        <v>61</v>
      </c>
      <c r="W105" s="37">
        <v>31</v>
      </c>
      <c r="X105" s="35">
        <v>92</v>
      </c>
      <c r="Y105" s="35">
        <v>70</v>
      </c>
      <c r="Z105" s="35">
        <v>162</v>
      </c>
      <c r="AA105" s="35">
        <v>109</v>
      </c>
      <c r="AB105" s="35">
        <v>0</v>
      </c>
      <c r="AC105" s="36">
        <v>0</v>
      </c>
      <c r="AD105" s="35">
        <v>0</v>
      </c>
      <c r="AE105" s="35">
        <v>0</v>
      </c>
      <c r="AF105" s="35">
        <v>0</v>
      </c>
      <c r="AG105" s="35">
        <v>12007445</v>
      </c>
      <c r="AH105" s="35">
        <v>792502.05</v>
      </c>
      <c r="AI105" s="35">
        <v>6633554.4500000002</v>
      </c>
      <c r="AJ105" s="35">
        <v>14523912.24</v>
      </c>
      <c r="AK105" s="36">
        <v>0.45673330576390209</v>
      </c>
      <c r="AL105" s="42">
        <v>83812.289999999994</v>
      </c>
      <c r="AM105" s="42">
        <v>15886145.640000001</v>
      </c>
      <c r="AN105" s="38">
        <v>5.2758102499682229E-3</v>
      </c>
      <c r="AO105" s="42">
        <v>12500000</v>
      </c>
      <c r="AP105" s="38">
        <v>0.05</v>
      </c>
      <c r="AQ105" s="38">
        <v>3.9342456890631906E-2</v>
      </c>
      <c r="AR105" s="35">
        <v>350629.91</v>
      </c>
      <c r="AS105" s="35">
        <v>350629.91</v>
      </c>
      <c r="AT105" s="35">
        <v>0</v>
      </c>
      <c r="AU105" s="35">
        <v>0</v>
      </c>
      <c r="AV105" s="36">
        <v>1.0225695700158131</v>
      </c>
      <c r="AW105" s="35">
        <v>5373890.5499999998</v>
      </c>
      <c r="AX105" s="35">
        <v>15535515.73</v>
      </c>
      <c r="AY105" s="36">
        <v>0.2263378037639123</v>
      </c>
      <c r="AZ105" s="36">
        <v>0.3459100195574904</v>
      </c>
      <c r="BA105" s="39">
        <v>3275110.55</v>
      </c>
      <c r="BB105" s="8"/>
      <c r="BC105" s="8"/>
      <c r="BD105" s="16" t="s">
        <v>57</v>
      </c>
      <c r="BE105" s="17">
        <v>45562.44703703704</v>
      </c>
      <c r="BF105" s="5">
        <f t="shared" si="5"/>
        <v>706807</v>
      </c>
      <c r="BG105" s="5">
        <f t="shared" si="6"/>
        <v>1066004</v>
      </c>
      <c r="BH105" s="5">
        <f t="shared" si="7"/>
        <v>1877094</v>
      </c>
    </row>
    <row r="106" spans="1:60" x14ac:dyDescent="0.2">
      <c r="A106" s="5">
        <f t="shared" si="8"/>
        <v>31</v>
      </c>
      <c r="B106" s="31" t="s">
        <v>188</v>
      </c>
      <c r="C106" s="32"/>
      <c r="D106" s="33">
        <v>113</v>
      </c>
      <c r="E106" s="33">
        <v>110</v>
      </c>
      <c r="F106" s="33">
        <v>80</v>
      </c>
      <c r="G106" s="34" t="s">
        <v>192</v>
      </c>
      <c r="H106" s="34" t="s">
        <v>193</v>
      </c>
      <c r="I106" s="34" t="s">
        <v>188</v>
      </c>
      <c r="J106" s="34" t="s">
        <v>65</v>
      </c>
      <c r="K106" s="33">
        <v>1</v>
      </c>
      <c r="L106" s="34" t="s">
        <v>268</v>
      </c>
      <c r="M106" s="34" t="s">
        <v>79</v>
      </c>
      <c r="N106" s="34" t="s">
        <v>57</v>
      </c>
      <c r="O106" s="35">
        <v>1578</v>
      </c>
      <c r="P106" s="35">
        <v>1578</v>
      </c>
      <c r="Q106" s="35">
        <v>141</v>
      </c>
      <c r="R106" s="36">
        <v>8.9353612167300381E-2</v>
      </c>
      <c r="S106" s="35">
        <v>2344006.25</v>
      </c>
      <c r="T106" s="35">
        <v>2344006.25</v>
      </c>
      <c r="U106" s="35">
        <v>1485.42</v>
      </c>
      <c r="V106" s="35">
        <v>64</v>
      </c>
      <c r="W106" s="37">
        <v>31</v>
      </c>
      <c r="X106" s="35">
        <v>95</v>
      </c>
      <c r="Y106" s="35">
        <v>59</v>
      </c>
      <c r="Z106" s="35">
        <v>154</v>
      </c>
      <c r="AA106" s="35">
        <v>109</v>
      </c>
      <c r="AB106" s="35">
        <v>911432</v>
      </c>
      <c r="AC106" s="36">
        <v>0.38883514069128444</v>
      </c>
      <c r="AD106" s="35">
        <v>911432</v>
      </c>
      <c r="AE106" s="35">
        <v>0.38883514069128444</v>
      </c>
      <c r="AF106" s="35">
        <v>0</v>
      </c>
      <c r="AG106" s="35">
        <v>4382329.0599999996</v>
      </c>
      <c r="AH106" s="35"/>
      <c r="AI106" s="35"/>
      <c r="AJ106" s="35"/>
      <c r="AK106" s="36"/>
      <c r="AL106" s="42"/>
      <c r="AM106" s="42"/>
      <c r="AN106" s="38"/>
      <c r="AO106" s="42"/>
      <c r="AP106" s="38">
        <v>0.05</v>
      </c>
      <c r="AQ106" s="38"/>
      <c r="AR106" s="35"/>
      <c r="AS106" s="35">
        <v>-4805.2299999999996</v>
      </c>
      <c r="AT106" s="35"/>
      <c r="AU106" s="35"/>
      <c r="AV106" s="36"/>
      <c r="AW106" s="35"/>
      <c r="AX106" s="35"/>
      <c r="AY106" s="36"/>
      <c r="AZ106" s="36"/>
      <c r="BA106" s="39"/>
      <c r="BB106" s="8"/>
      <c r="BC106" s="8"/>
      <c r="BD106" s="16" t="s">
        <v>61</v>
      </c>
      <c r="BE106" s="17">
        <v>45562.44703703704</v>
      </c>
      <c r="BF106" s="5">
        <f t="shared" si="5"/>
        <v>100992</v>
      </c>
      <c r="BG106" s="5">
        <f t="shared" si="6"/>
        <v>149910</v>
      </c>
      <c r="BH106" s="5">
        <f t="shared" si="7"/>
        <v>243012</v>
      </c>
    </row>
    <row r="107" spans="1:60" x14ac:dyDescent="0.2">
      <c r="A107" s="5">
        <f t="shared" si="8"/>
        <v>32</v>
      </c>
      <c r="B107" s="31" t="s">
        <v>194</v>
      </c>
      <c r="C107" s="32"/>
      <c r="D107" s="33">
        <v>119</v>
      </c>
      <c r="E107" s="33">
        <v>1</v>
      </c>
      <c r="F107" s="33">
        <v>83</v>
      </c>
      <c r="G107" s="34" t="s">
        <v>194</v>
      </c>
      <c r="H107" s="34" t="s">
        <v>195</v>
      </c>
      <c r="I107" s="34" t="s">
        <v>194</v>
      </c>
      <c r="J107" s="34" t="s">
        <v>56</v>
      </c>
      <c r="K107" s="33">
        <v>3</v>
      </c>
      <c r="L107" s="34" t="s">
        <v>268</v>
      </c>
      <c r="M107" s="34" t="s">
        <v>79</v>
      </c>
      <c r="N107" s="34" t="s">
        <v>57</v>
      </c>
      <c r="O107" s="35">
        <v>8069</v>
      </c>
      <c r="P107" s="35">
        <v>8069</v>
      </c>
      <c r="Q107" s="35">
        <v>838.5</v>
      </c>
      <c r="R107" s="36">
        <v>0.1039162225802454</v>
      </c>
      <c r="S107" s="35">
        <v>16965366.719999999</v>
      </c>
      <c r="T107" s="35">
        <v>16965366.719999999</v>
      </c>
      <c r="U107" s="35">
        <v>2102.5300000000002</v>
      </c>
      <c r="V107" s="35">
        <v>90</v>
      </c>
      <c r="W107" s="37"/>
      <c r="X107" s="35">
        <v>90</v>
      </c>
      <c r="Y107" s="35">
        <v>52</v>
      </c>
      <c r="Z107" s="35">
        <v>142</v>
      </c>
      <c r="AA107" s="35">
        <v>109</v>
      </c>
      <c r="AB107" s="35">
        <v>0</v>
      </c>
      <c r="AC107" s="36">
        <v>0</v>
      </c>
      <c r="AD107" s="35">
        <v>0</v>
      </c>
      <c r="AE107" s="35">
        <v>0</v>
      </c>
      <c r="AF107" s="35">
        <v>0</v>
      </c>
      <c r="AG107" s="35">
        <v>6364650</v>
      </c>
      <c r="AH107" s="35"/>
      <c r="AI107" s="35"/>
      <c r="AJ107" s="35"/>
      <c r="AK107" s="36"/>
      <c r="AL107" s="42"/>
      <c r="AM107" s="42"/>
      <c r="AN107" s="38"/>
      <c r="AO107" s="42"/>
      <c r="AP107" s="38">
        <v>0.05</v>
      </c>
      <c r="AQ107" s="38"/>
      <c r="AR107" s="35"/>
      <c r="AS107" s="35">
        <v>-345700.72</v>
      </c>
      <c r="AT107" s="35"/>
      <c r="AU107" s="35"/>
      <c r="AV107" s="36"/>
      <c r="AW107" s="35"/>
      <c r="AX107" s="35"/>
      <c r="AY107" s="36"/>
      <c r="AZ107" s="36"/>
      <c r="BA107" s="39"/>
      <c r="BB107" s="8"/>
      <c r="BC107" s="8"/>
      <c r="BD107" s="16" t="s">
        <v>61</v>
      </c>
      <c r="BE107" s="17">
        <v>45562.44703703704</v>
      </c>
      <c r="BF107" s="5">
        <f t="shared" si="5"/>
        <v>726210</v>
      </c>
      <c r="BG107" s="5">
        <f t="shared" si="6"/>
        <v>726210</v>
      </c>
      <c r="BH107" s="5">
        <f t="shared" si="7"/>
        <v>1145798</v>
      </c>
    </row>
    <row r="108" spans="1:60" x14ac:dyDescent="0.2">
      <c r="A108" s="5">
        <f t="shared" si="8"/>
        <v>33</v>
      </c>
      <c r="B108" s="31" t="s">
        <v>78</v>
      </c>
      <c r="C108" s="32"/>
      <c r="D108" s="33">
        <v>24</v>
      </c>
      <c r="E108" s="33">
        <v>1</v>
      </c>
      <c r="F108" s="33">
        <v>87</v>
      </c>
      <c r="G108" s="34" t="s">
        <v>78</v>
      </c>
      <c r="H108" s="34" t="s">
        <v>199</v>
      </c>
      <c r="I108" s="34" t="s">
        <v>78</v>
      </c>
      <c r="J108" s="34" t="s">
        <v>60</v>
      </c>
      <c r="K108" s="33">
        <v>2</v>
      </c>
      <c r="L108" s="34" t="s">
        <v>268</v>
      </c>
      <c r="M108" s="34" t="s">
        <v>57</v>
      </c>
      <c r="N108" s="34" t="s">
        <v>57</v>
      </c>
      <c r="O108" s="35">
        <v>6236</v>
      </c>
      <c r="P108" s="35">
        <v>0</v>
      </c>
      <c r="Q108" s="35">
        <v>171</v>
      </c>
      <c r="R108" s="36">
        <v>2.7421423989737011E-2</v>
      </c>
      <c r="S108" s="35">
        <v>16354746.24</v>
      </c>
      <c r="T108" s="35">
        <v>0</v>
      </c>
      <c r="U108" s="35">
        <v>2622.63</v>
      </c>
      <c r="V108" s="35">
        <v>24</v>
      </c>
      <c r="W108" s="37"/>
      <c r="X108" s="35"/>
      <c r="Y108" s="35"/>
      <c r="Z108" s="35"/>
      <c r="AA108" s="35"/>
      <c r="AB108" s="35">
        <v>-249520</v>
      </c>
      <c r="AC108" s="36">
        <v>-1.5256733203828666E-2</v>
      </c>
      <c r="AD108" s="35">
        <v>-249520</v>
      </c>
      <c r="AE108" s="35">
        <v>-1.5256733203828666E-2</v>
      </c>
      <c r="AF108" s="35">
        <v>0</v>
      </c>
      <c r="AG108" s="35">
        <v>2197893</v>
      </c>
      <c r="AH108" s="35">
        <v>64874.1</v>
      </c>
      <c r="AI108" s="35">
        <v>-2168884.2799999998</v>
      </c>
      <c r="AJ108" s="35">
        <v>3718913.05</v>
      </c>
      <c r="AK108" s="36">
        <v>-0.58320381542666078</v>
      </c>
      <c r="AL108" s="42">
        <v>-13019.2</v>
      </c>
      <c r="AM108" s="42">
        <v>4651078.6900000004</v>
      </c>
      <c r="AN108" s="38">
        <v>-2.7991786137679816E-3</v>
      </c>
      <c r="AO108" s="42">
        <v>500000</v>
      </c>
      <c r="AP108" s="38">
        <v>0.05</v>
      </c>
      <c r="AQ108" s="38">
        <v>5.375097190626117E-3</v>
      </c>
      <c r="AR108" s="35">
        <v>29701.200000000001</v>
      </c>
      <c r="AS108" s="35">
        <v>0</v>
      </c>
      <c r="AT108" s="35">
        <v>29701.200000000001</v>
      </c>
      <c r="AU108" s="35">
        <v>29701.200000000001</v>
      </c>
      <c r="AV108" s="36">
        <v>0.99798229032605767</v>
      </c>
      <c r="AW108" s="35">
        <v>4366777.28</v>
      </c>
      <c r="AX108" s="35">
        <v>4690183.3899999997</v>
      </c>
      <c r="AY108" s="36">
        <v>0.26700367073381137</v>
      </c>
      <c r="AZ108" s="36">
        <v>0.93104616960404196</v>
      </c>
      <c r="BA108" s="39">
        <v>3230281.85</v>
      </c>
      <c r="BB108" s="8"/>
      <c r="BC108" s="8"/>
      <c r="BD108" s="16" t="s">
        <v>61</v>
      </c>
      <c r="BE108" s="17">
        <v>45562.44703703704</v>
      </c>
      <c r="BF108" s="5">
        <f t="shared" si="5"/>
        <v>149664</v>
      </c>
      <c r="BG108" s="5">
        <f t="shared" si="6"/>
        <v>0</v>
      </c>
      <c r="BH108" s="5">
        <f t="shared" si="7"/>
        <v>0</v>
      </c>
    </row>
    <row r="109" spans="1:60" x14ac:dyDescent="0.2">
      <c r="A109" s="5">
        <f t="shared" si="8"/>
        <v>33</v>
      </c>
      <c r="B109" s="31" t="s">
        <v>78</v>
      </c>
      <c r="C109" s="32"/>
      <c r="D109" s="33">
        <v>39</v>
      </c>
      <c r="E109" s="33">
        <v>24</v>
      </c>
      <c r="F109" s="33">
        <v>12</v>
      </c>
      <c r="G109" s="34" t="s">
        <v>76</v>
      </c>
      <c r="H109" s="34" t="s">
        <v>77</v>
      </c>
      <c r="I109" s="34" t="s">
        <v>78</v>
      </c>
      <c r="J109" s="34" t="s">
        <v>65</v>
      </c>
      <c r="K109" s="33">
        <v>1</v>
      </c>
      <c r="L109" s="34" t="s">
        <v>268</v>
      </c>
      <c r="M109" s="34" t="s">
        <v>79</v>
      </c>
      <c r="N109" s="34" t="s">
        <v>57</v>
      </c>
      <c r="O109" s="35">
        <v>948</v>
      </c>
      <c r="P109" s="35">
        <v>948</v>
      </c>
      <c r="Q109" s="35">
        <v>60.5</v>
      </c>
      <c r="R109" s="36">
        <v>6.3818565400843894E-2</v>
      </c>
      <c r="S109" s="35">
        <v>2744676.19</v>
      </c>
      <c r="T109" s="35">
        <v>2744676.19</v>
      </c>
      <c r="U109" s="35">
        <v>2895.22</v>
      </c>
      <c r="V109" s="35">
        <v>55</v>
      </c>
      <c r="W109" s="37">
        <v>24</v>
      </c>
      <c r="X109" s="35">
        <v>79</v>
      </c>
      <c r="Y109" s="35">
        <v>50</v>
      </c>
      <c r="Z109" s="35">
        <v>129</v>
      </c>
      <c r="AA109" s="35">
        <v>109</v>
      </c>
      <c r="AB109" s="35">
        <v>-295267</v>
      </c>
      <c r="AC109" s="36">
        <v>-0.10757808191573957</v>
      </c>
      <c r="AD109" s="35">
        <v>-295267</v>
      </c>
      <c r="AE109" s="35">
        <v>-0.10757808191573957</v>
      </c>
      <c r="AF109" s="35">
        <v>0</v>
      </c>
      <c r="AG109" s="35">
        <v>150403.4</v>
      </c>
      <c r="AH109" s="35"/>
      <c r="AI109" s="35"/>
      <c r="AJ109" s="35"/>
      <c r="AK109" s="36"/>
      <c r="AL109" s="42"/>
      <c r="AM109" s="42"/>
      <c r="AN109" s="38"/>
      <c r="AO109" s="42"/>
      <c r="AP109" s="38">
        <v>0.05</v>
      </c>
      <c r="AQ109" s="38"/>
      <c r="AR109" s="35"/>
      <c r="AS109" s="35">
        <v>440671.09</v>
      </c>
      <c r="AT109" s="35"/>
      <c r="AU109" s="35"/>
      <c r="AV109" s="36"/>
      <c r="AW109" s="35"/>
      <c r="AX109" s="35"/>
      <c r="AY109" s="36"/>
      <c r="AZ109" s="36"/>
      <c r="BA109" s="39"/>
      <c r="BB109" s="8"/>
      <c r="BC109" s="8"/>
      <c r="BD109" s="16" t="s">
        <v>57</v>
      </c>
      <c r="BE109" s="17">
        <v>45562.44703703704</v>
      </c>
      <c r="BF109" s="5">
        <f t="shared" si="5"/>
        <v>52140</v>
      </c>
      <c r="BG109" s="5">
        <f t="shared" si="6"/>
        <v>74892</v>
      </c>
      <c r="BH109" s="5">
        <f t="shared" si="7"/>
        <v>122292</v>
      </c>
    </row>
    <row r="110" spans="1:60" x14ac:dyDescent="0.2">
      <c r="A110" s="5">
        <f t="shared" si="8"/>
        <v>33</v>
      </c>
      <c r="B110" s="31" t="s">
        <v>78</v>
      </c>
      <c r="C110" s="32"/>
      <c r="D110" s="33">
        <v>92</v>
      </c>
      <c r="E110" s="33">
        <v>24</v>
      </c>
      <c r="F110" s="33">
        <v>59</v>
      </c>
      <c r="G110" s="34" t="s">
        <v>149</v>
      </c>
      <c r="H110" s="34" t="s">
        <v>150</v>
      </c>
      <c r="I110" s="34" t="s">
        <v>78</v>
      </c>
      <c r="J110" s="34" t="s">
        <v>65</v>
      </c>
      <c r="K110" s="33">
        <v>1</v>
      </c>
      <c r="L110" s="34" t="s">
        <v>268</v>
      </c>
      <c r="M110" s="34" t="s">
        <v>79</v>
      </c>
      <c r="N110" s="34" t="s">
        <v>57</v>
      </c>
      <c r="O110" s="35">
        <v>686</v>
      </c>
      <c r="P110" s="35">
        <v>686</v>
      </c>
      <c r="Q110" s="35">
        <v>61</v>
      </c>
      <c r="R110" s="36">
        <v>8.8921282798833823E-2</v>
      </c>
      <c r="S110" s="35">
        <v>1763563.17</v>
      </c>
      <c r="T110" s="35">
        <v>1763563.17</v>
      </c>
      <c r="U110" s="35">
        <v>2570.79</v>
      </c>
      <c r="V110" s="35">
        <v>61</v>
      </c>
      <c r="W110" s="37">
        <v>24</v>
      </c>
      <c r="X110" s="35">
        <v>85</v>
      </c>
      <c r="Y110" s="35">
        <v>39</v>
      </c>
      <c r="Z110" s="35">
        <v>124</v>
      </c>
      <c r="AA110" s="35">
        <v>109</v>
      </c>
      <c r="AB110" s="35">
        <v>-44657</v>
      </c>
      <c r="AC110" s="36">
        <v>-2.5322030284857897E-2</v>
      </c>
      <c r="AD110" s="35">
        <v>-44657</v>
      </c>
      <c r="AE110" s="35">
        <v>-2.5322030284857897E-2</v>
      </c>
      <c r="AF110" s="35">
        <v>0</v>
      </c>
      <c r="AG110" s="35">
        <v>544964.85</v>
      </c>
      <c r="AH110" s="35"/>
      <c r="AI110" s="35"/>
      <c r="AJ110" s="35"/>
      <c r="AK110" s="36"/>
      <c r="AL110" s="42"/>
      <c r="AM110" s="42"/>
      <c r="AN110" s="38"/>
      <c r="AO110" s="42"/>
      <c r="AP110" s="38">
        <v>0.05</v>
      </c>
      <c r="AQ110" s="38"/>
      <c r="AR110" s="35"/>
      <c r="AS110" s="35">
        <v>-3053.35</v>
      </c>
      <c r="AT110" s="35"/>
      <c r="AU110" s="35"/>
      <c r="AV110" s="36"/>
      <c r="AW110" s="35"/>
      <c r="AX110" s="35"/>
      <c r="AY110" s="36"/>
      <c r="AZ110" s="36"/>
      <c r="BA110" s="39"/>
      <c r="BB110" s="8"/>
      <c r="BC110" s="8"/>
      <c r="BD110" s="16" t="s">
        <v>57</v>
      </c>
      <c r="BE110" s="17">
        <v>45562.44703703704</v>
      </c>
      <c r="BF110" s="5">
        <f t="shared" si="5"/>
        <v>41846</v>
      </c>
      <c r="BG110" s="5">
        <f t="shared" si="6"/>
        <v>58310</v>
      </c>
      <c r="BH110" s="5">
        <f t="shared" si="7"/>
        <v>85064</v>
      </c>
    </row>
    <row r="111" spans="1:60" x14ac:dyDescent="0.2">
      <c r="A111" s="5">
        <f t="shared" si="8"/>
        <v>33</v>
      </c>
      <c r="B111" s="31" t="s">
        <v>78</v>
      </c>
      <c r="C111" s="32"/>
      <c r="D111" s="33">
        <v>123</v>
      </c>
      <c r="E111" s="33">
        <v>24</v>
      </c>
      <c r="F111" s="33">
        <v>86</v>
      </c>
      <c r="G111" s="34" t="s">
        <v>198</v>
      </c>
      <c r="H111" s="34" t="s">
        <v>199</v>
      </c>
      <c r="I111" s="34" t="s">
        <v>78</v>
      </c>
      <c r="J111" s="34" t="s">
        <v>65</v>
      </c>
      <c r="K111" s="33">
        <v>1</v>
      </c>
      <c r="L111" s="34" t="s">
        <v>268</v>
      </c>
      <c r="M111" s="34" t="s">
        <v>57</v>
      </c>
      <c r="N111" s="34" t="s">
        <v>57</v>
      </c>
      <c r="O111" s="35">
        <v>4002</v>
      </c>
      <c r="P111" s="35">
        <v>4002</v>
      </c>
      <c r="Q111" s="35">
        <v>290.5</v>
      </c>
      <c r="R111" s="36">
        <v>7.2588705647176427E-2</v>
      </c>
      <c r="S111" s="35">
        <v>10409604.99</v>
      </c>
      <c r="T111" s="35">
        <v>10409604.99</v>
      </c>
      <c r="U111" s="35">
        <v>2601.1</v>
      </c>
      <c r="V111" s="35">
        <v>47</v>
      </c>
      <c r="W111" s="37">
        <v>24</v>
      </c>
      <c r="X111" s="35">
        <v>71</v>
      </c>
      <c r="Y111" s="35">
        <v>50</v>
      </c>
      <c r="Z111" s="35">
        <v>121</v>
      </c>
      <c r="AA111" s="35">
        <v>109</v>
      </c>
      <c r="AB111" s="35">
        <v>-786980</v>
      </c>
      <c r="AC111" s="36">
        <v>-7.5601331727381912E-2</v>
      </c>
      <c r="AD111" s="35">
        <v>-786980</v>
      </c>
      <c r="AE111" s="35">
        <v>-7.5601331727381912E-2</v>
      </c>
      <c r="AF111" s="35">
        <v>0</v>
      </c>
      <c r="AG111" s="35">
        <v>469524.23</v>
      </c>
      <c r="AH111" s="35">
        <v>0</v>
      </c>
      <c r="AI111" s="35">
        <v>-2870082.04</v>
      </c>
      <c r="AJ111" s="35">
        <v>4161043.91</v>
      </c>
      <c r="AK111" s="36">
        <v>-0.68975048138821493</v>
      </c>
      <c r="AL111" s="42">
        <v>-3148.46</v>
      </c>
      <c r="AM111" s="42">
        <v>5933939.8600000003</v>
      </c>
      <c r="AN111" s="38">
        <v>-5.3058508752732792E-4</v>
      </c>
      <c r="AO111" s="42">
        <v>0</v>
      </c>
      <c r="AP111" s="38">
        <v>0.05</v>
      </c>
      <c r="AQ111" s="38">
        <v>0</v>
      </c>
      <c r="AR111" s="35">
        <v>106114.76</v>
      </c>
      <c r="AS111" s="35">
        <v>0</v>
      </c>
      <c r="AT111" s="35">
        <v>106114.76</v>
      </c>
      <c r="AU111" s="35">
        <v>106114.76</v>
      </c>
      <c r="AV111" s="36">
        <v>1.0182082952352156</v>
      </c>
      <c r="AW111" s="35">
        <v>3339606.27</v>
      </c>
      <c r="AX111" s="35">
        <v>5933939.8600000003</v>
      </c>
      <c r="AY111" s="36">
        <v>0.32081969231380031</v>
      </c>
      <c r="AZ111" s="36">
        <v>0.56279745814612958</v>
      </c>
      <c r="BA111" s="39">
        <v>2136195.3199999998</v>
      </c>
      <c r="BB111" s="8"/>
      <c r="BC111" s="8"/>
      <c r="BD111" s="16" t="s">
        <v>61</v>
      </c>
      <c r="BE111" s="17">
        <v>45562.44703703704</v>
      </c>
      <c r="BF111" s="5">
        <f t="shared" si="5"/>
        <v>188094</v>
      </c>
      <c r="BG111" s="5">
        <f t="shared" si="6"/>
        <v>284142</v>
      </c>
      <c r="BH111" s="5">
        <f t="shared" si="7"/>
        <v>484242</v>
      </c>
    </row>
    <row r="112" spans="1:60" x14ac:dyDescent="0.2">
      <c r="A112" s="5">
        <f t="shared" si="8"/>
        <v>34</v>
      </c>
      <c r="B112" s="31" t="s">
        <v>202</v>
      </c>
      <c r="C112" s="32"/>
      <c r="D112" s="33">
        <v>28</v>
      </c>
      <c r="E112" s="33">
        <v>1</v>
      </c>
      <c r="F112" s="33">
        <v>92</v>
      </c>
      <c r="G112" s="34" t="s">
        <v>202</v>
      </c>
      <c r="H112" s="34" t="s">
        <v>203</v>
      </c>
      <c r="I112" s="34" t="s">
        <v>202</v>
      </c>
      <c r="J112" s="34" t="s">
        <v>56</v>
      </c>
      <c r="K112" s="33">
        <v>3</v>
      </c>
      <c r="L112" s="34" t="s">
        <v>268</v>
      </c>
      <c r="M112" s="34" t="s">
        <v>57</v>
      </c>
      <c r="N112" s="34" t="s">
        <v>57</v>
      </c>
      <c r="O112" s="35">
        <v>6074</v>
      </c>
      <c r="P112" s="35">
        <v>6074</v>
      </c>
      <c r="Q112" s="35">
        <v>682</v>
      </c>
      <c r="R112" s="36">
        <v>0.11228185709581825</v>
      </c>
      <c r="S112" s="35">
        <v>17272874.899999999</v>
      </c>
      <c r="T112" s="35">
        <v>17272874.899999999</v>
      </c>
      <c r="U112" s="35">
        <v>2843.73</v>
      </c>
      <c r="V112" s="35">
        <v>84</v>
      </c>
      <c r="W112" s="37"/>
      <c r="X112" s="35">
        <v>84</v>
      </c>
      <c r="Y112" s="35">
        <v>33</v>
      </c>
      <c r="Z112" s="35">
        <v>117</v>
      </c>
      <c r="AA112" s="35">
        <v>109</v>
      </c>
      <c r="AB112" s="35">
        <v>-1599989</v>
      </c>
      <c r="AC112" s="36">
        <v>-9.2630150409993423E-2</v>
      </c>
      <c r="AD112" s="35">
        <v>-1599989</v>
      </c>
      <c r="AE112" s="35">
        <v>-9.2630150409993423E-2</v>
      </c>
      <c r="AF112" s="35">
        <v>0</v>
      </c>
      <c r="AG112" s="35">
        <v>23801253.899999999</v>
      </c>
      <c r="AH112" s="35">
        <v>796185.7</v>
      </c>
      <c r="AI112" s="35">
        <v>13647569.970000001</v>
      </c>
      <c r="AJ112" s="35">
        <v>13056684.85</v>
      </c>
      <c r="AK112" s="36">
        <v>1.0452553712361374</v>
      </c>
      <c r="AL112" s="42">
        <v>78397.149999999994</v>
      </c>
      <c r="AM112" s="42">
        <v>16129899.539999999</v>
      </c>
      <c r="AN112" s="38">
        <v>4.8603619511445508E-3</v>
      </c>
      <c r="AO112" s="42">
        <v>14500000</v>
      </c>
      <c r="AP112" s="38">
        <v>0.05</v>
      </c>
      <c r="AQ112" s="38">
        <v>4.494758310193419E-2</v>
      </c>
      <c r="AR112" s="35">
        <v>37821.65</v>
      </c>
      <c r="AS112" s="35">
        <v>-462178.35</v>
      </c>
      <c r="AT112" s="35">
        <v>500000</v>
      </c>
      <c r="AU112" s="35">
        <v>500000</v>
      </c>
      <c r="AV112" s="36">
        <v>1.0023503273013301</v>
      </c>
      <c r="AW112" s="35">
        <v>10153683.93</v>
      </c>
      <c r="AX112" s="35">
        <v>16592077.890000001</v>
      </c>
      <c r="AY112" s="36">
        <v>0.58783983493101077</v>
      </c>
      <c r="AZ112" s="36">
        <v>0.61195975557224191</v>
      </c>
      <c r="BA112" s="39">
        <v>9643683.9299999997</v>
      </c>
      <c r="BB112" s="8"/>
      <c r="BC112" s="8"/>
      <c r="BD112" s="16" t="s">
        <v>61</v>
      </c>
      <c r="BE112" s="17">
        <v>45562.44703703704</v>
      </c>
      <c r="BF112" s="5">
        <f t="shared" si="5"/>
        <v>510216</v>
      </c>
      <c r="BG112" s="5">
        <f t="shared" si="6"/>
        <v>510216</v>
      </c>
      <c r="BH112" s="5">
        <f t="shared" si="7"/>
        <v>710658</v>
      </c>
    </row>
    <row r="113" spans="1:60" x14ac:dyDescent="0.2">
      <c r="A113" s="5">
        <f t="shared" si="8"/>
        <v>35</v>
      </c>
      <c r="B113" s="31" t="s">
        <v>214</v>
      </c>
      <c r="C113" s="32"/>
      <c r="D113" s="33">
        <v>132</v>
      </c>
      <c r="E113" s="33">
        <v>1</v>
      </c>
      <c r="F113" s="33">
        <v>98</v>
      </c>
      <c r="G113" s="34" t="s">
        <v>214</v>
      </c>
      <c r="H113" s="34" t="s">
        <v>215</v>
      </c>
      <c r="I113" s="34" t="s">
        <v>214</v>
      </c>
      <c r="J113" s="34" t="s">
        <v>56</v>
      </c>
      <c r="K113" s="33">
        <v>3</v>
      </c>
      <c r="L113" s="34" t="s">
        <v>268</v>
      </c>
      <c r="M113" s="34" t="s">
        <v>57</v>
      </c>
      <c r="N113" s="34" t="s">
        <v>57</v>
      </c>
      <c r="O113" s="35">
        <v>4932</v>
      </c>
      <c r="P113" s="35">
        <v>4932</v>
      </c>
      <c r="Q113" s="35">
        <v>609</v>
      </c>
      <c r="R113" s="36">
        <v>0.12347931873479319</v>
      </c>
      <c r="S113" s="35">
        <v>10285783.550000001</v>
      </c>
      <c r="T113" s="35">
        <v>10285783.550000001</v>
      </c>
      <c r="U113" s="35">
        <v>2085.5100000000002</v>
      </c>
      <c r="V113" s="35">
        <v>93</v>
      </c>
      <c r="W113" s="37"/>
      <c r="X113" s="35">
        <v>93</v>
      </c>
      <c r="Y113" s="35">
        <v>49</v>
      </c>
      <c r="Z113" s="35">
        <v>142</v>
      </c>
      <c r="AA113" s="35">
        <v>109</v>
      </c>
      <c r="AB113" s="35">
        <v>1544754</v>
      </c>
      <c r="AC113" s="36">
        <v>0.15018340532744345</v>
      </c>
      <c r="AD113" s="35">
        <v>1544754</v>
      </c>
      <c r="AE113" s="35">
        <v>0.15018340532744345</v>
      </c>
      <c r="AF113" s="35">
        <v>0</v>
      </c>
      <c r="AG113" s="35">
        <v>9261145.75</v>
      </c>
      <c r="AH113" s="35">
        <v>5399447.6500000004</v>
      </c>
      <c r="AI113" s="35">
        <v>2887055.01</v>
      </c>
      <c r="AJ113" s="35">
        <v>11130735.300000001</v>
      </c>
      <c r="AK113" s="36">
        <v>0.25937684548117856</v>
      </c>
      <c r="AL113" s="42">
        <v>59660.05</v>
      </c>
      <c r="AM113" s="42">
        <v>12002886.99</v>
      </c>
      <c r="AN113" s="38">
        <v>4.9704750240258657E-3</v>
      </c>
      <c r="AO113" s="42">
        <v>5700000</v>
      </c>
      <c r="AP113" s="38">
        <v>0.05</v>
      </c>
      <c r="AQ113" s="38">
        <v>2.3744287539942923E-2</v>
      </c>
      <c r="AR113" s="35">
        <v>895599.02</v>
      </c>
      <c r="AS113" s="35">
        <v>95599.02</v>
      </c>
      <c r="AT113" s="35">
        <v>800000</v>
      </c>
      <c r="AU113" s="35">
        <v>800000</v>
      </c>
      <c r="AV113" s="36">
        <v>1.0806316557578186</v>
      </c>
      <c r="AW113" s="35">
        <v>6374090.7400000002</v>
      </c>
      <c r="AX113" s="35">
        <v>11907287.970000001</v>
      </c>
      <c r="AY113" s="36">
        <v>0.61969909331798068</v>
      </c>
      <c r="AZ113" s="36">
        <v>0.53531003500203411</v>
      </c>
      <c r="BA113" s="39">
        <v>5281433.1399999997</v>
      </c>
      <c r="BB113" s="8"/>
      <c r="BC113" s="8"/>
      <c r="BD113" s="16" t="s">
        <v>57</v>
      </c>
      <c r="BE113" s="17">
        <v>45562.44703703704</v>
      </c>
      <c r="BF113" s="5">
        <f t="shared" si="5"/>
        <v>458676</v>
      </c>
      <c r="BG113" s="5">
        <f t="shared" si="6"/>
        <v>458676</v>
      </c>
      <c r="BH113" s="5">
        <f t="shared" si="7"/>
        <v>700344</v>
      </c>
    </row>
    <row r="114" spans="1:60" x14ac:dyDescent="0.2">
      <c r="A114" s="5">
        <f t="shared" si="8"/>
        <v>36</v>
      </c>
      <c r="B114" s="31" t="s">
        <v>68</v>
      </c>
      <c r="C114" s="32"/>
      <c r="D114" s="33">
        <v>26</v>
      </c>
      <c r="E114" s="33">
        <v>1</v>
      </c>
      <c r="F114" s="33">
        <v>101</v>
      </c>
      <c r="G114" s="34" t="s">
        <v>68</v>
      </c>
      <c r="H114" s="34" t="s">
        <v>219</v>
      </c>
      <c r="I114" s="34" t="s">
        <v>68</v>
      </c>
      <c r="J114" s="34" t="s">
        <v>60</v>
      </c>
      <c r="K114" s="33">
        <v>2</v>
      </c>
      <c r="L114" s="34" t="s">
        <v>268</v>
      </c>
      <c r="M114" s="34" t="s">
        <v>57</v>
      </c>
      <c r="N114" s="34" t="s">
        <v>57</v>
      </c>
      <c r="O114" s="35">
        <v>17572</v>
      </c>
      <c r="P114" s="35">
        <v>0</v>
      </c>
      <c r="Q114" s="35">
        <v>494</v>
      </c>
      <c r="R114" s="36">
        <v>2.811290689733667E-2</v>
      </c>
      <c r="S114" s="35">
        <v>41425928.579999998</v>
      </c>
      <c r="T114" s="35">
        <v>0</v>
      </c>
      <c r="U114" s="35">
        <v>2357.4899999999998</v>
      </c>
      <c r="V114" s="35">
        <v>25</v>
      </c>
      <c r="W114" s="37"/>
      <c r="X114" s="35"/>
      <c r="Y114" s="35"/>
      <c r="Z114" s="35"/>
      <c r="AA114" s="35"/>
      <c r="AB114" s="35">
        <v>-496045</v>
      </c>
      <c r="AC114" s="36">
        <v>-1.1974263872976532E-2</v>
      </c>
      <c r="AD114" s="35">
        <v>-551561</v>
      </c>
      <c r="AE114" s="35">
        <v>-1.3314390742861653E-2</v>
      </c>
      <c r="AF114" s="35">
        <v>1</v>
      </c>
      <c r="AG114" s="35">
        <v>5273553.5999999996</v>
      </c>
      <c r="AH114" s="35">
        <v>457649.1</v>
      </c>
      <c r="AI114" s="35">
        <v>-918437.07</v>
      </c>
      <c r="AJ114" s="35">
        <v>9855870.7300000004</v>
      </c>
      <c r="AK114" s="36">
        <v>-9.3186801568368366E-2</v>
      </c>
      <c r="AL114" s="42">
        <v>-3194.05</v>
      </c>
      <c r="AM114" s="42">
        <v>11060514.6</v>
      </c>
      <c r="AN114" s="38">
        <v>-2.8877951121731714E-4</v>
      </c>
      <c r="AO114" s="42">
        <v>1500000</v>
      </c>
      <c r="AP114" s="38">
        <v>0.05</v>
      </c>
      <c r="AQ114" s="38">
        <v>6.7808779891669778E-3</v>
      </c>
      <c r="AR114" s="35">
        <v>-780132.99</v>
      </c>
      <c r="AS114" s="35">
        <v>-780132.99</v>
      </c>
      <c r="AT114" s="35">
        <v>0</v>
      </c>
      <c r="AU114" s="35">
        <v>0</v>
      </c>
      <c r="AV114" s="36">
        <v>0.93411399299993858</v>
      </c>
      <c r="AW114" s="35">
        <v>6191990.6699999999</v>
      </c>
      <c r="AX114" s="35">
        <v>11840647.59</v>
      </c>
      <c r="AY114" s="36">
        <v>0.14947137897083684</v>
      </c>
      <c r="AZ114" s="36">
        <v>0.52294358251396955</v>
      </c>
      <c r="BA114" s="39">
        <v>6191990.6699999999</v>
      </c>
      <c r="BB114" s="8"/>
      <c r="BC114" s="8"/>
      <c r="BD114" s="16" t="s">
        <v>57</v>
      </c>
      <c r="BE114" s="17">
        <v>45562.44703703704</v>
      </c>
      <c r="BF114" s="5">
        <f t="shared" si="5"/>
        <v>439300</v>
      </c>
      <c r="BG114" s="5">
        <f t="shared" si="6"/>
        <v>0</v>
      </c>
      <c r="BH114" s="5">
        <f t="shared" si="7"/>
        <v>0</v>
      </c>
    </row>
    <row r="115" spans="1:60" x14ac:dyDescent="0.2">
      <c r="A115" s="5">
        <f t="shared" si="8"/>
        <v>36</v>
      </c>
      <c r="B115" s="31" t="s">
        <v>68</v>
      </c>
      <c r="C115" s="32"/>
      <c r="D115" s="33">
        <v>225</v>
      </c>
      <c r="E115" s="33">
        <v>26</v>
      </c>
      <c r="F115" s="33">
        <v>110</v>
      </c>
      <c r="G115" s="34" t="s">
        <v>66</v>
      </c>
      <c r="H115" s="34" t="s">
        <v>67</v>
      </c>
      <c r="I115" s="34" t="s">
        <v>68</v>
      </c>
      <c r="J115" s="34" t="s">
        <v>65</v>
      </c>
      <c r="K115" s="33">
        <v>1</v>
      </c>
      <c r="L115" s="34" t="s">
        <v>268</v>
      </c>
      <c r="M115" s="34" t="s">
        <v>57</v>
      </c>
      <c r="N115" s="34" t="s">
        <v>57</v>
      </c>
      <c r="O115" s="35">
        <v>1273</v>
      </c>
      <c r="P115" s="35">
        <v>1273</v>
      </c>
      <c r="Q115" s="35">
        <v>99</v>
      </c>
      <c r="R115" s="36">
        <v>7.7769049489395142E-2</v>
      </c>
      <c r="S115" s="35">
        <v>2445926.11</v>
      </c>
      <c r="T115" s="35">
        <v>2445926.11</v>
      </c>
      <c r="U115" s="35">
        <v>1921.38</v>
      </c>
      <c r="V115" s="35">
        <v>69</v>
      </c>
      <c r="W115" s="37">
        <v>25</v>
      </c>
      <c r="X115" s="35">
        <v>94</v>
      </c>
      <c r="Y115" s="35">
        <v>65</v>
      </c>
      <c r="Z115" s="35">
        <v>159</v>
      </c>
      <c r="AA115" s="35">
        <v>109</v>
      </c>
      <c r="AB115" s="35">
        <v>96660</v>
      </c>
      <c r="AC115" s="36">
        <v>3.9518773525010528E-2</v>
      </c>
      <c r="AD115" s="35">
        <v>96660</v>
      </c>
      <c r="AE115" s="35">
        <v>3.9518773525010528E-2</v>
      </c>
      <c r="AF115" s="35">
        <v>0</v>
      </c>
      <c r="AG115" s="35">
        <v>1088719.72</v>
      </c>
      <c r="AH115" s="35">
        <v>99455.13</v>
      </c>
      <c r="AI115" s="35">
        <v>38740.199999999997</v>
      </c>
      <c r="AJ115" s="35">
        <v>1687658.3</v>
      </c>
      <c r="AK115" s="36">
        <v>2.2955002206311546E-2</v>
      </c>
      <c r="AL115" s="42">
        <v>5700.15</v>
      </c>
      <c r="AM115" s="42">
        <v>1888714.22</v>
      </c>
      <c r="AN115" s="38">
        <v>3.018005550887418E-3</v>
      </c>
      <c r="AO115" s="42">
        <v>1600000</v>
      </c>
      <c r="AP115" s="38">
        <v>0.05</v>
      </c>
      <c r="AQ115" s="38">
        <v>4.2356857989876311E-2</v>
      </c>
      <c r="AR115" s="35">
        <v>11174.56</v>
      </c>
      <c r="AS115" s="35">
        <v>11174.56</v>
      </c>
      <c r="AT115" s="35">
        <v>0</v>
      </c>
      <c r="AU115" s="35">
        <v>0</v>
      </c>
      <c r="AV115" s="36">
        <v>1.0059517038377768</v>
      </c>
      <c r="AW115" s="35">
        <v>1049979.52</v>
      </c>
      <c r="AX115" s="35">
        <v>1877539.66</v>
      </c>
      <c r="AY115" s="36">
        <v>0.42927687623400856</v>
      </c>
      <c r="AZ115" s="36">
        <v>0.5592316063246302</v>
      </c>
      <c r="BA115" s="39">
        <v>586089.85</v>
      </c>
      <c r="BB115" s="8"/>
      <c r="BC115" s="8"/>
      <c r="BD115" s="16" t="s">
        <v>57</v>
      </c>
      <c r="BE115" s="17">
        <v>45562.44703703704</v>
      </c>
      <c r="BF115" s="5">
        <f t="shared" si="5"/>
        <v>87837</v>
      </c>
      <c r="BG115" s="5">
        <f t="shared" si="6"/>
        <v>119662</v>
      </c>
      <c r="BH115" s="5">
        <f t="shared" si="7"/>
        <v>202407</v>
      </c>
    </row>
    <row r="116" spans="1:60" x14ac:dyDescent="0.2">
      <c r="A116" s="5">
        <f t="shared" si="8"/>
        <v>36</v>
      </c>
      <c r="B116" s="31" t="s">
        <v>68</v>
      </c>
      <c r="C116" s="32"/>
      <c r="D116" s="33">
        <v>49</v>
      </c>
      <c r="E116" s="33">
        <v>26</v>
      </c>
      <c r="F116" s="33">
        <v>21</v>
      </c>
      <c r="G116" s="34" t="s">
        <v>93</v>
      </c>
      <c r="H116" s="34" t="s">
        <v>94</v>
      </c>
      <c r="I116" s="34" t="s">
        <v>68</v>
      </c>
      <c r="J116" s="34" t="s">
        <v>65</v>
      </c>
      <c r="K116" s="33">
        <v>1</v>
      </c>
      <c r="L116" s="34" t="s">
        <v>268</v>
      </c>
      <c r="M116" s="34" t="s">
        <v>57</v>
      </c>
      <c r="N116" s="34" t="s">
        <v>57</v>
      </c>
      <c r="O116" s="35">
        <v>1222</v>
      </c>
      <c r="P116" s="35">
        <v>1222</v>
      </c>
      <c r="Q116" s="35">
        <v>104.5</v>
      </c>
      <c r="R116" s="36">
        <v>8.5515548281505732E-2</v>
      </c>
      <c r="S116" s="35">
        <v>1479680.1</v>
      </c>
      <c r="T116" s="35">
        <v>1479680.1</v>
      </c>
      <c r="U116" s="35">
        <v>1210.8599999999999</v>
      </c>
      <c r="V116" s="35">
        <v>63</v>
      </c>
      <c r="W116" s="37">
        <v>25</v>
      </c>
      <c r="X116" s="35">
        <v>88</v>
      </c>
      <c r="Y116" s="35">
        <v>47</v>
      </c>
      <c r="Z116" s="35">
        <v>135</v>
      </c>
      <c r="AA116" s="35">
        <v>109</v>
      </c>
      <c r="AB116" s="35">
        <v>862744</v>
      </c>
      <c r="AC116" s="36">
        <v>0.58306116301760091</v>
      </c>
      <c r="AD116" s="35">
        <v>862744</v>
      </c>
      <c r="AE116" s="35">
        <v>0.58306116301760091</v>
      </c>
      <c r="AF116" s="35">
        <v>0</v>
      </c>
      <c r="AG116" s="35">
        <v>4989673</v>
      </c>
      <c r="AH116" s="35">
        <v>0</v>
      </c>
      <c r="AI116" s="35">
        <v>4339271.07</v>
      </c>
      <c r="AJ116" s="35">
        <v>1114289.9099999999</v>
      </c>
      <c r="AK116" s="36">
        <v>3.8942029637511486</v>
      </c>
      <c r="AL116" s="42">
        <v>14920.6</v>
      </c>
      <c r="AM116" s="42">
        <v>1208668.21</v>
      </c>
      <c r="AN116" s="38">
        <v>1.2344661567627398E-2</v>
      </c>
      <c r="AO116" s="42">
        <v>5000000</v>
      </c>
      <c r="AP116" s="38">
        <v>0.05</v>
      </c>
      <c r="AQ116" s="38">
        <v>0.20683922844301497</v>
      </c>
      <c r="AR116" s="35">
        <v>-810688.48</v>
      </c>
      <c r="AS116" s="35">
        <v>-810688.48</v>
      </c>
      <c r="AT116" s="35">
        <v>0</v>
      </c>
      <c r="AU116" s="35">
        <v>0</v>
      </c>
      <c r="AV116" s="36">
        <v>0.598541216608939</v>
      </c>
      <c r="AW116" s="35">
        <v>650401.93000000005</v>
      </c>
      <c r="AX116" s="35">
        <v>2019356.69</v>
      </c>
      <c r="AY116" s="36">
        <v>0.43955577289983155</v>
      </c>
      <c r="AZ116" s="36">
        <v>0.32208372756573284</v>
      </c>
      <c r="BA116" s="39">
        <v>650401.93000000005</v>
      </c>
      <c r="BB116" s="8"/>
      <c r="BC116" s="8"/>
      <c r="BD116" s="16" t="s">
        <v>57</v>
      </c>
      <c r="BE116" s="17">
        <v>45562.44703703704</v>
      </c>
      <c r="BF116" s="5">
        <f t="shared" si="5"/>
        <v>76986</v>
      </c>
      <c r="BG116" s="5">
        <f t="shared" si="6"/>
        <v>107536</v>
      </c>
      <c r="BH116" s="5">
        <f t="shared" si="7"/>
        <v>164970</v>
      </c>
    </row>
    <row r="117" spans="1:60" x14ac:dyDescent="0.2">
      <c r="A117" s="5">
        <f t="shared" si="8"/>
        <v>36</v>
      </c>
      <c r="B117" s="31" t="s">
        <v>68</v>
      </c>
      <c r="C117" s="32"/>
      <c r="D117" s="33">
        <v>93</v>
      </c>
      <c r="E117" s="33">
        <v>26</v>
      </c>
      <c r="F117" s="33">
        <v>60</v>
      </c>
      <c r="G117" s="34" t="s">
        <v>151</v>
      </c>
      <c r="H117" s="34" t="s">
        <v>152</v>
      </c>
      <c r="I117" s="34" t="s">
        <v>68</v>
      </c>
      <c r="J117" s="34" t="s">
        <v>65</v>
      </c>
      <c r="K117" s="33">
        <v>1</v>
      </c>
      <c r="L117" s="34" t="s">
        <v>268</v>
      </c>
      <c r="M117" s="34" t="s">
        <v>57</v>
      </c>
      <c r="N117" s="34" t="s">
        <v>57</v>
      </c>
      <c r="O117" s="35">
        <v>2324</v>
      </c>
      <c r="P117" s="35">
        <v>2324</v>
      </c>
      <c r="Q117" s="35">
        <v>203</v>
      </c>
      <c r="R117" s="36">
        <v>8.7349397590361449E-2</v>
      </c>
      <c r="S117" s="35">
        <v>4561174.99</v>
      </c>
      <c r="T117" s="35">
        <v>4561174.99</v>
      </c>
      <c r="U117" s="35">
        <v>1962.63</v>
      </c>
      <c r="V117" s="35">
        <v>71</v>
      </c>
      <c r="W117" s="37">
        <v>25</v>
      </c>
      <c r="X117" s="35">
        <v>96</v>
      </c>
      <c r="Y117" s="35">
        <v>55</v>
      </c>
      <c r="Z117" s="35">
        <v>151</v>
      </c>
      <c r="AA117" s="35">
        <v>109</v>
      </c>
      <c r="AB117" s="35">
        <v>449031</v>
      </c>
      <c r="AC117" s="36">
        <v>9.8446343537457667E-2</v>
      </c>
      <c r="AD117" s="35">
        <v>449031</v>
      </c>
      <c r="AE117" s="35">
        <v>9.8446343537457667E-2</v>
      </c>
      <c r="AF117" s="35">
        <v>0</v>
      </c>
      <c r="AG117" s="35">
        <v>1735261.17</v>
      </c>
      <c r="AH117" s="35">
        <v>0</v>
      </c>
      <c r="AI117" s="35">
        <v>-823173.59</v>
      </c>
      <c r="AJ117" s="35">
        <v>3710838.77</v>
      </c>
      <c r="AK117" s="36">
        <v>-0.22182952184688962</v>
      </c>
      <c r="AL117" s="42">
        <v>9797.8799999999992</v>
      </c>
      <c r="AM117" s="42">
        <v>4343732.37</v>
      </c>
      <c r="AN117" s="38">
        <v>2.255636205321738E-3</v>
      </c>
      <c r="AO117" s="42">
        <v>600000</v>
      </c>
      <c r="AP117" s="38">
        <v>0.05</v>
      </c>
      <c r="AQ117" s="38">
        <v>6.9065028516017901E-3</v>
      </c>
      <c r="AR117" s="35">
        <v>71224.05</v>
      </c>
      <c r="AS117" s="35">
        <v>-198775.95</v>
      </c>
      <c r="AT117" s="35">
        <v>270000</v>
      </c>
      <c r="AU117" s="35">
        <v>270000</v>
      </c>
      <c r="AV117" s="36">
        <v>1.016670312768402</v>
      </c>
      <c r="AW117" s="35">
        <v>2558434.7599999998</v>
      </c>
      <c r="AX117" s="35">
        <v>4542508.32</v>
      </c>
      <c r="AY117" s="36">
        <v>0.56091572141151291</v>
      </c>
      <c r="AZ117" s="36">
        <v>0.56322070974214522</v>
      </c>
      <c r="BA117" s="39">
        <v>1465616.33</v>
      </c>
      <c r="BB117" s="8"/>
      <c r="BC117" s="8"/>
      <c r="BD117" s="16" t="s">
        <v>61</v>
      </c>
      <c r="BE117" s="17">
        <v>45562.44703703704</v>
      </c>
      <c r="BF117" s="5">
        <f t="shared" si="5"/>
        <v>165004</v>
      </c>
      <c r="BG117" s="5">
        <f t="shared" si="6"/>
        <v>223104</v>
      </c>
      <c r="BH117" s="5">
        <f t="shared" si="7"/>
        <v>350924</v>
      </c>
    </row>
    <row r="118" spans="1:60" x14ac:dyDescent="0.2">
      <c r="A118" s="5">
        <f t="shared" si="8"/>
        <v>36</v>
      </c>
      <c r="B118" s="31" t="s">
        <v>68</v>
      </c>
      <c r="C118" s="32"/>
      <c r="D118" s="33">
        <v>105</v>
      </c>
      <c r="E118" s="33">
        <v>26</v>
      </c>
      <c r="F118" s="33">
        <v>72</v>
      </c>
      <c r="G118" s="34" t="s">
        <v>170</v>
      </c>
      <c r="H118" s="34" t="s">
        <v>171</v>
      </c>
      <c r="I118" s="34" t="s">
        <v>68</v>
      </c>
      <c r="J118" s="34" t="s">
        <v>65</v>
      </c>
      <c r="K118" s="33">
        <v>1</v>
      </c>
      <c r="L118" s="34" t="s">
        <v>268</v>
      </c>
      <c r="M118" s="34" t="s">
        <v>57</v>
      </c>
      <c r="N118" s="34" t="s">
        <v>57</v>
      </c>
      <c r="O118" s="35">
        <v>611</v>
      </c>
      <c r="P118" s="35">
        <v>611</v>
      </c>
      <c r="Q118" s="35">
        <v>48.5</v>
      </c>
      <c r="R118" s="36">
        <v>7.9378068739770866E-2</v>
      </c>
      <c r="S118" s="35">
        <v>2172164.96</v>
      </c>
      <c r="T118" s="35">
        <v>2172164.96</v>
      </c>
      <c r="U118" s="35">
        <v>3555.09</v>
      </c>
      <c r="V118" s="35">
        <v>65</v>
      </c>
      <c r="W118" s="37">
        <v>25</v>
      </c>
      <c r="X118" s="35">
        <v>90</v>
      </c>
      <c r="Y118" s="35">
        <v>55</v>
      </c>
      <c r="Z118" s="35">
        <v>145</v>
      </c>
      <c r="AA118" s="35">
        <v>109</v>
      </c>
      <c r="AB118" s="35">
        <v>-216332</v>
      </c>
      <c r="AC118" s="36">
        <v>-9.9592804406530899E-2</v>
      </c>
      <c r="AD118" s="35">
        <v>-216332</v>
      </c>
      <c r="AE118" s="35">
        <v>-9.9592804406530899E-2</v>
      </c>
      <c r="AF118" s="35">
        <v>0</v>
      </c>
      <c r="AG118" s="35">
        <v>787468</v>
      </c>
      <c r="AH118" s="35">
        <v>0</v>
      </c>
      <c r="AI118" s="35">
        <v>-390986.01</v>
      </c>
      <c r="AJ118" s="35">
        <v>1219068.21</v>
      </c>
      <c r="AK118" s="36">
        <v>-0.32072529395217353</v>
      </c>
      <c r="AL118" s="42">
        <v>-746.61</v>
      </c>
      <c r="AM118" s="42">
        <v>1562571.87</v>
      </c>
      <c r="AN118" s="38">
        <v>-4.7780842234155922E-4</v>
      </c>
      <c r="AO118" s="42">
        <v>700000</v>
      </c>
      <c r="AP118" s="38">
        <v>0.05</v>
      </c>
      <c r="AQ118" s="38">
        <v>2.2398969719069625E-2</v>
      </c>
      <c r="AR118" s="35">
        <v>135894.35</v>
      </c>
      <c r="AS118" s="35">
        <v>135894.35</v>
      </c>
      <c r="AT118" s="35">
        <v>0</v>
      </c>
      <c r="AU118" s="35">
        <v>0</v>
      </c>
      <c r="AV118" s="36">
        <v>1.0952523244355881</v>
      </c>
      <c r="AW118" s="35">
        <v>1178454.01</v>
      </c>
      <c r="AX118" s="35">
        <v>1426677.52</v>
      </c>
      <c r="AY118" s="36">
        <v>0.54252509901457946</v>
      </c>
      <c r="AZ118" s="36">
        <v>0.82601288201414991</v>
      </c>
      <c r="BA118" s="39">
        <v>1178454.01</v>
      </c>
      <c r="BB118" s="8"/>
      <c r="BC118" s="8"/>
      <c r="BD118" s="16" t="s">
        <v>61</v>
      </c>
      <c r="BE118" s="17">
        <v>45562.44703703704</v>
      </c>
      <c r="BF118" s="5">
        <f t="shared" si="5"/>
        <v>39715</v>
      </c>
      <c r="BG118" s="5">
        <f t="shared" si="6"/>
        <v>54990</v>
      </c>
      <c r="BH118" s="5">
        <f t="shared" si="7"/>
        <v>88595</v>
      </c>
    </row>
    <row r="119" spans="1:60" x14ac:dyDescent="0.2">
      <c r="A119" s="5">
        <f t="shared" si="8"/>
        <v>36</v>
      </c>
      <c r="B119" s="31" t="s">
        <v>68</v>
      </c>
      <c r="C119" s="32"/>
      <c r="D119" s="33">
        <v>27</v>
      </c>
      <c r="E119" s="33">
        <v>26</v>
      </c>
      <c r="F119" s="33">
        <v>100</v>
      </c>
      <c r="G119" s="34" t="s">
        <v>218</v>
      </c>
      <c r="H119" s="34" t="s">
        <v>219</v>
      </c>
      <c r="I119" s="34" t="s">
        <v>68</v>
      </c>
      <c r="J119" s="34" t="s">
        <v>65</v>
      </c>
      <c r="K119" s="33">
        <v>1</v>
      </c>
      <c r="L119" s="34" t="s">
        <v>268</v>
      </c>
      <c r="M119" s="34" t="s">
        <v>57</v>
      </c>
      <c r="N119" s="34" t="s">
        <v>57</v>
      </c>
      <c r="O119" s="35">
        <v>12142</v>
      </c>
      <c r="P119" s="35">
        <v>12142</v>
      </c>
      <c r="Q119" s="35">
        <v>958</v>
      </c>
      <c r="R119" s="36">
        <v>7.8899687036732016E-2</v>
      </c>
      <c r="S119" s="35">
        <v>30764820.719999999</v>
      </c>
      <c r="T119" s="35">
        <v>30764820.719999999</v>
      </c>
      <c r="U119" s="35">
        <v>2533.75</v>
      </c>
      <c r="V119" s="35">
        <v>57</v>
      </c>
      <c r="W119" s="37">
        <v>25</v>
      </c>
      <c r="X119" s="35">
        <v>82</v>
      </c>
      <c r="Y119" s="35">
        <v>55</v>
      </c>
      <c r="Z119" s="35">
        <v>137</v>
      </c>
      <c r="AA119" s="35">
        <v>109</v>
      </c>
      <c r="AB119" s="35">
        <v>-1518420</v>
      </c>
      <c r="AC119" s="36">
        <v>-4.9355723988109758E-2</v>
      </c>
      <c r="AD119" s="35">
        <v>-1518420</v>
      </c>
      <c r="AE119" s="35">
        <v>-4.9355723988109758E-2</v>
      </c>
      <c r="AF119" s="35">
        <v>0</v>
      </c>
      <c r="AG119" s="35">
        <v>55163003</v>
      </c>
      <c r="AH119" s="35">
        <v>396089.75</v>
      </c>
      <c r="AI119" s="35">
        <v>45119161.899999999</v>
      </c>
      <c r="AJ119" s="35">
        <v>16651123.27</v>
      </c>
      <c r="AK119" s="36">
        <v>2.7096767688514025</v>
      </c>
      <c r="AL119" s="42">
        <v>283752.15000000002</v>
      </c>
      <c r="AM119" s="42">
        <v>19179950.239999998</v>
      </c>
      <c r="AN119" s="38">
        <v>1.4794206786221571E-2</v>
      </c>
      <c r="AO119" s="42">
        <v>49360000</v>
      </c>
      <c r="AP119" s="38">
        <v>0.05</v>
      </c>
      <c r="AQ119" s="38">
        <v>0.12867603769132616</v>
      </c>
      <c r="AR119" s="35">
        <v>-754316</v>
      </c>
      <c r="AS119" s="35">
        <v>-754316.19</v>
      </c>
      <c r="AT119" s="35">
        <v>0.19</v>
      </c>
      <c r="AU119" s="35">
        <v>0</v>
      </c>
      <c r="AV119" s="36">
        <v>0.96215982200053296</v>
      </c>
      <c r="AW119" s="35">
        <v>10043841.1</v>
      </c>
      <c r="AX119" s="35">
        <v>19934266.43</v>
      </c>
      <c r="AY119" s="36">
        <v>0.32647162781841171</v>
      </c>
      <c r="AZ119" s="36">
        <v>0.50384804152534846</v>
      </c>
      <c r="BA119" s="39">
        <v>9923993.5</v>
      </c>
      <c r="BB119" s="8"/>
      <c r="BC119" s="8"/>
      <c r="BD119" s="16" t="s">
        <v>57</v>
      </c>
      <c r="BE119" s="17">
        <v>45562.44703703704</v>
      </c>
      <c r="BF119" s="5">
        <f t="shared" si="5"/>
        <v>692094</v>
      </c>
      <c r="BG119" s="5">
        <f t="shared" si="6"/>
        <v>995644</v>
      </c>
      <c r="BH119" s="5">
        <f t="shared" si="7"/>
        <v>1663454</v>
      </c>
    </row>
    <row r="120" spans="1:60" x14ac:dyDescent="0.2">
      <c r="A120" s="5">
        <f t="shared" si="8"/>
        <v>37</v>
      </c>
      <c r="B120" s="31" t="s">
        <v>220</v>
      </c>
      <c r="C120" s="32"/>
      <c r="D120" s="33">
        <v>134</v>
      </c>
      <c r="E120" s="33">
        <v>1</v>
      </c>
      <c r="F120" s="33">
        <v>102</v>
      </c>
      <c r="G120" s="34" t="s">
        <v>220</v>
      </c>
      <c r="H120" s="34" t="s">
        <v>221</v>
      </c>
      <c r="I120" s="34" t="s">
        <v>220</v>
      </c>
      <c r="J120" s="34" t="s">
        <v>56</v>
      </c>
      <c r="K120" s="33">
        <v>3</v>
      </c>
      <c r="L120" s="34" t="s">
        <v>268</v>
      </c>
      <c r="M120" s="34" t="s">
        <v>57</v>
      </c>
      <c r="N120" s="34" t="s">
        <v>57</v>
      </c>
      <c r="O120" s="35">
        <v>3787</v>
      </c>
      <c r="P120" s="35">
        <v>3787</v>
      </c>
      <c r="Q120" s="35">
        <v>456.5</v>
      </c>
      <c r="R120" s="36">
        <v>0.12054396620015842</v>
      </c>
      <c r="S120" s="35">
        <v>7451616.3499999996</v>
      </c>
      <c r="T120" s="35">
        <v>7451616.3499999996</v>
      </c>
      <c r="U120" s="35">
        <v>1967.68</v>
      </c>
      <c r="V120" s="35">
        <v>96</v>
      </c>
      <c r="W120" s="37"/>
      <c r="X120" s="35">
        <v>96</v>
      </c>
      <c r="Y120" s="35">
        <v>62</v>
      </c>
      <c r="Z120" s="35">
        <v>158</v>
      </c>
      <c r="AA120" s="35">
        <v>109</v>
      </c>
      <c r="AB120" s="35">
        <v>1490679</v>
      </c>
      <c r="AC120" s="36">
        <v>0.20004773863592695</v>
      </c>
      <c r="AD120" s="35">
        <v>1490679</v>
      </c>
      <c r="AE120" s="35">
        <v>0.20004773863592695</v>
      </c>
      <c r="AF120" s="35">
        <v>0</v>
      </c>
      <c r="AG120" s="35">
        <v>4421465.58</v>
      </c>
      <c r="AH120" s="35">
        <v>717351.63</v>
      </c>
      <c r="AI120" s="35">
        <v>-88875.14</v>
      </c>
      <c r="AJ120" s="35">
        <v>8544851</v>
      </c>
      <c r="AK120" s="36">
        <v>-1.0401016939909191E-2</v>
      </c>
      <c r="AL120" s="42">
        <v>18874.8</v>
      </c>
      <c r="AM120" s="42">
        <v>9078741.1199999992</v>
      </c>
      <c r="AN120" s="38">
        <v>2.0790107075990731E-3</v>
      </c>
      <c r="AO120" s="42">
        <v>3403517.05</v>
      </c>
      <c r="AP120" s="38">
        <v>0.05</v>
      </c>
      <c r="AQ120" s="38">
        <v>1.8744432763382949E-2</v>
      </c>
      <c r="AR120" s="35">
        <v>93267.32</v>
      </c>
      <c r="AS120" s="35">
        <v>93267.32</v>
      </c>
      <c r="AT120" s="35">
        <v>0</v>
      </c>
      <c r="AU120" s="35">
        <v>0</v>
      </c>
      <c r="AV120" s="36">
        <v>1.0103797887652846</v>
      </c>
      <c r="AW120" s="35">
        <v>4510340.72</v>
      </c>
      <c r="AX120" s="35">
        <v>8985473.8000000007</v>
      </c>
      <c r="AY120" s="36">
        <v>0.60528353959070902</v>
      </c>
      <c r="AZ120" s="36">
        <v>0.50195914209888404</v>
      </c>
      <c r="BA120" s="39">
        <v>4510340.72</v>
      </c>
      <c r="BB120" s="8"/>
      <c r="BC120" s="8"/>
      <c r="BD120" s="16" t="s">
        <v>61</v>
      </c>
      <c r="BE120" s="17">
        <v>45562.44703703704</v>
      </c>
      <c r="BF120" s="5">
        <f t="shared" si="5"/>
        <v>363552</v>
      </c>
      <c r="BG120" s="5">
        <f t="shared" si="6"/>
        <v>363552</v>
      </c>
      <c r="BH120" s="5">
        <f t="shared" si="7"/>
        <v>598346</v>
      </c>
    </row>
  </sheetData>
  <sheetProtection sheet="1" objects="1" scenarios="1" autoFilter="0"/>
  <autoFilter ref="B33:BI120"/>
  <sortState ref="B27:BE113">
    <sortCondition ref="B27:B113"/>
    <sortCondition ref="E27:E113"/>
  </sortState>
  <mergeCells count="14">
    <mergeCell ref="AG28:AQ28"/>
    <mergeCell ref="AR28:AV28"/>
    <mergeCell ref="AR29:AV29"/>
    <mergeCell ref="AW28:BA28"/>
    <mergeCell ref="O29:R29"/>
    <mergeCell ref="S29:U29"/>
    <mergeCell ref="V29:Z29"/>
    <mergeCell ref="AG29:AQ29"/>
    <mergeCell ref="AW29:BA29"/>
    <mergeCell ref="AB28:AC28"/>
    <mergeCell ref="AB29:AC29"/>
    <mergeCell ref="O28:R28"/>
    <mergeCell ref="S28:U28"/>
    <mergeCell ref="V28:Z28"/>
  </mergeCells>
  <phoneticPr fontId="0" type="noConversion"/>
  <conditionalFormatting sqref="B34:B120">
    <cfRule type="expression" dxfId="1" priority="13">
      <formula>B34&lt;&gt;B33</formula>
    </cfRule>
  </conditionalFormatting>
  <conditionalFormatting sqref="A34:XFD120">
    <cfRule type="expression" dxfId="0" priority="1">
      <formula>(ISEVEN($A34))</formula>
    </cfRule>
  </conditionalFormatting>
  <pageMargins left="0.59055118110236227" right="0.39370078740157483" top="1.1811023622047245" bottom="0.59055118110236227" header="0.31496062992125984" footer="0.31496062992125984"/>
  <pageSetup paperSize="8" scale="66" fitToHeight="0" orientation="landscape" r:id="rId1"/>
  <headerFooter scaleWithDoc="0">
    <oddHeader>&amp;L&amp;"Arial,Fett"Amt für Volksschule
&amp;"Arial,Standard"Finanzen&amp;R
&amp;G</oddHeader>
    <oddFooter>&amp;L&amp;8&amp;F&amp;C&amp;8&amp;P/&amp;N&amp;R&amp;8&amp;A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oberto Tropea"/>
    <f:field ref="FSCFOLIO_1_1001_FieldCurrentDate" text="04.04.2024 09:15"/>
    <f:field ref="CCAPRECONFIG_15_1001_Objektname" text="4 Übersicht Finanzlage 2022" edit="true"/>
    <f:field ref="objname" text="4 Übersicht Finanzlage 2022" edit="true"/>
    <f:field ref="objsubject" text="" edit="true"/>
    <f:field ref="objcreatedby" text="Tropea, Roberto"/>
    <f:field ref="objcreatedat" date="2023-11-22T09:15:06" text="22.11.2023 09:15:06"/>
    <f:field ref="objchangedby" text="Tropea, Roberto"/>
    <f:field ref="objmodifiedat" date="2024-04-04T09:13:54" text="04.04.2024 09:13:5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Finanzlage</vt:lpstr>
      <vt:lpstr>'Übersicht Finanzlage'!Drucktitel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Tropea Roberto</dc:creator>
  <cp:lastModifiedBy>Roberto Tropea</cp:lastModifiedBy>
  <cp:lastPrinted>2024-11-20T10:44:46Z</cp:lastPrinted>
  <dcterms:created xsi:type="dcterms:W3CDTF">2006-04-10T09:45:06Z</dcterms:created>
  <dcterms:modified xsi:type="dcterms:W3CDTF">2024-11-20T10:44:49Z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LAKGOV@1.1001:PersonalSubjAddress">
    <vt:lpwstr/>
  </property>
  <property fmtid="{D5CDD505-2E9C-101B-9397-08002B2CF9AE}" pid="3" name="FSC#ELAKGOV@1.1001:PersonalSubjSalutation">
    <vt:lpwstr/>
  </property>
  <property fmtid="{D5CDD505-2E9C-101B-9397-08002B2CF9AE}" pid="4" name="FSC#ELAKGOV@1.1001:PersonalSubjSurName">
    <vt:lpwstr/>
  </property>
  <property fmtid="{D5CDD505-2E9C-101B-9397-08002B2CF9AE}" pid="5" name="FSC#ELAKGOV@1.1001:PersonalSubjFirstName">
    <vt:lpwstr/>
  </property>
  <property fmtid="{D5CDD505-2E9C-101B-9397-08002B2CF9AE}" pid="6" name="FSC#ELAKGOV@1.1001:PersonalSubjGender">
    <vt:lpwstr/>
  </property>
  <property fmtid="{D5CDD505-2E9C-101B-9397-08002B2CF9AE}" pid="7" name="FSC#COOELAK@1.1001:CurrentUserEmail">
    <vt:lpwstr>roberto.tropea@tg.ch</vt:lpwstr>
  </property>
  <property fmtid="{D5CDD505-2E9C-101B-9397-08002B2CF9AE}" pid="8" name="FSC#COOELAK@1.1001:CurrentUserRolePos">
    <vt:lpwstr>Administrator/-in</vt:lpwstr>
  </property>
  <property fmtid="{D5CDD505-2E9C-101B-9397-08002B2CF9AE}" pid="9" name="FSC#COOELAK@1.1001:BaseNumber">
    <vt:lpwstr/>
  </property>
  <property fmtid="{D5CDD505-2E9C-101B-9397-08002B2CF9AE}" pid="10" name="FSC#COOELAK@1.1001:SettlementApprovedAt">
    <vt:lpwstr/>
  </property>
  <property fmtid="{D5CDD505-2E9C-101B-9397-08002B2CF9AE}" pid="11" name="FSC#COOELAK@1.1001:ExternalDate">
    <vt:lpwstr/>
  </property>
  <property fmtid="{D5CDD505-2E9C-101B-9397-08002B2CF9AE}" pid="12" name="FSC#COOELAK@1.1001:ApproverTitle">
    <vt:lpwstr/>
  </property>
  <property fmtid="{D5CDD505-2E9C-101B-9397-08002B2CF9AE}" pid="13" name="FSC#COOELAK@1.1001:ApproverSurName">
    <vt:lpwstr/>
  </property>
  <property fmtid="{D5CDD505-2E9C-101B-9397-08002B2CF9AE}" pid="14" name="FSC#COOELAK@1.1001:ApproverFirstName">
    <vt:lpwstr/>
  </property>
  <property fmtid="{D5CDD505-2E9C-101B-9397-08002B2CF9AE}" pid="15" name="FSC#COOELAK@1.1001:ProcessResponsibleFax">
    <vt:lpwstr/>
  </property>
  <property fmtid="{D5CDD505-2E9C-101B-9397-08002B2CF9AE}" pid="16" name="FSC#COOELAK@1.1001:ProcessResponsibleMail">
    <vt:lpwstr/>
  </property>
  <property fmtid="{D5CDD505-2E9C-101B-9397-08002B2CF9AE}" pid="17" name="FSC#COOELAK@1.1001:ProcessResponsiblePhone">
    <vt:lpwstr/>
  </property>
  <property fmtid="{D5CDD505-2E9C-101B-9397-08002B2CF9AE}" pid="18" name="FSC#COOELAK@1.1001:ProcessResponsible">
    <vt:lpwstr/>
  </property>
  <property fmtid="{D5CDD505-2E9C-101B-9397-08002B2CF9AE}" pid="19" name="FSC#COOELAK@1.1001:IncomingSubject">
    <vt:lpwstr/>
  </property>
  <property fmtid="{D5CDD505-2E9C-101B-9397-08002B2CF9AE}" pid="20" name="FSC#COOELAK@1.1001:IncomingNumber">
    <vt:lpwstr/>
  </property>
  <property fmtid="{D5CDD505-2E9C-101B-9397-08002B2CF9AE}" pid="21" name="FSC#COOELAK@1.1001:ExternalRef">
    <vt:lpwstr/>
  </property>
  <property fmtid="{D5CDD505-2E9C-101B-9397-08002B2CF9AE}" pid="22" name="FSC#COOELAK@1.1001:FileRefBarCode">
    <vt:lpwstr>**</vt:lpwstr>
  </property>
  <property fmtid="{D5CDD505-2E9C-101B-9397-08002B2CF9AE}" pid="23" name="FSC#COOELAK@1.1001:RefBarCode">
    <vt:lpwstr/>
  </property>
  <property fmtid="{D5CDD505-2E9C-101B-9397-08002B2CF9AE}" pid="24" name="FSC#COOELAK@1.1001:ObjBarCode">
    <vt:lpwstr>*COO.2103.100.2.5328669*</vt:lpwstr>
  </property>
  <property fmtid="{D5CDD505-2E9C-101B-9397-08002B2CF9AE}" pid="25" name="FSC#COOELAK@1.1001:Priority">
    <vt:lpwstr> ()</vt:lpwstr>
  </property>
  <property fmtid="{D5CDD505-2E9C-101B-9397-08002B2CF9AE}" pid="26" name="FSC#COOELAK@1.1001:OU">
    <vt:lpwstr>Amt für Volksschule, Amtsleitung (AVK)</vt:lpwstr>
  </property>
  <property fmtid="{D5CDD505-2E9C-101B-9397-08002B2CF9AE}" pid="27" name="FSC#COOELAK@1.1001:CreatedAt">
    <vt:lpwstr>03.09.2013</vt:lpwstr>
  </property>
  <property fmtid="{D5CDD505-2E9C-101B-9397-08002B2CF9AE}" pid="28" name="FSC#COOELAK@1.1001:Department">
    <vt:lpwstr>AVK Abteilung Finanzen (AVK_FIN)</vt:lpwstr>
  </property>
  <property fmtid="{D5CDD505-2E9C-101B-9397-08002B2CF9AE}" pid="29" name="FSC#COOELAK@1.1001:ApprovedAt">
    <vt:lpwstr/>
  </property>
  <property fmtid="{D5CDD505-2E9C-101B-9397-08002B2CF9AE}" pid="30" name="FSC#COOELAK@1.1001:ApprovedBy">
    <vt:lpwstr/>
  </property>
  <property fmtid="{D5CDD505-2E9C-101B-9397-08002B2CF9AE}" pid="31" name="FSC#COOELAK@1.1001:DispatchedAt">
    <vt:lpwstr/>
  </property>
  <property fmtid="{D5CDD505-2E9C-101B-9397-08002B2CF9AE}" pid="32" name="FSC#COOELAK@1.1001:DispatchedBy">
    <vt:lpwstr/>
  </property>
  <property fmtid="{D5CDD505-2E9C-101B-9397-08002B2CF9AE}" pid="33" name="FSC#COOELAK@1.1001:OwnerFaxExtension">
    <vt:lpwstr/>
  </property>
  <property fmtid="{D5CDD505-2E9C-101B-9397-08002B2CF9AE}" pid="34" name="FSC#COOELAK@1.1001:OwnerExtension">
    <vt:lpwstr>+41 58 345 57 89</vt:lpwstr>
  </property>
  <property fmtid="{D5CDD505-2E9C-101B-9397-08002B2CF9AE}" pid="35" name="FSC#COOELAK@1.1001:Owner">
    <vt:lpwstr>Tropea AVK Roberto (Frauenfeld)</vt:lpwstr>
  </property>
  <property fmtid="{D5CDD505-2E9C-101B-9397-08002B2CF9AE}" pid="36" name="FSC#COOELAK@1.1001:Organization">
    <vt:lpwstr/>
  </property>
  <property fmtid="{D5CDD505-2E9C-101B-9397-08002B2CF9AE}" pid="37" name="FSC#COOELAK@1.1001:FileRefOU">
    <vt:lpwstr/>
  </property>
  <property fmtid="{D5CDD505-2E9C-101B-9397-08002B2CF9AE}" pid="38" name="FSC#COOELAK@1.1001:FileRefOrdinal">
    <vt:lpwstr/>
  </property>
  <property fmtid="{D5CDD505-2E9C-101B-9397-08002B2CF9AE}" pid="39" name="FSC#COOELAK@1.1001:FileRefYear">
    <vt:lpwstr/>
  </property>
  <property fmtid="{D5CDD505-2E9C-101B-9397-08002B2CF9AE}" pid="40" name="FSC#COOELAK@1.1001:FileReference">
    <vt:lpwstr/>
  </property>
  <property fmtid="{D5CDD505-2E9C-101B-9397-08002B2CF9AE}" pid="41" name="FSC#COOELAK@1.1001:Subject">
    <vt:lpwstr/>
  </property>
  <property fmtid="{D5CDD505-2E9C-101B-9397-08002B2CF9AE}" pid="42" name="FSC$NOVIRTUALATTRS">
    <vt:lpwstr/>
  </property>
  <property fmtid="{D5CDD505-2E9C-101B-9397-08002B2CF9AE}" pid="43" name="COO$NOVIRTUALATTRS">
    <vt:lpwstr/>
  </property>
  <property fmtid="{D5CDD505-2E9C-101B-9397-08002B2CF9AE}" pid="44" name="FSC$NOUSEREXPRESSIONS">
    <vt:lpwstr/>
  </property>
  <property fmtid="{D5CDD505-2E9C-101B-9397-08002B2CF9AE}" pid="45" name="COO$NOUSEREXPRESSIONS">
    <vt:lpwstr/>
  </property>
  <property fmtid="{D5CDD505-2E9C-101B-9397-08002B2CF9AE}" pid="46" name="FSC$NOPARSEFILE">
    <vt:lpwstr/>
  </property>
  <property fmtid="{D5CDD505-2E9C-101B-9397-08002B2CF9AE}" pid="47" name="COO$NOPARSEFILE">
    <vt:lpwstr/>
  </property>
  <property fmtid="{D5CDD505-2E9C-101B-9397-08002B2CF9AE}" pid="48" name="FSC#LOCALSW@2103.100:TopLevelSubfileAddress">
    <vt:lpwstr>Nicht verfügbar</vt:lpwstr>
  </property>
  <property fmtid="{D5CDD505-2E9C-101B-9397-08002B2CF9AE}" pid="49" name="FSC#FSCIBISDOCPROPS@15.1400:ObjectCOOAddress">
    <vt:lpwstr>COO.2103.100.2.5328669</vt:lpwstr>
  </property>
  <property fmtid="{D5CDD505-2E9C-101B-9397-08002B2CF9AE}" pid="50" name="FSC#FSCIBISDOCPROPS@15.1400:Container">
    <vt:lpwstr>COO.2103.100.2.5328669</vt:lpwstr>
  </property>
  <property fmtid="{D5CDD505-2E9C-101B-9397-08002B2CF9AE}" pid="51" name="FSC#FSCIBISDOCPROPS@15.1400:Objectname">
    <vt:lpwstr>Excel mit Kantonslogo</vt:lpwstr>
  </property>
  <property fmtid="{D5CDD505-2E9C-101B-9397-08002B2CF9AE}" pid="52" name="FSC#FSCIBISDOCPROPS@15.1400:Subject">
    <vt:lpwstr>Nicht verfügbar</vt:lpwstr>
  </property>
  <property fmtid="{D5CDD505-2E9C-101B-9397-08002B2CF9AE}" pid="53" name="FSC#FSCIBISDOCPROPS@15.1400:Owner">
    <vt:lpwstr>Tropea AVK, Roberto</vt:lpwstr>
  </property>
  <property fmtid="{D5CDD505-2E9C-101B-9397-08002B2CF9AE}" pid="54" name="FSC#FSCIBISDOCPROPS@15.1400:OwnerAbbreviation">
    <vt:lpwstr/>
  </property>
  <property fmtid="{D5CDD505-2E9C-101B-9397-08002B2CF9AE}" pid="55" name="FSC#FSCIBISDOCPROPS@15.1400:GroupShortName">
    <vt:lpwstr>AVK</vt:lpwstr>
  </property>
  <property fmtid="{D5CDD505-2E9C-101B-9397-08002B2CF9AE}" pid="56" name="FSC#FSCIBISDOCPROPS@15.1400:TopLevelSubfileName">
    <vt:lpwstr>Nicht verfügbar</vt:lpwstr>
  </property>
  <property fmtid="{D5CDD505-2E9C-101B-9397-08002B2CF9AE}" pid="57" name="FSC#LOCALSW@2103.100:BarCodeTopLevelSubfileTitle">
    <vt:lpwstr/>
  </property>
  <property fmtid="{D5CDD505-2E9C-101B-9397-08002B2CF9AE}" pid="58" name="FSC#FSCIBISDOCPROPS@15.1400:TopLevelSubfileNumber">
    <vt:lpwstr>Nicht verfügbar</vt:lpwstr>
  </property>
  <property fmtid="{D5CDD505-2E9C-101B-9397-08002B2CF9AE}" pid="59" name="FSC#FSCIBISDOCPROPS@15.1400:TitleSubFile">
    <vt:lpwstr>Nicht verfügbar</vt:lpwstr>
  </property>
  <property fmtid="{D5CDD505-2E9C-101B-9397-08002B2CF9AE}" pid="60" name="FSC#LOCALSW@2103.100:BarCodeTitleSubFile">
    <vt:lpwstr/>
  </property>
  <property fmtid="{D5CDD505-2E9C-101B-9397-08002B2CF9AE}" pid="61" name="FSC#LOCALSW@2103.100:BarCodeOwnerSubFile">
    <vt:lpwstr/>
  </property>
  <property fmtid="{D5CDD505-2E9C-101B-9397-08002B2CF9AE}" pid="62" name="FSC#FSCIBISDOCPROPS@15.1400:TopLevelDossierName">
    <vt:lpwstr>Nicht verfügbar</vt:lpwstr>
  </property>
  <property fmtid="{D5CDD505-2E9C-101B-9397-08002B2CF9AE}" pid="63" name="FSC#LOCALSW@2103.100:BarCodeTopLevelDossierName">
    <vt:lpwstr/>
  </property>
  <property fmtid="{D5CDD505-2E9C-101B-9397-08002B2CF9AE}" pid="64" name="FSC#FSCIBISDOCPROPS@15.1400:TopLevelDossierNumber">
    <vt:lpwstr>Nicht verfügbar</vt:lpwstr>
  </property>
  <property fmtid="{D5CDD505-2E9C-101B-9397-08002B2CF9AE}" pid="65" name="FSC#FSCIBISDOCPROPS@15.1400:TopLevelDossierYear">
    <vt:lpwstr>Nicht verfügbar</vt:lpwstr>
  </property>
  <property fmtid="{D5CDD505-2E9C-101B-9397-08002B2CF9AE}" pid="66" name="FSC#FSCIBISDOCPROPS@15.1400:TopLevelDossierTitel">
    <vt:lpwstr>Nicht verfügbar</vt:lpwstr>
  </property>
  <property fmtid="{D5CDD505-2E9C-101B-9397-08002B2CF9AE}" pid="67" name="FSC#LOCALSW@2103.100:BarCodeTopLevelDossierTitel">
    <vt:lpwstr/>
  </property>
  <property fmtid="{D5CDD505-2E9C-101B-9397-08002B2CF9AE}" pid="68" name="FSC#FSCIBISDOCPROPS@15.1400:TopLevelDossierRespOrgShortname">
    <vt:lpwstr>Nicht verfügbar</vt:lpwstr>
  </property>
  <property fmtid="{D5CDD505-2E9C-101B-9397-08002B2CF9AE}" pid="69" name="FSC#FSCIBISDOCPROPS@15.1400:TopLevelDossierResponsible">
    <vt:lpwstr>Nicht verfügbar</vt:lpwstr>
  </property>
  <property fmtid="{D5CDD505-2E9C-101B-9397-08002B2CF9AE}" pid="70" name="FSC#FSCIBISDOCPROPS@15.1400:TopLevelSubjectGroupPosNumber">
    <vt:lpwstr>Nicht verfügbar</vt:lpwstr>
  </property>
  <property fmtid="{D5CDD505-2E9C-101B-9397-08002B2CF9AE}" pid="71" name="FSC#FSCIBISDOCPROPS@15.1400:RRBNumber">
    <vt:lpwstr>Nicht verfügbar</vt:lpwstr>
  </property>
  <property fmtid="{D5CDD505-2E9C-101B-9397-08002B2CF9AE}" pid="72" name="FSC#FSCIBISDOCPROPS@15.1400:RRSessionDate">
    <vt:lpwstr/>
  </property>
  <property fmtid="{D5CDD505-2E9C-101B-9397-08002B2CF9AE}" pid="73" name="FSC#LOCALSW@2103.100:BarCodeDossierRef">
    <vt:lpwstr/>
  </property>
  <property fmtid="{D5CDD505-2E9C-101B-9397-08002B2CF9AE}" pid="74" name="FSC#FSCIBISDOCPROPS@15.1400:BGMName">
    <vt:lpwstr> </vt:lpwstr>
  </property>
  <property fmtid="{D5CDD505-2E9C-101B-9397-08002B2CF9AE}" pid="75" name="FSC#FSCIBISDOCPROPS@15.1400:BGMFirstName">
    <vt:lpwstr> </vt:lpwstr>
  </property>
  <property fmtid="{D5CDD505-2E9C-101B-9397-08002B2CF9AE}" pid="76" name="FSC#FSCIBISDOCPROPS@15.1400:BGMZIP">
    <vt:lpwstr> </vt:lpwstr>
  </property>
  <property fmtid="{D5CDD505-2E9C-101B-9397-08002B2CF9AE}" pid="77" name="FSC#FSCIBISDOCPROPS@15.1400:BGMBirthday">
    <vt:lpwstr> </vt:lpwstr>
  </property>
  <property fmtid="{D5CDD505-2E9C-101B-9397-08002B2CF9AE}" pid="78" name="FSC#FSCIBISDOCPROPS@15.1400:BGMDiagnose">
    <vt:lpwstr> </vt:lpwstr>
  </property>
  <property fmtid="{D5CDD505-2E9C-101B-9397-08002B2CF9AE}" pid="79" name="FSC#FSCIBISDOCPROPS@15.1400:BGMDiagnoseAdd">
    <vt:lpwstr> </vt:lpwstr>
  </property>
  <property fmtid="{D5CDD505-2E9C-101B-9397-08002B2CF9AE}" pid="80" name="FSC#FSCIBISDOCPROPS@15.1400:BGMDiagnoseDetail">
    <vt:lpwstr> </vt:lpwstr>
  </property>
  <property fmtid="{D5CDD505-2E9C-101B-9397-08002B2CF9AE}" pid="81" name="FSC#FSCIBISDOCPROPS@15.1400:CreatedAt">
    <vt:lpwstr>03.09.2013</vt:lpwstr>
  </property>
  <property fmtid="{D5CDD505-2E9C-101B-9397-08002B2CF9AE}" pid="82" name="FSC#FSCIBISDOCPROPS@15.1400:CreatedBy">
    <vt:lpwstr>Roberto Tropea AVK</vt:lpwstr>
  </property>
  <property fmtid="{D5CDD505-2E9C-101B-9397-08002B2CF9AE}" pid="83" name="FSC#FSCIBISDOCPROPS@15.1400:ReferredBarCode">
    <vt:lpwstr/>
  </property>
  <property fmtid="{D5CDD505-2E9C-101B-9397-08002B2CF9AE}" pid="84" name="FSC#FSCIBISDOCPROPS@15.1400:DossierRef">
    <vt:lpwstr/>
  </property>
  <property fmtid="{D5CDD505-2E9C-101B-9397-08002B2CF9AE}" pid="85" name="FSC#COOSYSTEM@1.1:Container">
    <vt:lpwstr>COO.2103.100.2.5328669</vt:lpwstr>
  </property>
  <property fmtid="{D5CDD505-2E9C-101B-9397-08002B2CF9AE}" pid="86" name="FSC#LOCALSW@2103.100:User_Login_red">
    <vt:lpwstr>avktro@TG.CH</vt:lpwstr>
  </property>
  <property fmtid="{D5CDD505-2E9C-101B-9397-08002B2CF9AE}" pid="87" name="FSC#LOCALSW@2103.100:TGDOSREI">
    <vt:lpwstr/>
  </property>
  <property fmtid="{D5CDD505-2E9C-101B-9397-08002B2CF9AE}" pid="88" name="FSC#ATSTATECFG@1.1001:Office">
    <vt:lpwstr/>
  </property>
  <property fmtid="{D5CDD505-2E9C-101B-9397-08002B2CF9AE}" pid="89" name="FSC#ATSTATECFG@1.1001:Agent">
    <vt:lpwstr/>
  </property>
  <property fmtid="{D5CDD505-2E9C-101B-9397-08002B2CF9AE}" pid="90" name="FSC#ATSTATECFG@1.1001:AgentPhone">
    <vt:lpwstr/>
  </property>
  <property fmtid="{D5CDD505-2E9C-101B-9397-08002B2CF9AE}" pid="91" name="FSC#ATSTATECFG@1.1001:DepartmentFax">
    <vt:lpwstr/>
  </property>
  <property fmtid="{D5CDD505-2E9C-101B-9397-08002B2CF9AE}" pid="92" name="FSC#ATSTATECFG@1.1001:DepartmentEmail">
    <vt:lpwstr/>
  </property>
  <property fmtid="{D5CDD505-2E9C-101B-9397-08002B2CF9AE}" pid="93" name="FSC#ATSTATECFG@1.1001:SubfileDate">
    <vt:lpwstr/>
  </property>
  <property fmtid="{D5CDD505-2E9C-101B-9397-08002B2CF9AE}" pid="94" name="FSC#ATSTATECFG@1.1001:SubfileSubject">
    <vt:lpwstr/>
  </property>
  <property fmtid="{D5CDD505-2E9C-101B-9397-08002B2CF9AE}" pid="95" name="FSC#ATSTATECFG@1.1001:DepartmentZipCode">
    <vt:lpwstr/>
  </property>
  <property fmtid="{D5CDD505-2E9C-101B-9397-08002B2CF9AE}" pid="96" name="FSC#ATSTATECFG@1.1001:DepartmentCountry">
    <vt:lpwstr/>
  </property>
  <property fmtid="{D5CDD505-2E9C-101B-9397-08002B2CF9AE}" pid="97" name="FSC#ATSTATECFG@1.1001:DepartmentCity">
    <vt:lpwstr/>
  </property>
  <property fmtid="{D5CDD505-2E9C-101B-9397-08002B2CF9AE}" pid="98" name="FSC#ATSTATECFG@1.1001:DepartmentStreet">
    <vt:lpwstr/>
  </property>
  <property fmtid="{D5CDD505-2E9C-101B-9397-08002B2CF9AE}" pid="99" name="FSC#ATSTATECFG@1.1001:DepartmentDVR">
    <vt:lpwstr/>
  </property>
  <property fmtid="{D5CDD505-2E9C-101B-9397-08002B2CF9AE}" pid="100" name="FSC#ATSTATECFG@1.1001:DepartmentUID">
    <vt:lpwstr/>
  </property>
  <property fmtid="{D5CDD505-2E9C-101B-9397-08002B2CF9AE}" pid="101" name="FSC#ATSTATECFG@1.1001:SubfileReference">
    <vt:lpwstr/>
  </property>
  <property fmtid="{D5CDD505-2E9C-101B-9397-08002B2CF9AE}" pid="102" name="FSC#ATSTATECFG@1.1001:Clause">
    <vt:lpwstr/>
  </property>
  <property fmtid="{D5CDD505-2E9C-101B-9397-08002B2CF9AE}" pid="103" name="FSC#ATSTATECFG@1.1001:ApprovedSignature">
    <vt:lpwstr/>
  </property>
  <property fmtid="{D5CDD505-2E9C-101B-9397-08002B2CF9AE}" pid="104" name="FSC#ATSTATECFG@1.1001:BankAccount">
    <vt:lpwstr/>
  </property>
  <property fmtid="{D5CDD505-2E9C-101B-9397-08002B2CF9AE}" pid="105" name="FSC#ATSTATECFG@1.1001:BankAccountOwner">
    <vt:lpwstr/>
  </property>
  <property fmtid="{D5CDD505-2E9C-101B-9397-08002B2CF9AE}" pid="106" name="FSC#ATSTATECFG@1.1001:BankInstitute">
    <vt:lpwstr/>
  </property>
  <property fmtid="{D5CDD505-2E9C-101B-9397-08002B2CF9AE}" pid="107" name="FSC#ATSTATECFG@1.1001:BankAccountID">
    <vt:lpwstr/>
  </property>
  <property fmtid="{D5CDD505-2E9C-101B-9397-08002B2CF9AE}" pid="108" name="FSC#ATSTATECFG@1.1001:BankAccountIBAN">
    <vt:lpwstr/>
  </property>
  <property fmtid="{D5CDD505-2E9C-101B-9397-08002B2CF9AE}" pid="109" name="FSC#ATSTATECFG@1.1001:BankAccountBIC">
    <vt:lpwstr/>
  </property>
  <property fmtid="{D5CDD505-2E9C-101B-9397-08002B2CF9AE}" pid="110" name="FSC#ATSTATECFG@1.1001:BankName">
    <vt:lpwstr/>
  </property>
  <property fmtid="{D5CDD505-2E9C-101B-9397-08002B2CF9AE}" pid="111" name="FSC#FSCFOLIO@1.1001:docpropproject">
    <vt:lpwstr/>
  </property>
</Properties>
</file>