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120" yWindow="60" windowWidth="15180" windowHeight="9345"/>
  </bookViews>
  <sheets>
    <sheet name="Finanzkennzahlen" sheetId="1" r:id="rId1"/>
  </sheets>
  <definedNames>
    <definedName name="_xlnm._FilterDatabase" localSheetId="0" hidden="1">Finanzkennzahlen!$A$33:$JS$114</definedName>
  </definedNames>
  <calcPr calcId="162913"/>
</workbook>
</file>

<file path=xl/calcChain.xml><?xml version="1.0" encoding="utf-8"?>
<calcChain xmlns="http://schemas.openxmlformats.org/spreadsheetml/2006/main">
  <c r="F23" i="1" l="1"/>
  <c r="CK22" i="1" l="1"/>
  <c r="CJ22" i="1"/>
  <c r="CI22" i="1"/>
  <c r="CH22" i="1"/>
  <c r="CG22" i="1"/>
  <c r="CF22" i="1"/>
  <c r="CE22" i="1"/>
  <c r="CD22" i="1"/>
  <c r="CC22" i="1"/>
  <c r="CB22" i="1"/>
  <c r="CA22" i="1"/>
  <c r="AI23" i="1" s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11" i="1"/>
  <c r="BM10" i="1"/>
  <c r="BM9" i="1"/>
  <c r="BM8" i="1"/>
  <c r="BC8" i="1"/>
  <c r="BH11" i="1"/>
  <c r="BH10" i="1"/>
  <c r="BH9" i="1"/>
  <c r="BH8" i="1"/>
  <c r="BC11" i="1"/>
  <c r="BC10" i="1"/>
  <c r="BC9" i="1"/>
  <c r="AX11" i="1"/>
  <c r="AX10" i="1"/>
  <c r="AX9" i="1"/>
  <c r="AX8" i="1"/>
  <c r="AS11" i="1"/>
  <c r="AS10" i="1"/>
  <c r="AS9" i="1"/>
  <c r="AS8" i="1"/>
  <c r="AN8" i="1"/>
  <c r="AN9" i="1"/>
  <c r="AN10" i="1"/>
  <c r="AN13" i="1" a="1"/>
  <c r="AN13" i="1" s="1"/>
  <c r="AN14" i="1" a="1"/>
  <c r="AN14" i="1" s="1"/>
  <c r="AN15" i="1" a="1"/>
  <c r="AN15" i="1" s="1"/>
  <c r="AN17" i="1" a="1"/>
  <c r="AN17" i="1" s="1"/>
  <c r="AN18" i="1" a="1"/>
  <c r="AN18" i="1" s="1"/>
  <c r="AN19" i="1" a="1"/>
  <c r="AN19" i="1" s="1"/>
  <c r="AI11" i="1"/>
  <c r="AI10" i="1"/>
  <c r="AI9" i="1"/>
  <c r="AI8" i="1"/>
  <c r="AD11" i="1"/>
  <c r="AD10" i="1"/>
  <c r="AD9" i="1"/>
  <c r="AD8" i="1"/>
  <c r="T11" i="1"/>
  <c r="T10" i="1"/>
  <c r="T9" i="1"/>
  <c r="T8" i="1"/>
  <c r="O11" i="1"/>
  <c r="O10" i="1"/>
  <c r="O9" i="1"/>
  <c r="O8" i="1"/>
  <c r="BM19" i="1" a="1"/>
  <c r="BM19" i="1" s="1"/>
  <c r="BM18" i="1" a="1"/>
  <c r="BM18" i="1" s="1"/>
  <c r="BM17" i="1" a="1"/>
  <c r="BM17" i="1" s="1"/>
  <c r="BH19" i="1" a="1"/>
  <c r="BH19" i="1" s="1"/>
  <c r="BH18" i="1" a="1"/>
  <c r="BH18" i="1" s="1"/>
  <c r="BH17" i="1" a="1"/>
  <c r="BH17" i="1" s="1"/>
  <c r="BC19" i="1" a="1"/>
  <c r="BC19" i="1" s="1"/>
  <c r="BC18" i="1" a="1"/>
  <c r="BC18" i="1" s="1"/>
  <c r="BC17" i="1" a="1"/>
  <c r="BC17" i="1" s="1"/>
  <c r="AX19" i="1" a="1"/>
  <c r="AX19" i="1" s="1"/>
  <c r="AX18" i="1" a="1"/>
  <c r="AX18" i="1" s="1"/>
  <c r="AX17" i="1" a="1"/>
  <c r="AX17" i="1" s="1"/>
  <c r="AS19" i="1" a="1"/>
  <c r="AS19" i="1" s="1"/>
  <c r="AS18" i="1" a="1"/>
  <c r="AS18" i="1" s="1"/>
  <c r="AS17" i="1" a="1"/>
  <c r="AS17" i="1" s="1"/>
  <c r="AI19" i="1" a="1"/>
  <c r="AI19" i="1" s="1"/>
  <c r="AI18" i="1" a="1"/>
  <c r="AI18" i="1" s="1"/>
  <c r="AI17" i="1" a="1"/>
  <c r="AI17" i="1" s="1"/>
  <c r="AD19" i="1" a="1"/>
  <c r="AD19" i="1" s="1"/>
  <c r="AD18" i="1" a="1"/>
  <c r="AD18" i="1" s="1"/>
  <c r="AD17" i="1" a="1"/>
  <c r="AD17" i="1" s="1"/>
  <c r="Y19" i="1" a="1"/>
  <c r="Y19" i="1" s="1"/>
  <c r="Y18" i="1" a="1"/>
  <c r="Y18" i="1" s="1"/>
  <c r="Y17" i="1" a="1"/>
  <c r="Y17" i="1" s="1"/>
  <c r="T19" i="1" a="1"/>
  <c r="T19" i="1" s="1"/>
  <c r="T18" i="1" a="1"/>
  <c r="T18" i="1" s="1"/>
  <c r="T17" i="1" a="1"/>
  <c r="T17" i="1" s="1"/>
  <c r="O19" i="1" a="1"/>
  <c r="O19" i="1" s="1"/>
  <c r="O18" i="1" a="1"/>
  <c r="O18" i="1" s="1"/>
  <c r="O17" i="1" a="1"/>
  <c r="O17" i="1" s="1"/>
  <c r="O13" i="1" a="1"/>
  <c r="O13" i="1" s="1"/>
  <c r="BM15" i="1" a="1"/>
  <c r="BM15" i="1" s="1"/>
  <c r="BM14" i="1" a="1"/>
  <c r="BM14" i="1" s="1"/>
  <c r="BM13" i="1" a="1"/>
  <c r="BM13" i="1" s="1"/>
  <c r="BH15" i="1" a="1"/>
  <c r="BH15" i="1" s="1"/>
  <c r="BH14" i="1" a="1"/>
  <c r="BH14" i="1" s="1"/>
  <c r="BH13" i="1" a="1"/>
  <c r="BH13" i="1" s="1"/>
  <c r="BC15" i="1" a="1"/>
  <c r="BC15" i="1" s="1"/>
  <c r="BC14" i="1" a="1"/>
  <c r="BC14" i="1" s="1"/>
  <c r="BC13" i="1" a="1"/>
  <c r="BC13" i="1" s="1"/>
  <c r="AX15" i="1" a="1"/>
  <c r="AX15" i="1" s="1"/>
  <c r="AX14" i="1" a="1"/>
  <c r="AX14" i="1" s="1"/>
  <c r="AX13" i="1" a="1"/>
  <c r="AX13" i="1" s="1"/>
  <c r="AS15" i="1" a="1"/>
  <c r="AS15" i="1" s="1"/>
  <c r="AS14" i="1" a="1"/>
  <c r="AS14" i="1" s="1"/>
  <c r="AS13" i="1" a="1"/>
  <c r="AS13" i="1" s="1"/>
  <c r="AI15" i="1" a="1"/>
  <c r="AI15" i="1" s="1"/>
  <c r="AI14" i="1" a="1"/>
  <c r="AI14" i="1" s="1"/>
  <c r="AI13" i="1" a="1"/>
  <c r="AI13" i="1" s="1"/>
  <c r="AD15" i="1" a="1"/>
  <c r="AD15" i="1" s="1"/>
  <c r="AD14" i="1" a="1"/>
  <c r="AD14" i="1" s="1"/>
  <c r="AD13" i="1" a="1"/>
  <c r="AD13" i="1" s="1"/>
  <c r="Y15" i="1" a="1"/>
  <c r="Y15" i="1" s="1"/>
  <c r="Y14" i="1" a="1"/>
  <c r="Y14" i="1" s="1"/>
  <c r="Y13" i="1" a="1"/>
  <c r="Y13" i="1" s="1"/>
  <c r="T15" i="1" a="1"/>
  <c r="T15" i="1" s="1"/>
  <c r="T14" i="1" a="1"/>
  <c r="T14" i="1" s="1"/>
  <c r="T13" i="1" a="1"/>
  <c r="T13" i="1" s="1"/>
  <c r="O15" i="1" a="1"/>
  <c r="O15" i="1" s="1"/>
  <c r="O14" i="1" a="1"/>
  <c r="O14" i="1" s="1"/>
  <c r="CF11" i="1"/>
  <c r="Y11" i="1" s="1"/>
  <c r="CG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J6" i="1"/>
  <c r="BB30" i="1" s="1"/>
  <c r="I6" i="1"/>
  <c r="BA30" i="1" s="1"/>
  <c r="H6" i="1"/>
  <c r="V30" i="1" s="1"/>
  <c r="G6" i="1"/>
  <c r="AY30" i="1" s="1"/>
  <c r="O23" i="1" l="1"/>
  <c r="AX23" i="1"/>
  <c r="T23" i="1"/>
  <c r="AS23" i="1"/>
  <c r="L30" i="1"/>
  <c r="P30" i="1"/>
  <c r="Q30" i="1"/>
  <c r="AE30" i="1"/>
  <c r="AF30" i="1"/>
  <c r="AO30" i="1"/>
  <c r="AP30" i="1"/>
  <c r="BM23" i="1"/>
  <c r="K30" i="1"/>
  <c r="BC23" i="1"/>
  <c r="Y23" i="1"/>
  <c r="BD30" i="1"/>
  <c r="BE30" i="1"/>
  <c r="BI30" i="1"/>
  <c r="BJ30" i="1"/>
  <c r="AD23" i="1"/>
  <c r="M30" i="1"/>
  <c r="AG30" i="1"/>
  <c r="BF30" i="1"/>
  <c r="N30" i="1"/>
  <c r="AH30" i="1"/>
  <c r="BG30" i="1"/>
  <c r="S30" i="1"/>
  <c r="AR30" i="1"/>
  <c r="BL30" i="1"/>
  <c r="Z30" i="1"/>
  <c r="AT30" i="1"/>
  <c r="R30" i="1"/>
  <c r="AQ30" i="1"/>
  <c r="BK30" i="1"/>
  <c r="AA30" i="1"/>
  <c r="AU30" i="1"/>
  <c r="Y8" i="1"/>
  <c r="Y9" i="1"/>
  <c r="AB30" i="1"/>
  <c r="AV30" i="1"/>
  <c r="AC30" i="1"/>
  <c r="AW30" i="1"/>
  <c r="Y10" i="1"/>
  <c r="U30" i="1"/>
  <c r="AJ30" i="1"/>
  <c r="AK30" i="1"/>
  <c r="AZ30" i="1"/>
  <c r="W30" i="1"/>
  <c r="AL30" i="1"/>
  <c r="X30" i="1"/>
  <c r="AM30" i="1"/>
</calcChain>
</file>

<file path=xl/sharedStrings.xml><?xml version="1.0" encoding="utf-8"?>
<sst xmlns="http://schemas.openxmlformats.org/spreadsheetml/2006/main" count="793" uniqueCount="277">
  <si>
    <t>ID_SG</t>
  </si>
  <si>
    <t>SG_ID_GIS</t>
  </si>
  <si>
    <t>SG_BEZEICHNUNG</t>
  </si>
  <si>
    <t>SG_BEZEICHNUNG_KURZ</t>
  </si>
  <si>
    <t>SGTYP2</t>
  </si>
  <si>
    <t>SGTYP_LANG</t>
  </si>
  <si>
    <t>JAHR_RJ</t>
  </si>
  <si>
    <t>JAHR_RJ-1</t>
  </si>
  <si>
    <t>JAHR_RJ-2</t>
  </si>
  <si>
    <t>JAHR_RJ-3</t>
  </si>
  <si>
    <t>STEUERKRATF_MITTEL</t>
  </si>
  <si>
    <t>STEUERKRAFT_PSGVSG_MITTEL</t>
  </si>
  <si>
    <t>EINWOHNER_MITTEL</t>
  </si>
  <si>
    <t>EINWOHNER_PSGVSG_MITTEL</t>
  </si>
  <si>
    <t>Nettoschuld_MITTEL</t>
  </si>
  <si>
    <t>Fiskalertrag_MITTEL</t>
  </si>
  <si>
    <t>Nettoverschuldungsquotient_RJ</t>
  </si>
  <si>
    <t>Nettoverschuldungsquotient_RJ-1</t>
  </si>
  <si>
    <t>Nettoverschuldungsquotient_RJ-2</t>
  </si>
  <si>
    <t>Nettoverschuldungsquotient_RJ-3</t>
  </si>
  <si>
    <t>Nettoverschuldungsquotient_MITTEL</t>
  </si>
  <si>
    <t>Selbstfinanzierung_MITTEL</t>
  </si>
  <si>
    <t>Nettoinvestitionen_MITTEL</t>
  </si>
  <si>
    <t>Entnahme Baufolgekosten_MITTEL</t>
  </si>
  <si>
    <t>Zinsbelastung_MITTEL</t>
  </si>
  <si>
    <t>Laufender Ertrag_MITTEL</t>
  </si>
  <si>
    <t>Zinsbelastungsanteil_RJ</t>
  </si>
  <si>
    <t>Zinsbelastungsanteil_RJ-1</t>
  </si>
  <si>
    <t>Zinsbelastungsanteil_RJ-2</t>
  </si>
  <si>
    <t>Zinsbelastungsanteil_RJ-3</t>
  </si>
  <si>
    <t>Zinsbelastungsanteil_MITTEL</t>
  </si>
  <si>
    <t>NettoschuldEinw_RJ</t>
  </si>
  <si>
    <t>NettoschuldEinw_RJ-1</t>
  </si>
  <si>
    <t>NettoschuldEinw_RJ-2</t>
  </si>
  <si>
    <t>NettoschuldEinw_RJ-3</t>
  </si>
  <si>
    <t>NettoschuldEinw_MITTEL</t>
  </si>
  <si>
    <t>Selbstfinanzierungsanteil_RJ</t>
  </si>
  <si>
    <t>Selbstfinanzierungsanteil_RJ-1</t>
  </si>
  <si>
    <t>Selbstfinanzierungsanteil_RJ-2</t>
  </si>
  <si>
    <t>Selbstfinanzierungsanteil_RJ-3</t>
  </si>
  <si>
    <t>Selbstfinanzierungsanteil_MITTEL</t>
  </si>
  <si>
    <t>Kapitaldienst_MITTEL</t>
  </si>
  <si>
    <t>Kapitaldienstanteil_RJ</t>
  </si>
  <si>
    <t>Kapitaldienstanteil_RJ-1</t>
  </si>
  <si>
    <t>Kapitaldienstanteil_RJ-2</t>
  </si>
  <si>
    <t>Kapitaldienstanteil_RJ-3</t>
  </si>
  <si>
    <t>Kapitaldienstanteil_MITTEL</t>
  </si>
  <si>
    <t>Bruttoschulden_MITTEL</t>
  </si>
  <si>
    <t>Bruttoverschuldungsanteil_RJ</t>
  </si>
  <si>
    <t>Bruttoverschuldungsanteil_RJ-1</t>
  </si>
  <si>
    <t>Bruttoverschuldungsanteil_RJ-2</t>
  </si>
  <si>
    <t>Bruttoverschuldungsanteil_RJ-3</t>
  </si>
  <si>
    <t>Bruttoverschuldungsanteil_MITTEL</t>
  </si>
  <si>
    <t>Eigenkapital_MITTEL</t>
  </si>
  <si>
    <t>Bilanzsituation_RJ</t>
  </si>
  <si>
    <t>Bilanzsituation_RJ-1</t>
  </si>
  <si>
    <t>Bilanzsituation_RJ-2</t>
  </si>
  <si>
    <t>Bilanzsituation_RJ-3</t>
  </si>
  <si>
    <t>Bilanzsituation_MITTEL</t>
  </si>
  <si>
    <t>Laufender Aufwand_MITTEL</t>
  </si>
  <si>
    <t>Eigenkapitaldeckungsgrad_RJ</t>
  </si>
  <si>
    <t>Eigenkapitaldeckungsgrad_RJ-1</t>
  </si>
  <si>
    <t>Eigenkapitaldeckungsgrad_RJ-2</t>
  </si>
  <si>
    <t>Eigenkapitaldeckungsgrad_RJ-3</t>
  </si>
  <si>
    <t>Eigenkapitaldeckungsgrad_MITTEL</t>
  </si>
  <si>
    <t>Bruttoinvestitionen_MITTEL</t>
  </si>
  <si>
    <t>Laufende Ausgaben_MITTEL</t>
  </si>
  <si>
    <t>Verzinsliches Fremdkapital_MITTEL</t>
  </si>
  <si>
    <t>Zinsrisiko_MITTEL</t>
  </si>
  <si>
    <t>Zinsbelastungsrisiko_RJ</t>
  </si>
  <si>
    <t>Zinsbelastungsrisiko_RJ-1</t>
  </si>
  <si>
    <t>Zinsbelastungsrisiko_RJ-2</t>
  </si>
  <si>
    <t>Zinsbelastungsrisiko_RJ-3</t>
  </si>
  <si>
    <t>Zinsbelastungsrisiko_MITTEL</t>
  </si>
  <si>
    <t>Gewinnverwendung Erneuerungsfonds_MITTEL</t>
  </si>
  <si>
    <t>Aufwanddeckung_RJ</t>
  </si>
  <si>
    <t>Aufwanddeckung_RJ-1</t>
  </si>
  <si>
    <t>Aufwanddeckung_RJ-2</t>
  </si>
  <si>
    <t>Aufwanddeckung_RJ-3</t>
  </si>
  <si>
    <t>Aufwanddeckung_MITTEL</t>
  </si>
  <si>
    <t>Investitionsanteil_RJ</t>
  </si>
  <si>
    <t>Investitionsanteil_RJ-1</t>
  </si>
  <si>
    <t>Investitionsanteil_RJ-2</t>
  </si>
  <si>
    <t>Investitionsanteil_RJ-3</t>
  </si>
  <si>
    <t>Investitionsanteil_MITTEL</t>
  </si>
  <si>
    <t>DATUM_RJ</t>
  </si>
  <si>
    <t>DATUM_RJ-1</t>
  </si>
  <si>
    <t>DATUM_RJ-2</t>
  </si>
  <si>
    <t>DATUM_RJ-3</t>
  </si>
  <si>
    <t>Aadorf VSG</t>
  </si>
  <si>
    <t>Aadorf</t>
  </si>
  <si>
    <t>VSG</t>
  </si>
  <si>
    <t>Volksschulgemeinde</t>
  </si>
  <si>
    <t>2022</t>
  </si>
  <si>
    <t>2021</t>
  </si>
  <si>
    <t>2020</t>
  </si>
  <si>
    <t>Affeltrangen SSG</t>
  </si>
  <si>
    <t>Affeltrangen</t>
  </si>
  <si>
    <t>SSG</t>
  </si>
  <si>
    <t>Sekundarschulgemeinde</t>
  </si>
  <si>
    <t>Altnau PSG</t>
  </si>
  <si>
    <t>Altnau</t>
  </si>
  <si>
    <t>PSG</t>
  </si>
  <si>
    <t>Primarschulgemeinde</t>
  </si>
  <si>
    <t>Altnau SSG</t>
  </si>
  <si>
    <t>Amlikon-Holzhäusern PSG</t>
  </si>
  <si>
    <t>Amlikon-Holzhäusern</t>
  </si>
  <si>
    <t>Amriswil-Hefenhofen-Sommeri VSG</t>
  </si>
  <si>
    <t>Amriswil</t>
  </si>
  <si>
    <t>Arbon PSG</t>
  </si>
  <si>
    <t>Arbon</t>
  </si>
  <si>
    <t>Arbon SSG</t>
  </si>
  <si>
    <t>Berg-Birwinken VSG</t>
  </si>
  <si>
    <t>Berg-Birwinken</t>
  </si>
  <si>
    <t>Bettwiesen PSG</t>
  </si>
  <si>
    <t>Bettwiesen</t>
  </si>
  <si>
    <t>Bichelsee-Balterswil VSG</t>
  </si>
  <si>
    <t>Bichelsee-Balterswil</t>
  </si>
  <si>
    <t>Bischofszell VSG</t>
  </si>
  <si>
    <t>Bischofszell</t>
  </si>
  <si>
    <t>Bottighofen PSG</t>
  </si>
  <si>
    <t>Bottighofen</t>
  </si>
  <si>
    <t>Braunau PSG</t>
  </si>
  <si>
    <t>Braunau</t>
  </si>
  <si>
    <t>Bürglen VSG</t>
  </si>
  <si>
    <t>Bürglen</t>
  </si>
  <si>
    <t>Bussnang-Rothenhausen PSG</t>
  </si>
  <si>
    <t>Bussnang-Rothenhausen</t>
  </si>
  <si>
    <t>Dozwil-Kesswil PSG</t>
  </si>
  <si>
    <t>Dozwil-Kesswil</t>
  </si>
  <si>
    <t>Dozwil-Kesswil-Uttwil SSG</t>
  </si>
  <si>
    <t>Dozwil-Kesswil-Uttwil</t>
  </si>
  <si>
    <t>Egnach VSG</t>
  </si>
  <si>
    <t>Egnach</t>
  </si>
  <si>
    <t>Erlen VSG</t>
  </si>
  <si>
    <t>Erlen</t>
  </si>
  <si>
    <t>Ermatingen PSG</t>
  </si>
  <si>
    <t>Ermatingen</t>
  </si>
  <si>
    <t>Ermatingen SSG</t>
  </si>
  <si>
    <t>Eschenz PSG</t>
  </si>
  <si>
    <t>Eschenz</t>
  </si>
  <si>
    <t>Eschenz SSG</t>
  </si>
  <si>
    <t>Eschlikon VSG</t>
  </si>
  <si>
    <t>Eschlikon</t>
  </si>
  <si>
    <t>Felben-Wellhausen PSG</t>
  </si>
  <si>
    <t>Felben-Wellhausen</t>
  </si>
  <si>
    <t>Fischingen VSG</t>
  </si>
  <si>
    <t>Fischingen</t>
  </si>
  <si>
    <t>Frasnacht PSG</t>
  </si>
  <si>
    <t>Frasnacht</t>
  </si>
  <si>
    <t>Frauenfeld PSG</t>
  </si>
  <si>
    <t>Frauenfeld</t>
  </si>
  <si>
    <t>Frauenfeld SSG</t>
  </si>
  <si>
    <t>Freidorf-Watt PSG</t>
  </si>
  <si>
    <t>Freidorf-Watt</t>
  </si>
  <si>
    <t>Gachnang PSG</t>
  </si>
  <si>
    <t>Gachnang</t>
  </si>
  <si>
    <t>Güttingen PSG</t>
  </si>
  <si>
    <t>Güttingen</t>
  </si>
  <si>
    <t>Halingen SSG</t>
  </si>
  <si>
    <t>Halingen</t>
  </si>
  <si>
    <t>Herdern-Dettighofen PSG</t>
  </si>
  <si>
    <t>Herdern-Dettighofen</t>
  </si>
  <si>
    <t>Homburg PSG</t>
  </si>
  <si>
    <t>Homburg</t>
  </si>
  <si>
    <t>Horn VSG</t>
  </si>
  <si>
    <t>Horn</t>
  </si>
  <si>
    <t>Hüttlingen PSG</t>
  </si>
  <si>
    <t>Hüttlingen</t>
  </si>
  <si>
    <t>Hüttwilen PSG</t>
  </si>
  <si>
    <t>Hüttwilen</t>
  </si>
  <si>
    <t>Hüttwilen SSG</t>
  </si>
  <si>
    <t>Kemmental VSG</t>
  </si>
  <si>
    <t>Kemmental</t>
  </si>
  <si>
    <t>Kreuzlingen PSG</t>
  </si>
  <si>
    <t>Kreuzlingen</t>
  </si>
  <si>
    <t>Kreuzlingen SSG</t>
  </si>
  <si>
    <t>Langrickenbach PSG</t>
  </si>
  <si>
    <t>Langrickenbach</t>
  </si>
  <si>
    <t>Lauchetal PSG</t>
  </si>
  <si>
    <t>Lauchetal</t>
  </si>
  <si>
    <t>Lommis PSG</t>
  </si>
  <si>
    <t>Lommis</t>
  </si>
  <si>
    <t>Märstetten PSG</t>
  </si>
  <si>
    <t>Märstetten</t>
  </si>
  <si>
    <t>Matzingen PSG</t>
  </si>
  <si>
    <t>Matzingen</t>
  </si>
  <si>
    <t>Müllheim PSG</t>
  </si>
  <si>
    <t>Müllheim</t>
  </si>
  <si>
    <t>Müllheim SSG</t>
  </si>
  <si>
    <t>Münchwilen VSG</t>
  </si>
  <si>
    <t>Münchwilen</t>
  </si>
  <si>
    <t>Münsterlingen PSG</t>
  </si>
  <si>
    <t>Münsterlingen</t>
  </si>
  <si>
    <t>Neunforn VSG</t>
  </si>
  <si>
    <t>Neunforn</t>
  </si>
  <si>
    <t>Nollen VSG</t>
  </si>
  <si>
    <t>Nollen</t>
  </si>
  <si>
    <t>Nussbaumen PSG</t>
  </si>
  <si>
    <t>Nussbaumen</t>
  </si>
  <si>
    <t>Oberhofen-Lengwil PSG</t>
  </si>
  <si>
    <t>Oberhofen-Lengwil</t>
  </si>
  <si>
    <t>Ottoberg PSG</t>
  </si>
  <si>
    <t>Ottoberg</t>
  </si>
  <si>
    <t>Pfyn PSG</t>
  </si>
  <si>
    <t>Pfyn</t>
  </si>
  <si>
    <t>Regio Märwil PSG</t>
  </si>
  <si>
    <t>Regio Märwil</t>
  </si>
  <si>
    <t>Region Diessenhofen VSG</t>
  </si>
  <si>
    <t>Region Diessenhofen</t>
  </si>
  <si>
    <t>Region Sulgen VSG</t>
  </si>
  <si>
    <t>Region Sulgen</t>
  </si>
  <si>
    <t>Rickenbach PSG</t>
  </si>
  <si>
    <t>Rickenbach</t>
  </si>
  <si>
    <t>Rickenbach-Wilen SSG</t>
  </si>
  <si>
    <t>Rickenbach-Wilen</t>
  </si>
  <si>
    <t>Roggwil PSG</t>
  </si>
  <si>
    <t>Roggwil</t>
  </si>
  <si>
    <t>Romanshorn PSG</t>
  </si>
  <si>
    <t>Romanshorn</t>
  </si>
  <si>
    <t>Romanshorn-Salmsach SSG</t>
  </si>
  <si>
    <t>Romanshorn-Salmsach</t>
  </si>
  <si>
    <t>Stachen PSG</t>
  </si>
  <si>
    <t>Stachen</t>
  </si>
  <si>
    <t>Steckborn PSG</t>
  </si>
  <si>
    <t>Steckborn</t>
  </si>
  <si>
    <t>Steckborn SSG</t>
  </si>
  <si>
    <t>Stettfurt PSG</t>
  </si>
  <si>
    <t>Stettfurt</t>
  </si>
  <si>
    <t>Tägerwilen VSG</t>
  </si>
  <si>
    <t>Tägerwilen</t>
  </si>
  <si>
    <t>Thundorf PSG</t>
  </si>
  <si>
    <t>Thundorf</t>
  </si>
  <si>
    <t>Uesslingen-Buch PSG</t>
  </si>
  <si>
    <t>Uesslingen-Buch</t>
  </si>
  <si>
    <t>Uttwil PSG</t>
  </si>
  <si>
    <t>Uttwil</t>
  </si>
  <si>
    <t>Wagenhausen-Kaltenbach PSG</t>
  </si>
  <si>
    <t>Wagenhausen-Kaltenbach</t>
  </si>
  <si>
    <t>Wängi VSG</t>
  </si>
  <si>
    <t>Wängi</t>
  </si>
  <si>
    <t>Warth-Weiningen PSG</t>
  </si>
  <si>
    <t>Warth-Weiningen</t>
  </si>
  <si>
    <t>Weinfelden PSG</t>
  </si>
  <si>
    <t>Weinfelden</t>
  </si>
  <si>
    <t>Weinfelden SSG</t>
  </si>
  <si>
    <t>Wigoltingen VSG</t>
  </si>
  <si>
    <t>Wigoltingen</t>
  </si>
  <si>
    <t>Wilen bei Wil PSG</t>
  </si>
  <si>
    <t>Wilen bei Wil</t>
  </si>
  <si>
    <t>Nettoverschuldungsquotient</t>
  </si>
  <si>
    <t>Zinsbelastungsanteil</t>
  </si>
  <si>
    <t>Zinsbelastungsrisiko</t>
  </si>
  <si>
    <t>Aufwanddeckung</t>
  </si>
  <si>
    <t>Eigenkapitalquote</t>
  </si>
  <si>
    <t>Bilanzsituation</t>
  </si>
  <si>
    <t>Bruttoverschuldungsanteil</t>
  </si>
  <si>
    <t>Investitionsanteil</t>
  </si>
  <si>
    <t>Kapitaldienstanteil</t>
  </si>
  <si>
    <t>Nettoschuld je Einwohner</t>
  </si>
  <si>
    <t>Selbstfinanzierungsanteil</t>
  </si>
  <si>
    <t>1. Priorität</t>
  </si>
  <si>
    <t>2. Priorität</t>
  </si>
  <si>
    <t>Schulgemeinde</t>
  </si>
  <si>
    <t>Schultyp</t>
  </si>
  <si>
    <t>Summe</t>
  </si>
  <si>
    <t>Mittelwerte</t>
  </si>
  <si>
    <t>Höchstwerte</t>
  </si>
  <si>
    <t>Minimalwerte</t>
  </si>
  <si>
    <t>Summe pro Filter</t>
  </si>
  <si>
    <t>Mittelwert pro Filter</t>
  </si>
  <si>
    <t>Total TG</t>
  </si>
  <si>
    <t>Mittel-</t>
  </si>
  <si>
    <t>wert</t>
  </si>
  <si>
    <t>Mittelwert</t>
  </si>
  <si>
    <t>2023</t>
  </si>
  <si>
    <t>Finanzkennzahlen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</si>
</sst>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0.0%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theme="0"/>
      </right>
      <top style="thin">
        <color indexed="8"/>
      </top>
      <bottom/>
      <diagonal/>
    </border>
    <border>
      <left style="thick">
        <color theme="0"/>
      </left>
      <right style="thick">
        <color theme="0"/>
      </right>
      <top style="thin">
        <color indexed="8"/>
      </top>
      <bottom/>
      <diagonal/>
    </border>
    <border>
      <left style="thick">
        <color theme="0"/>
      </left>
      <right/>
      <top style="thin">
        <color indexed="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1" xfId="2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3" fillId="3" borderId="5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2" fillId="4" borderId="8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0" fontId="2" fillId="3" borderId="10" xfId="0" applyFont="1" applyFill="1" applyBorder="1"/>
    <xf numFmtId="0" fontId="4" fillId="5" borderId="8" xfId="0" applyFont="1" applyFill="1" applyBorder="1"/>
    <xf numFmtId="0" fontId="2" fillId="4" borderId="11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5" borderId="11" xfId="0" applyFont="1" applyFill="1" applyBorder="1"/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7" fillId="0" borderId="0" xfId="0" applyFont="1" applyFill="1"/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right"/>
    </xf>
    <xf numFmtId="9" fontId="2" fillId="3" borderId="12" xfId="1" applyFont="1" applyFill="1" applyBorder="1"/>
    <xf numFmtId="3" fontId="4" fillId="5" borderId="12" xfId="0" applyNumberFormat="1" applyFont="1" applyFill="1" applyBorder="1"/>
    <xf numFmtId="9" fontId="4" fillId="5" borderId="13" xfId="1" applyNumberFormat="1" applyFont="1" applyFill="1" applyBorder="1"/>
    <xf numFmtId="9" fontId="4" fillId="5" borderId="11" xfId="1" applyNumberFormat="1" applyFont="1" applyFill="1" applyBorder="1"/>
    <xf numFmtId="0" fontId="2" fillId="5" borderId="13" xfId="0" applyFont="1" applyFill="1" applyBorder="1"/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/>
    <xf numFmtId="9" fontId="2" fillId="3" borderId="13" xfId="1" applyNumberFormat="1" applyFont="1" applyFill="1" applyBorder="1"/>
    <xf numFmtId="0" fontId="3" fillId="0" borderId="11" xfId="2" applyFont="1" applyFill="1" applyBorder="1" applyAlignment="1">
      <alignment horizontal="right"/>
    </xf>
    <xf numFmtId="0" fontId="3" fillId="0" borderId="12" xfId="2" applyFont="1" applyFill="1" applyBorder="1" applyAlignment="1">
      <alignment horizontal="right"/>
    </xf>
    <xf numFmtId="0" fontId="3" fillId="0" borderId="12" xfId="2" applyFont="1" applyFill="1" applyBorder="1" applyAlignment="1"/>
    <xf numFmtId="0" fontId="5" fillId="0" borderId="12" xfId="2" applyFont="1" applyFill="1" applyBorder="1" applyAlignment="1"/>
    <xf numFmtId="9" fontId="3" fillId="0" borderId="12" xfId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3" fontId="3" fillId="0" borderId="12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0" fontId="2" fillId="0" borderId="12" xfId="0" applyFont="1" applyBorder="1"/>
    <xf numFmtId="9" fontId="3" fillId="3" borderId="12" xfId="1" applyFont="1" applyFill="1" applyBorder="1" applyAlignment="1">
      <alignment horizontal="right"/>
    </xf>
    <xf numFmtId="3" fontId="3" fillId="3" borderId="12" xfId="1" applyNumberFormat="1" applyFont="1" applyFill="1" applyBorder="1" applyAlignment="1">
      <alignment horizontal="right"/>
    </xf>
    <xf numFmtId="9" fontId="2" fillId="3" borderId="11" xfId="1" applyFont="1" applyFill="1" applyBorder="1"/>
    <xf numFmtId="0" fontId="2" fillId="0" borderId="5" xfId="0" applyFont="1" applyBorder="1"/>
    <xf numFmtId="9" fontId="4" fillId="5" borderId="11" xfId="1" applyFont="1" applyFill="1" applyBorder="1"/>
    <xf numFmtId="165" fontId="2" fillId="3" borderId="11" xfId="1" applyNumberFormat="1" applyFont="1" applyFill="1" applyBorder="1"/>
    <xf numFmtId="165" fontId="4" fillId="5" borderId="11" xfId="1" applyNumberFormat="1" applyFont="1" applyFill="1" applyBorder="1"/>
    <xf numFmtId="9" fontId="2" fillId="3" borderId="11" xfId="1" applyNumberFormat="1" applyFont="1" applyFill="1" applyBorder="1"/>
    <xf numFmtId="3" fontId="2" fillId="3" borderId="11" xfId="1" applyNumberFormat="1" applyFont="1" applyFill="1" applyBorder="1"/>
    <xf numFmtId="3" fontId="4" fillId="5" borderId="11" xfId="0" applyNumberFormat="1" applyFont="1" applyFill="1" applyBorder="1"/>
    <xf numFmtId="0" fontId="8" fillId="0" borderId="0" xfId="0" applyFont="1"/>
    <xf numFmtId="14" fontId="4" fillId="0" borderId="0" xfId="0" applyNumberFormat="1" applyFont="1" applyAlignment="1">
      <alignment horizontal="left"/>
    </xf>
    <xf numFmtId="165" fontId="3" fillId="0" borderId="12" xfId="1" applyNumberFormat="1" applyFont="1" applyFill="1" applyBorder="1" applyAlignment="1">
      <alignment horizontal="right"/>
    </xf>
    <xf numFmtId="165" fontId="3" fillId="3" borderId="12" xfId="1" applyNumberFormat="1" applyFont="1" applyFill="1" applyBorder="1" applyAlignment="1">
      <alignment horizontal="right"/>
    </xf>
    <xf numFmtId="0" fontId="4" fillId="5" borderId="13" xfId="0" applyFont="1" applyFill="1" applyBorder="1"/>
    <xf numFmtId="0" fontId="4" fillId="5" borderId="13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5" xfId="0" applyFont="1" applyBorder="1"/>
    <xf numFmtId="0" fontId="6" fillId="3" borderId="6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left"/>
    </xf>
    <xf numFmtId="0" fontId="6" fillId="3" borderId="4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left"/>
    </xf>
  </cellXfs>
  <cellStyles count="3">
    <cellStyle name="Prozent" xfId="1" builtinId="5"/>
    <cellStyle name="Standard" xfId="0" builtinId="0"/>
    <cellStyle name="Standard_Tabelle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14"/>
  <sheetViews>
    <sheetView showGridLines="0" tabSelected="1" topLeftCell="C1" workbookViewId="0">
      <selection activeCell="C3" sqref="C3"/>
    </sheetView>
  </sheetViews>
  <sheetFormatPr baseColWidth="10" defaultRowHeight="12.75" outlineLevelRow="1" outlineLevelCol="1" x14ac:dyDescent="0.2"/>
  <cols>
    <col min="1" max="1" width="6.28515625" style="1" hidden="1" customWidth="1" outlineLevel="1"/>
    <col min="2" max="2" width="10.140625" style="1" hidden="1" customWidth="1" outlineLevel="1"/>
    <col min="3" max="3" width="31.5703125" style="1" customWidth="1" collapsed="1"/>
    <col min="4" max="4" width="24.42578125" style="1" hidden="1" customWidth="1" outlineLevel="1"/>
    <col min="5" max="5" width="7.42578125" style="1" bestFit="1" customWidth="1" collapsed="1"/>
    <col min="6" max="6" width="19.42578125" style="1" customWidth="1"/>
    <col min="7" max="9" width="10" style="1" hidden="1" customWidth="1" outlineLevel="1"/>
    <col min="10" max="10" width="8.28515625" style="1" hidden="1" customWidth="1" outlineLevel="1"/>
    <col min="11" max="11" width="7.28515625" style="1" customWidth="1" collapsed="1"/>
    <col min="12" max="35" width="7.28515625" style="1" customWidth="1"/>
    <col min="36" max="40" width="7.28515625" style="1" hidden="1" customWidth="1" outlineLevel="1"/>
    <col min="41" max="41" width="7.28515625" style="1" customWidth="1" collapsed="1"/>
    <col min="42" max="65" width="7.28515625" style="1" customWidth="1"/>
    <col min="66" max="66" width="22" style="1" hidden="1" customWidth="1" outlineLevel="1"/>
    <col min="67" max="67" width="31.140625" style="1" hidden="1" customWidth="1" outlineLevel="1"/>
    <col min="68" max="68" width="19.85546875" style="1" hidden="1" customWidth="1" outlineLevel="1"/>
    <col min="69" max="69" width="29.140625" style="1" hidden="1" customWidth="1" outlineLevel="1"/>
    <col min="70" max="70" width="18.28515625" style="1" hidden="1" customWidth="1" outlineLevel="1"/>
    <col min="71" max="71" width="18.140625" style="1" hidden="1" customWidth="1" outlineLevel="1"/>
    <col min="72" max="72" width="19.85546875" style="1" hidden="1" customWidth="1" outlineLevel="1"/>
    <col min="73" max="73" width="22.140625" style="1" hidden="1" customWidth="1" outlineLevel="1"/>
    <col min="74" max="74" width="23.7109375" style="1" hidden="1" customWidth="1" outlineLevel="1"/>
    <col min="75" max="75" width="23.140625" style="1" hidden="1" customWidth="1" outlineLevel="1"/>
    <col min="76" max="76" width="30.42578125" style="1" hidden="1" customWidth="1" outlineLevel="1"/>
    <col min="77" max="77" width="19.140625" style="1" hidden="1" customWidth="1" outlineLevel="1"/>
    <col min="78" max="78" width="20.85546875" style="1" hidden="1" customWidth="1" outlineLevel="1"/>
    <col min="79" max="79" width="18.5703125" style="1" hidden="1" customWidth="1" outlineLevel="1"/>
    <col min="80" max="80" width="24.140625" style="1" hidden="1" customWidth="1" outlineLevel="1"/>
    <col min="81" max="81" width="23.7109375" style="1" hidden="1" customWidth="1" outlineLevel="1"/>
    <col min="82" max="82" width="24.85546875" style="1" hidden="1" customWidth="1" outlineLevel="1"/>
    <col min="83" max="83" width="31.140625" style="1" hidden="1" customWidth="1" outlineLevel="1"/>
    <col min="84" max="84" width="16.28515625" style="1" hidden="1" customWidth="1" outlineLevel="1"/>
    <col min="85" max="85" width="40.140625" style="1" hidden="1" customWidth="1" outlineLevel="1"/>
    <col min="86" max="88" width="12.140625" style="1" hidden="1" customWidth="1" outlineLevel="1"/>
    <col min="89" max="89" width="10.5703125" style="1" hidden="1" customWidth="1" outlineLevel="1"/>
    <col min="90" max="90" width="11.7109375" style="1" customWidth="1" collapsed="1"/>
    <col min="91" max="115" width="11.7109375" style="1" customWidth="1"/>
    <col min="116" max="16384" width="11.42578125" style="1"/>
  </cols>
  <sheetData>
    <row r="1" spans="3:85" ht="23.25" x14ac:dyDescent="0.35">
      <c r="C1" s="53" t="s">
        <v>276</v>
      </c>
    </row>
    <row r="2" spans="3:85" x14ac:dyDescent="0.2">
      <c r="C2" s="54">
        <v>45616</v>
      </c>
    </row>
    <row r="6" spans="3:85" hidden="1" outlineLevel="1" x14ac:dyDescent="0.2">
      <c r="C6" s="9" t="s">
        <v>265</v>
      </c>
      <c r="E6" s="14" t="s">
        <v>271</v>
      </c>
      <c r="G6" s="24" t="str">
        <f>G34</f>
        <v>2020</v>
      </c>
      <c r="H6" s="24" t="str">
        <f>H34</f>
        <v>2021</v>
      </c>
      <c r="I6" s="24" t="str">
        <f>I34</f>
        <v>2022</v>
      </c>
      <c r="J6" s="24" t="str">
        <f>J34</f>
        <v>2023</v>
      </c>
      <c r="BN6" s="25">
        <f t="shared" ref="BN6:CE6" si="0">SUM(BN34:BN1048576)</f>
        <v>998316536.4549998</v>
      </c>
      <c r="BO6" s="25">
        <f t="shared" si="0"/>
        <v>600423974.66750014</v>
      </c>
      <c r="BP6" s="25">
        <f t="shared" si="0"/>
        <v>442492.75</v>
      </c>
      <c r="BQ6" s="25">
        <f t="shared" si="0"/>
        <v>273557.5</v>
      </c>
      <c r="BR6" s="25">
        <f t="shared" si="0"/>
        <v>244393798.05250001</v>
      </c>
      <c r="BS6" s="25">
        <f t="shared" si="0"/>
        <v>553067326.1875</v>
      </c>
      <c r="BT6" s="25">
        <f t="shared" si="0"/>
        <v>3003594.7649999987</v>
      </c>
      <c r="BU6" s="25">
        <f t="shared" si="0"/>
        <v>645506608.57000005</v>
      </c>
      <c r="BV6" s="25">
        <f t="shared" si="0"/>
        <v>69969483.644999981</v>
      </c>
      <c r="BW6" s="25">
        <f t="shared" si="0"/>
        <v>62198899.397500023</v>
      </c>
      <c r="BX6" s="25">
        <f t="shared" si="0"/>
        <v>19688595.129999995</v>
      </c>
      <c r="BY6" s="25">
        <f t="shared" si="0"/>
        <v>40745172.685000002</v>
      </c>
      <c r="BZ6" s="25">
        <f t="shared" si="0"/>
        <v>533973825.64750016</v>
      </c>
      <c r="CA6" s="25">
        <f t="shared" si="0"/>
        <v>374699573.19999993</v>
      </c>
      <c r="CB6" s="25">
        <f t="shared" si="0"/>
        <v>624537707.3275001</v>
      </c>
      <c r="CC6" s="25">
        <f t="shared" si="0"/>
        <v>83958926.685000002</v>
      </c>
      <c r="CD6" s="25">
        <f t="shared" si="0"/>
        <v>573124232.50500011</v>
      </c>
      <c r="CE6" s="25">
        <f t="shared" si="0"/>
        <v>507236331.0374999</v>
      </c>
      <c r="CF6" s="25"/>
      <c r="CG6" s="25">
        <f>SUM(CG34:CG1048576)</f>
        <v>10377338.75</v>
      </c>
    </row>
    <row r="7" spans="3:85" hidden="1" outlineLevel="1" x14ac:dyDescent="0.2">
      <c r="C7" s="5"/>
      <c r="E7" s="5"/>
    </row>
    <row r="8" spans="3:85" collapsed="1" x14ac:dyDescent="0.2">
      <c r="C8" s="10" t="s">
        <v>266</v>
      </c>
      <c r="E8" s="31" t="s">
        <v>102</v>
      </c>
      <c r="F8" s="32"/>
      <c r="G8" s="32"/>
      <c r="H8" s="32"/>
      <c r="I8" s="32"/>
      <c r="J8" s="32"/>
      <c r="K8" s="32"/>
      <c r="L8" s="32"/>
      <c r="M8" s="32"/>
      <c r="N8" s="32"/>
      <c r="O8" s="45">
        <f>SUMIF($E$34:$E$1048576,$E8,$BR$34:$BR$1048576)/SUMIF($E$34:$E$1048576,$E8,$BS$34:$BS$1048576)</f>
        <v>0.54053766436145878</v>
      </c>
      <c r="P8" s="32"/>
      <c r="Q8" s="32"/>
      <c r="R8" s="32"/>
      <c r="S8" s="32"/>
      <c r="T8" s="48">
        <f>SUMIF($E$34:$E$1048576,$E8,$BT$34:$BT$1048576)/SUMIF($E$34:$E$1048576,$E8,$BU$34:$BU$1048576)</f>
        <v>5.8530513867707567E-3</v>
      </c>
      <c r="U8" s="32"/>
      <c r="V8" s="32"/>
      <c r="W8" s="32"/>
      <c r="X8" s="32"/>
      <c r="Y8" s="48">
        <f>(SUMIF($E$34:$E$1048576,$E8,$CE$34:$CE$1048576)*$CF$11)/SUMIF($E$34:$E$1048576,$E8,$BU$34:$BU$1048576)</f>
        <v>4.7120334015009736E-2</v>
      </c>
      <c r="Z8" s="32"/>
      <c r="AA8" s="32"/>
      <c r="AB8" s="32"/>
      <c r="AC8" s="32"/>
      <c r="AD8" s="50">
        <f>SUMIF($E$34:$E$1048576,$E8,$BU$34:$BU$1048576)/(SUMIF($E$34:$E$1048576,$E8,$CB$34:$CB$1048576)-SUMIF($E$34:$E$1048576,$E8,$CG$34:$CG$1048576))</f>
        <v>1.0574432148249471</v>
      </c>
      <c r="AE8" s="32"/>
      <c r="AF8" s="32"/>
      <c r="AG8" s="32"/>
      <c r="AH8" s="32"/>
      <c r="AI8" s="50">
        <f>SUMIF($E$34:$E$1048576,$E8,$CA$34:$CA$1048576)/SUMIF($E$34:$E$1048576,$E8,$CB$34:$CB$1048576)</f>
        <v>0.68743646908276157</v>
      </c>
      <c r="AJ8" s="32"/>
      <c r="AK8" s="32"/>
      <c r="AL8" s="32"/>
      <c r="AM8" s="32"/>
      <c r="AN8" s="33">
        <f>SUMIF($E$34:$E$1048576,$E8,$CA$34:$CA$1048576)/SUMIF($E$34:$E$1048576,$E8,$BN$34:$BN$1048576)</f>
        <v>0.44581990031973001</v>
      </c>
      <c r="AO8" s="32"/>
      <c r="AP8" s="32"/>
      <c r="AQ8" s="32"/>
      <c r="AR8" s="32"/>
      <c r="AS8" s="50">
        <f>SUMIF($E$34:$E$1048576,$E8,$BZ$34:$BZ$1048576)/SUMIF($E$34:$E$1048576,$E8,$BU$34:$BU$1048576)</f>
        <v>0.98740234545588146</v>
      </c>
      <c r="AT8" s="32"/>
      <c r="AU8" s="32"/>
      <c r="AV8" s="32"/>
      <c r="AW8" s="32"/>
      <c r="AX8" s="50">
        <f>SUMIF($E$34:$E$1048576,$E8,$CC$34:$CC$1048576)/(SUMIF($E$34:$E$1048576,$E8,$CD$34:$CD$1048576)+SUMIF($E$34:$E$1048576,$E8,$CC$34:$CC$1048576))</f>
        <v>0.15623333886839222</v>
      </c>
      <c r="AY8" s="32"/>
      <c r="AZ8" s="32"/>
      <c r="BA8" s="32"/>
      <c r="BB8" s="32"/>
      <c r="BC8" s="50">
        <f>SUMIF($E$34:$E$1048576,$E8,$BY$34:$BY$1048576)/SUMIF($E$34:$E$1048576,$E8,$BU$34:$BU$1048576)</f>
        <v>6.6197392846528702E-2</v>
      </c>
      <c r="BD8" s="32"/>
      <c r="BE8" s="32"/>
      <c r="BF8" s="32"/>
      <c r="BG8" s="32"/>
      <c r="BH8" s="51">
        <f>SUMIF($E$34:$E$1048576,$E8,$BR$34:$BR$1048576)/SUMIF($E$34:$E$1048576,$E8,$BP$34:$BP$1048576)</f>
        <v>713.86966110754418</v>
      </c>
      <c r="BI8" s="32"/>
      <c r="BJ8" s="32"/>
      <c r="BK8" s="32"/>
      <c r="BL8" s="32"/>
      <c r="BM8" s="50">
        <f>SUMIF($E$34:$E$1048576,$E8,$BV$34:$BV$1048576)/SUMIF($E$34:$E$1048576,$E8,$BU$34:$BU$1048576)</f>
        <v>0.11395877597578857</v>
      </c>
    </row>
    <row r="9" spans="3:85" x14ac:dyDescent="0.2">
      <c r="C9" s="11"/>
      <c r="E9" s="31" t="s">
        <v>98</v>
      </c>
      <c r="F9" s="32"/>
      <c r="G9" s="32"/>
      <c r="H9" s="32"/>
      <c r="I9" s="32"/>
      <c r="J9" s="32"/>
      <c r="K9" s="32"/>
      <c r="L9" s="32"/>
      <c r="M9" s="32"/>
      <c r="N9" s="32"/>
      <c r="O9" s="45">
        <f>SUMIF($E$34:$E$1048576,$E9,$BR$34:$BR$1048576)/SUMIF($E$34:$E$1048576,$E9,$BS$34:$BS$1048576)</f>
        <v>0.27758765049317818</v>
      </c>
      <c r="P9" s="32"/>
      <c r="Q9" s="32"/>
      <c r="R9" s="32"/>
      <c r="S9" s="32"/>
      <c r="T9" s="48">
        <f>SUMIF($E$34:$E$1048576,$E9,$BT$34:$BT$1048576)/SUMIF($E$34:$E$1048576,$E9,$BU$34:$BU$1048576)</f>
        <v>3.5405310131952656E-3</v>
      </c>
      <c r="U9" s="32"/>
      <c r="V9" s="32"/>
      <c r="W9" s="32"/>
      <c r="X9" s="32"/>
      <c r="Y9" s="48">
        <f>(SUMIF($E$34:$E$1048576,$E9,$CE$34:$CE$1048576)*$CF$11)/SUMIF($E$34:$E$1048576,$E9,$BU$34:$BU$1048576)</f>
        <v>2.7186224829278769E-2</v>
      </c>
      <c r="Z9" s="32"/>
      <c r="AA9" s="32"/>
      <c r="AB9" s="32"/>
      <c r="AC9" s="32"/>
      <c r="AD9" s="50">
        <f>SUMIF($E$34:$E$1048576,$E9,$BU$34:$BU$1048576)/(SUMIF($E$34:$E$1048576,$E9,$CB$34:$CB$1048576)-SUMIF($E$34:$E$1048576,$E9,$CG$34:$CG$1048576))</f>
        <v>1.0825834409902051</v>
      </c>
      <c r="AE9" s="32"/>
      <c r="AF9" s="32"/>
      <c r="AG9" s="32"/>
      <c r="AH9" s="32"/>
      <c r="AI9" s="50">
        <f>SUMIF($E$34:$E$1048576,$E9,$CA$34:$CA$1048576)/SUMIF($E$34:$E$1048576,$E9,$CB$34:$CB$1048576)</f>
        <v>0.6405677787230134</v>
      </c>
      <c r="AJ9" s="32"/>
      <c r="AK9" s="32"/>
      <c r="AL9" s="32"/>
      <c r="AM9" s="32"/>
      <c r="AN9" s="33">
        <f>SUMIF($E$34:$E$1048576,$E9,$CA$34:$CA$1048576)/SUMIF($E$34:$E$1048576,$E9,$BN$34:$BN$1048576)</f>
        <v>0.2002898542058234</v>
      </c>
      <c r="AO9" s="32"/>
      <c r="AP9" s="32"/>
      <c r="AQ9" s="32"/>
      <c r="AR9" s="32"/>
      <c r="AS9" s="50">
        <f>SUMIF($E$34:$E$1048576,$E9,$BZ$34:$BZ$1048576)/SUMIF($E$34:$E$1048576,$E9,$BU$34:$BU$1048576)</f>
        <v>0.58347789378660952</v>
      </c>
      <c r="AT9" s="32"/>
      <c r="AU9" s="32"/>
      <c r="AV9" s="32"/>
      <c r="AW9" s="32"/>
      <c r="AX9" s="50">
        <f>SUMIF($E$34:$E$1048576,$E9,$CC$34:$CC$1048576)/(SUMIF($E$34:$E$1048576,$E9,$CD$34:$CD$1048576)+SUMIF($E$34:$E$1048576,$E9,$CC$34:$CC$1048576))</f>
        <v>7.6056395134133231E-2</v>
      </c>
      <c r="AY9" s="32"/>
      <c r="AZ9" s="32"/>
      <c r="BA9" s="32"/>
      <c r="BB9" s="32"/>
      <c r="BC9" s="50">
        <f>SUMIF($E$34:$E$1048576,$E9,$BY$34:$BY$1048576)/SUMIF($E$34:$E$1048576,$E9,$BU$34:$BU$1048576)</f>
        <v>6.3304674642984921E-2</v>
      </c>
      <c r="BD9" s="32"/>
      <c r="BE9" s="32"/>
      <c r="BF9" s="32"/>
      <c r="BG9" s="32"/>
      <c r="BH9" s="51">
        <f>SUMIF($E$34:$E$1048576,$E9,$BR$34:$BR$1048576)/SUMIF($E$34:$E$1048576,$E9,$BP$34:$BP$1048576)</f>
        <v>180.11306909008039</v>
      </c>
      <c r="BI9" s="32"/>
      <c r="BJ9" s="32"/>
      <c r="BK9" s="32"/>
      <c r="BL9" s="32"/>
      <c r="BM9" s="50">
        <f>SUMIF($E$34:$E$1048576,$E9,$BV$34:$BV$1048576)/SUMIF($E$34:$E$1048576,$E9,$BU$34:$BU$1048576)</f>
        <v>0.1401855787577666</v>
      </c>
    </row>
    <row r="10" spans="3:85" x14ac:dyDescent="0.2">
      <c r="C10" s="11"/>
      <c r="E10" s="31" t="s">
        <v>91</v>
      </c>
      <c r="F10" s="32"/>
      <c r="G10" s="32"/>
      <c r="H10" s="32"/>
      <c r="I10" s="32"/>
      <c r="J10" s="32"/>
      <c r="K10" s="32"/>
      <c r="L10" s="32"/>
      <c r="M10" s="32"/>
      <c r="N10" s="32"/>
      <c r="O10" s="45">
        <f>SUMIF($E$34:$E$1048576,$E10,$BR$34:$BR$1048576)/SUMIF($E$34:$E$1048576,$E10,$BS$34:$BS$1048576)</f>
        <v>0.42790061116711126</v>
      </c>
      <c r="P10" s="32"/>
      <c r="Q10" s="32"/>
      <c r="R10" s="32"/>
      <c r="S10" s="32"/>
      <c r="T10" s="48">
        <f>SUMIF($E$34:$E$1048576,$E10,$BT$34:$BT$1048576)/SUMIF($E$34:$E$1048576,$E10,$BU$34:$BU$1048576)</f>
        <v>4.0176155664430873E-3</v>
      </c>
      <c r="U10" s="32"/>
      <c r="V10" s="32"/>
      <c r="W10" s="32"/>
      <c r="X10" s="32"/>
      <c r="Y10" s="48">
        <f>(SUMIF($E$34:$E$1048576,$E10,$CE$34:$CE$1048576)*$CF$11)/SUMIF($E$34:$E$1048576,$E10,$BU$34:$BU$1048576)</f>
        <v>3.7648398004903542E-2</v>
      </c>
      <c r="Z10" s="32"/>
      <c r="AA10" s="32"/>
      <c r="AB10" s="32"/>
      <c r="AC10" s="32"/>
      <c r="AD10" s="50">
        <f>SUMIF($E$34:$E$1048576,$E10,$BU$34:$BU$1048576)/(SUMIF($E$34:$E$1048576,$E10,$CB$34:$CB$1048576)-SUMIF($E$34:$E$1048576,$E10,$CG$34:$CG$1048576))</f>
        <v>1.0292358319956103</v>
      </c>
      <c r="AE10" s="32"/>
      <c r="AF10" s="32"/>
      <c r="AG10" s="32"/>
      <c r="AH10" s="32"/>
      <c r="AI10" s="50">
        <f>SUMIF($E$34:$E$1048576,$E10,$CA$34:$CA$1048576)/SUMIF($E$34:$E$1048576,$E10,$CB$34:$CB$1048576)</f>
        <v>0.49390729299062297</v>
      </c>
      <c r="AJ10" s="32"/>
      <c r="AK10" s="32"/>
      <c r="AL10" s="32"/>
      <c r="AM10" s="32"/>
      <c r="AN10" s="33">
        <f>SUMIF($E$34:$E$1048576,$E10,$CA$34:$CA$1048576)/SUMIF($E$34:$E$1048576,$E10,$BN$34:$BN$1048576)</f>
        <v>0.57112694085546378</v>
      </c>
      <c r="AO10" s="32"/>
      <c r="AP10" s="32"/>
      <c r="AQ10" s="32"/>
      <c r="AR10" s="32"/>
      <c r="AS10" s="50">
        <f>SUMIF($E$34:$E$1048576,$E10,$BZ$34:$BZ$1048576)/SUMIF($E$34:$E$1048576,$E10,$BU$34:$BU$1048576)</f>
        <v>0.79164402633291264</v>
      </c>
      <c r="AT10" s="32"/>
      <c r="AU10" s="32"/>
      <c r="AV10" s="32"/>
      <c r="AW10" s="32"/>
      <c r="AX10" s="50">
        <f>SUMIF($E$34:$E$1048576,$E10,$CC$34:$CC$1048576)/(SUMIF($E$34:$E$1048576,$E10,$CD$34:$CD$1048576)+SUMIF($E$34:$E$1048576,$E10,$CC$34:$CC$1048576))</f>
        <v>0.12288781993261941</v>
      </c>
      <c r="AY10" s="32"/>
      <c r="AZ10" s="32"/>
      <c r="BA10" s="32"/>
      <c r="BB10" s="32"/>
      <c r="BC10" s="50">
        <f>SUMIF($E$34:$E$1048576,$E10,$BY$34:$BY$1048576)/SUMIF($E$34:$E$1048576,$E10,$BU$34:$BU$1048576)</f>
        <v>5.9922002936801007E-2</v>
      </c>
      <c r="BD10" s="32"/>
      <c r="BE10" s="32"/>
      <c r="BF10" s="32"/>
      <c r="BG10" s="32"/>
      <c r="BH10" s="51">
        <f>SUMIF($E$34:$E$1048576,$E10,$BR$34:$BR$1048576)/SUMIF($E$34:$E$1048576,$E10,$BP$34:$BP$1048576)</f>
        <v>882.49150996913147</v>
      </c>
      <c r="BI10" s="32"/>
      <c r="BJ10" s="32"/>
      <c r="BK10" s="32"/>
      <c r="BL10" s="32"/>
      <c r="BM10" s="50">
        <f>SUMIF($E$34:$E$1048576,$E10,$BV$34:$BV$1048576)/SUMIF($E$34:$E$1048576,$E10,$BU$34:$BU$1048576)</f>
        <v>8.6334928278453973E-2</v>
      </c>
    </row>
    <row r="11" spans="3:85" x14ac:dyDescent="0.2">
      <c r="C11" s="12"/>
      <c r="E11" s="31" t="s">
        <v>271</v>
      </c>
      <c r="F11" s="32"/>
      <c r="G11" s="32"/>
      <c r="H11" s="32"/>
      <c r="I11" s="32"/>
      <c r="J11" s="32"/>
      <c r="K11" s="32"/>
      <c r="L11" s="32"/>
      <c r="M11" s="32"/>
      <c r="N11" s="32"/>
      <c r="O11" s="45">
        <f>SUM($BR$34:$BR$1048576)/SUM($BS$34:$BS$1048576)</f>
        <v>0.44188797001840247</v>
      </c>
      <c r="P11" s="32"/>
      <c r="Q11" s="32"/>
      <c r="R11" s="32"/>
      <c r="S11" s="32"/>
      <c r="T11" s="48">
        <f>SUM($BT$34:$BT$1048576)/SUM($BU$34:$BU$1048576)</f>
        <v>4.6530813552070442E-3</v>
      </c>
      <c r="U11" s="32"/>
      <c r="V11" s="32"/>
      <c r="W11" s="32"/>
      <c r="X11" s="32"/>
      <c r="Y11" s="48">
        <f>(SUM($CE$34:$CE$1048576)*$CF$11)/SUM($BU$34:$BU$1048576)</f>
        <v>3.928978606130671E-2</v>
      </c>
      <c r="Z11" s="32"/>
      <c r="AA11" s="32"/>
      <c r="AB11" s="32"/>
      <c r="AC11" s="32"/>
      <c r="AD11" s="50">
        <f>SUM($BU$34:$BU$1048576)/(SUM($CB$34:$CB$1048576)-SUM($CG$34:$CG$1048576))</f>
        <v>1.0510391773814765</v>
      </c>
      <c r="AE11" s="32"/>
      <c r="AF11" s="32"/>
      <c r="AG11" s="32"/>
      <c r="AH11" s="32"/>
      <c r="AI11" s="50">
        <f>SUM($CA$34:$CA$1048576)/SUM($CB$34:$CB$1048576)</f>
        <v>0.59996309078502441</v>
      </c>
      <c r="AJ11" s="32"/>
      <c r="AK11" s="32"/>
      <c r="AL11" s="32"/>
      <c r="AM11" s="32"/>
      <c r="AN11" s="33"/>
      <c r="AO11" s="32"/>
      <c r="AP11" s="32"/>
      <c r="AQ11" s="32"/>
      <c r="AR11" s="32"/>
      <c r="AS11" s="50">
        <f>SUM($BZ$34:$BZ$1048576)/SUM($BU$34:$BU$1048576)</f>
        <v>0.82721666758829926</v>
      </c>
      <c r="AT11" s="32"/>
      <c r="AU11" s="32"/>
      <c r="AV11" s="32"/>
      <c r="AW11" s="32"/>
      <c r="AX11" s="50">
        <f>SUM($CC$34:$CC$1048576)/(SUM($CD$34:$CD$1048576)+SUM($CC$34:$CC$1048576))</f>
        <v>0.12777519178622368</v>
      </c>
      <c r="AY11" s="32"/>
      <c r="AZ11" s="32"/>
      <c r="BA11" s="32"/>
      <c r="BB11" s="32"/>
      <c r="BC11" s="50">
        <f>SUM($BY$34:$BY$1048576)/SUM($BU$34:$BU$1048576)</f>
        <v>6.3121232446037012E-2</v>
      </c>
      <c r="BD11" s="32"/>
      <c r="BE11" s="32"/>
      <c r="BF11" s="32"/>
      <c r="BG11" s="32"/>
      <c r="BH11" s="51">
        <f>SUM(BR34:BR1048576)/SUM(BQ34:BQ1048576)</f>
        <v>893.39096187273242</v>
      </c>
      <c r="BI11" s="32"/>
      <c r="BJ11" s="32"/>
      <c r="BK11" s="32"/>
      <c r="BL11" s="32"/>
      <c r="BM11" s="50">
        <f>SUM($BV$34:$BV$1048576)/SUM($BU$34:$BU$1048576)</f>
        <v>0.10839468212417588</v>
      </c>
      <c r="CF11" s="26">
        <f>AVERAGE(CF34:CF1048576)</f>
        <v>4.999999999999992E-2</v>
      </c>
    </row>
    <row r="12" spans="3:85" x14ac:dyDescent="0.2">
      <c r="C12" s="5"/>
      <c r="E12" s="15"/>
      <c r="O12" s="46"/>
      <c r="T12" s="46"/>
      <c r="Y12" s="46"/>
      <c r="AD12" s="46"/>
      <c r="AI12" s="46"/>
      <c r="AS12" s="46"/>
      <c r="AX12" s="46"/>
      <c r="BC12" s="46"/>
      <c r="BH12" s="46"/>
      <c r="BM12" s="46"/>
    </row>
    <row r="13" spans="3:85" x14ac:dyDescent="0.2">
      <c r="C13" s="10" t="s">
        <v>267</v>
      </c>
      <c r="E13" s="31" t="s">
        <v>102</v>
      </c>
      <c r="F13" s="32"/>
      <c r="G13" s="32"/>
      <c r="H13" s="32"/>
      <c r="I13" s="32"/>
      <c r="J13" s="32"/>
      <c r="K13" s="32"/>
      <c r="L13" s="32"/>
      <c r="M13" s="32"/>
      <c r="N13" s="32"/>
      <c r="O13" s="45">
        <f t="array" ref="O13">MAX(IF(($E$34:$E$1048576=$E13),O$34:O$1048576))</f>
        <v>2.9148735389682772</v>
      </c>
      <c r="P13" s="32"/>
      <c r="Q13" s="32"/>
      <c r="R13" s="32"/>
      <c r="S13" s="32"/>
      <c r="T13" s="48">
        <f t="array" ref="T13">MAX(IF(($E$34:$E$1048576=$E13),T$34:T$1048576))</f>
        <v>1.8461104087389154E-2</v>
      </c>
      <c r="U13" s="32"/>
      <c r="V13" s="32"/>
      <c r="W13" s="32"/>
      <c r="X13" s="32"/>
      <c r="Y13" s="48">
        <f t="array" ref="Y13">MAX(IF(($E$34:$E$1048576=$E13),Y$34:Y$1048576))</f>
        <v>0.13597445370654546</v>
      </c>
      <c r="Z13" s="32"/>
      <c r="AA13" s="32"/>
      <c r="AB13" s="32"/>
      <c r="AC13" s="32"/>
      <c r="AD13" s="50">
        <f t="array" ref="AD13">MAX(IF(($E$34:$E$1048576=$E13),AD$34:AD$1048576))</f>
        <v>1.3869257097440066</v>
      </c>
      <c r="AE13" s="32"/>
      <c r="AF13" s="32"/>
      <c r="AG13" s="32"/>
      <c r="AH13" s="32"/>
      <c r="AI13" s="50">
        <f t="array" ref="AI13">MAX(IF(($E$34:$E$1048576=$E13),AI$34:AI$1048576))</f>
        <v>1.5888837675789551</v>
      </c>
      <c r="AJ13" s="32"/>
      <c r="AK13" s="32"/>
      <c r="AL13" s="32"/>
      <c r="AM13" s="32"/>
      <c r="AN13" s="33">
        <f t="array" ref="AN13">MAX(IF(($E$34:$E$1048576=$E13),AN$34:AN$1048576))</f>
        <v>1.0805103017803714</v>
      </c>
      <c r="AO13" s="32"/>
      <c r="AP13" s="32"/>
      <c r="AQ13" s="32"/>
      <c r="AR13" s="32"/>
      <c r="AS13" s="50">
        <f t="array" ref="AS13">MAX(IF(($E$34:$E$1048576=$E13),AS$34:AS$1048576))</f>
        <v>2.7498962927377799</v>
      </c>
      <c r="AT13" s="32"/>
      <c r="AU13" s="32"/>
      <c r="AV13" s="32"/>
      <c r="AW13" s="32"/>
      <c r="AX13" s="50">
        <f t="array" ref="AX13">MAX(IF(($E$34:$E$1048576=$E13),AX$34:AX$1048576))</f>
        <v>0.34294863909061973</v>
      </c>
      <c r="AY13" s="32"/>
      <c r="AZ13" s="32"/>
      <c r="BA13" s="32"/>
      <c r="BB13" s="32"/>
      <c r="BC13" s="50">
        <f t="array" ref="BC13">MAX(IF(($E$34:$E$1048576=$E13),BC$34:BC$1048576))</f>
        <v>0.15032396059202496</v>
      </c>
      <c r="BD13" s="32"/>
      <c r="BE13" s="32"/>
      <c r="BF13" s="32"/>
      <c r="BG13" s="32"/>
      <c r="BH13" s="51">
        <f t="array" ref="BH13">MAX(IF(($E$34:$E$1048576=$E13),BH$34:BH$1048576))</f>
        <v>3815.4445570826533</v>
      </c>
      <c r="BI13" s="32"/>
      <c r="BJ13" s="32"/>
      <c r="BK13" s="32"/>
      <c r="BL13" s="32"/>
      <c r="BM13" s="50">
        <f t="array" ref="BM13">MAX(IF(($E$34:$E$1048576=$E13),BM$34:BM$1048576))</f>
        <v>0.21788619310696508</v>
      </c>
    </row>
    <row r="14" spans="3:85" x14ac:dyDescent="0.2">
      <c r="C14" s="11"/>
      <c r="E14" s="31" t="s">
        <v>98</v>
      </c>
      <c r="F14" s="32"/>
      <c r="G14" s="32"/>
      <c r="H14" s="32"/>
      <c r="I14" s="32"/>
      <c r="J14" s="32"/>
      <c r="K14" s="32"/>
      <c r="L14" s="32"/>
      <c r="M14" s="32"/>
      <c r="N14" s="32"/>
      <c r="O14" s="45">
        <f t="array" ref="O14">MAX(IF(($E$34:$E$1048576=$E14),O$34:O$1048576))</f>
        <v>1.2520455103806161</v>
      </c>
      <c r="P14" s="32"/>
      <c r="Q14" s="32"/>
      <c r="R14" s="32"/>
      <c r="S14" s="32"/>
      <c r="T14" s="48">
        <f t="array" ref="T14">MAX(IF(($E$34:$E$1048576=$E14),T$34:T$1048576))</f>
        <v>1.4848814438838027E-2</v>
      </c>
      <c r="U14" s="32"/>
      <c r="V14" s="32"/>
      <c r="W14" s="32"/>
      <c r="X14" s="32"/>
      <c r="Y14" s="48">
        <f t="array" ref="Y14">MAX(IF(($E$34:$E$1048576=$E14),Y$34:Y$1048576))</f>
        <v>6.711127158919937E-2</v>
      </c>
      <c r="Z14" s="32"/>
      <c r="AA14" s="32"/>
      <c r="AB14" s="32"/>
      <c r="AC14" s="32"/>
      <c r="AD14" s="50">
        <f t="array" ref="AD14">MAX(IF(($E$34:$E$1048576=$E14),AD$34:AD$1048576))</f>
        <v>1.1736347855444389</v>
      </c>
      <c r="AE14" s="32"/>
      <c r="AF14" s="32"/>
      <c r="AG14" s="32"/>
      <c r="AH14" s="32"/>
      <c r="AI14" s="50">
        <f t="array" ref="AI14">MAX(IF(($E$34:$E$1048576=$E14),AI$34:AI$1048576))</f>
        <v>1.1335903383245161</v>
      </c>
      <c r="AJ14" s="32"/>
      <c r="AK14" s="32"/>
      <c r="AL14" s="32"/>
      <c r="AM14" s="32"/>
      <c r="AN14" s="33">
        <f t="array" ref="AN14">MAX(IF(($E$34:$E$1048576=$E14),AN$34:AN$1048576))</f>
        <v>0.30468151724757692</v>
      </c>
      <c r="AO14" s="32"/>
      <c r="AP14" s="32"/>
      <c r="AQ14" s="32"/>
      <c r="AR14" s="32"/>
      <c r="AS14" s="50">
        <f t="array" ref="AS14">MAX(IF(($E$34:$E$1048576=$E14),AS$34:AS$1048576))</f>
        <v>1.3562209477874394</v>
      </c>
      <c r="AT14" s="32"/>
      <c r="AU14" s="32"/>
      <c r="AV14" s="32"/>
      <c r="AW14" s="32"/>
      <c r="AX14" s="50">
        <f t="array" ref="AX14">MAX(IF(($E$34:$E$1048576=$E14),AX$34:AX$1048576))</f>
        <v>0.19576882895325268</v>
      </c>
      <c r="AY14" s="32"/>
      <c r="AZ14" s="32"/>
      <c r="BA14" s="32"/>
      <c r="BB14" s="32"/>
      <c r="BC14" s="50">
        <f t="array" ref="BC14">MAX(IF(($E$34:$E$1048576=$E14),BC$34:BC$1048576))</f>
        <v>0.1210184923776015</v>
      </c>
      <c r="BD14" s="32"/>
      <c r="BE14" s="32"/>
      <c r="BF14" s="32"/>
      <c r="BG14" s="32"/>
      <c r="BH14" s="51">
        <f t="array" ref="BH14">MAX(IF(($E$34:$E$1048576=$E14),BH$34:BH$1048576))</f>
        <v>957.08698045870199</v>
      </c>
      <c r="BI14" s="32"/>
      <c r="BJ14" s="32"/>
      <c r="BK14" s="32"/>
      <c r="BL14" s="32"/>
      <c r="BM14" s="50">
        <f t="array" ref="BM14">MAX(IF(($E$34:$E$1048576=$E14),BM$34:BM$1048576))</f>
        <v>0.21906486986075671</v>
      </c>
    </row>
    <row r="15" spans="3:85" x14ac:dyDescent="0.2">
      <c r="C15" s="12"/>
      <c r="E15" s="31" t="s">
        <v>91</v>
      </c>
      <c r="F15" s="32"/>
      <c r="G15" s="32"/>
      <c r="H15" s="32"/>
      <c r="I15" s="32"/>
      <c r="J15" s="32"/>
      <c r="K15" s="32"/>
      <c r="L15" s="32"/>
      <c r="M15" s="32"/>
      <c r="N15" s="32"/>
      <c r="O15" s="45">
        <f t="array" ref="O15">MAX(IF(($E$34:$E$1048576=$E15),O$34:O$1048576))</f>
        <v>1.2145905254914433</v>
      </c>
      <c r="P15" s="32"/>
      <c r="Q15" s="32"/>
      <c r="R15" s="32"/>
      <c r="S15" s="32"/>
      <c r="T15" s="48">
        <f t="array" ref="T15">MAX(IF(($E$34:$E$1048576=$E15),T$34:T$1048576))</f>
        <v>1.0178314700111451E-2</v>
      </c>
      <c r="U15" s="32"/>
      <c r="V15" s="32"/>
      <c r="W15" s="32"/>
      <c r="X15" s="32"/>
      <c r="Y15" s="48">
        <f t="array" ref="Y15">MAX(IF(($E$34:$E$1048576=$E15),Y$34:Y$1048576))</f>
        <v>9.4657836106398136E-2</v>
      </c>
      <c r="Z15" s="32"/>
      <c r="AA15" s="32"/>
      <c r="AB15" s="32"/>
      <c r="AC15" s="32"/>
      <c r="AD15" s="50">
        <f t="array" ref="AD15">MAX(IF(($E$34:$E$1048576=$E15),AD$34:AD$1048576))</f>
        <v>1.1308698099832102</v>
      </c>
      <c r="AE15" s="32"/>
      <c r="AF15" s="32"/>
      <c r="AG15" s="32"/>
      <c r="AH15" s="32"/>
      <c r="AI15" s="50">
        <f t="array" ref="AI15">MAX(IF(($E$34:$E$1048576=$E15),AI$34:AI$1048576))</f>
        <v>1.174088447860612</v>
      </c>
      <c r="AJ15" s="32"/>
      <c r="AK15" s="32"/>
      <c r="AL15" s="32"/>
      <c r="AM15" s="32"/>
      <c r="AN15" s="33">
        <f t="array" ref="AN15">MAX(IF(($E$34:$E$1048576=$E15),AN$34:AN$1048576))</f>
        <v>1.2155098553511809</v>
      </c>
      <c r="AO15" s="32"/>
      <c r="AP15" s="32"/>
      <c r="AQ15" s="32"/>
      <c r="AR15" s="32"/>
      <c r="AS15" s="50">
        <f t="array" ref="AS15">MAX(IF(($E$34:$E$1048576=$E15),AS$34:AS$1048576))</f>
        <v>1.9509950903096744</v>
      </c>
      <c r="AT15" s="32"/>
      <c r="AU15" s="32"/>
      <c r="AV15" s="32"/>
      <c r="AW15" s="32"/>
      <c r="AX15" s="50">
        <f t="array" ref="AX15">MAX(IF(($E$34:$E$1048576=$E15),AX$34:AX$1048576))</f>
        <v>0.33906015338656176</v>
      </c>
      <c r="AY15" s="32"/>
      <c r="AZ15" s="32"/>
      <c r="BA15" s="32"/>
      <c r="BB15" s="32"/>
      <c r="BC15" s="50">
        <f t="array" ref="BC15">MAX(IF(($E$34:$E$1048576=$E15),BC$34:BC$1048576))</f>
        <v>9.0200063343235645E-2</v>
      </c>
      <c r="BD15" s="32"/>
      <c r="BE15" s="32"/>
      <c r="BF15" s="32"/>
      <c r="BG15" s="32"/>
      <c r="BH15" s="51">
        <f t="array" ref="BH15">MAX(IF(($E$34:$E$1048576=$E15),BH$34:BH$1048576))</f>
        <v>2663.4243157670148</v>
      </c>
      <c r="BI15" s="32"/>
      <c r="BJ15" s="32"/>
      <c r="BK15" s="32"/>
      <c r="BL15" s="32"/>
      <c r="BM15" s="50">
        <f t="array" ref="BM15">MAX(IF(($E$34:$E$1048576=$E15),BM$34:BM$1048576))</f>
        <v>0.18690413652879906</v>
      </c>
    </row>
    <row r="16" spans="3:85" x14ac:dyDescent="0.2">
      <c r="C16" s="5"/>
      <c r="E16" s="15"/>
      <c r="O16" s="46"/>
      <c r="T16" s="46"/>
      <c r="Y16" s="46"/>
      <c r="AD16" s="46"/>
      <c r="AI16" s="46"/>
      <c r="AS16" s="46"/>
      <c r="AX16" s="46"/>
      <c r="BC16" s="46"/>
      <c r="BH16" s="46"/>
      <c r="BM16" s="46"/>
    </row>
    <row r="17" spans="1:89" x14ac:dyDescent="0.2">
      <c r="C17" s="10" t="s">
        <v>268</v>
      </c>
      <c r="E17" s="31" t="s">
        <v>102</v>
      </c>
      <c r="F17" s="32"/>
      <c r="G17" s="32"/>
      <c r="H17" s="32"/>
      <c r="I17" s="32"/>
      <c r="J17" s="32"/>
      <c r="K17" s="32"/>
      <c r="L17" s="32"/>
      <c r="M17" s="32"/>
      <c r="N17" s="32"/>
      <c r="O17" s="45">
        <f t="array" ref="O17">MIN(IF(($E$34:$E$1048576=$E17),O$34:O$1048576))</f>
        <v>-1.6209336242420975</v>
      </c>
      <c r="P17" s="32"/>
      <c r="Q17" s="32"/>
      <c r="R17" s="32"/>
      <c r="S17" s="32"/>
      <c r="T17" s="48">
        <f t="array" ref="T17">MIN(IF(($E$34:$E$1048576=$E17),T$34:T$1048576))</f>
        <v>-2.2465847633121052E-3</v>
      </c>
      <c r="U17" s="32"/>
      <c r="V17" s="32"/>
      <c r="W17" s="32"/>
      <c r="X17" s="32"/>
      <c r="Y17" s="48">
        <f t="array" ref="Y17">MIN(IF(($E$34:$E$1048576=$E17),Y$34:Y$1048576))</f>
        <v>0</v>
      </c>
      <c r="Z17" s="32"/>
      <c r="AA17" s="32"/>
      <c r="AB17" s="32"/>
      <c r="AC17" s="32"/>
      <c r="AD17" s="50">
        <f t="array" ref="AD17">MIN(IF(($E$34:$E$1048576=$E17),AD$34:AD$1048576))</f>
        <v>0.91211286740105102</v>
      </c>
      <c r="AE17" s="32"/>
      <c r="AF17" s="32"/>
      <c r="AG17" s="32"/>
      <c r="AH17" s="32"/>
      <c r="AI17" s="50">
        <f t="array" ref="AI17">MIN(IF(($E$34:$E$1048576=$E17),AI$34:AI$1048576))</f>
        <v>0.19932750028633056</v>
      </c>
      <c r="AJ17" s="32"/>
      <c r="AK17" s="32"/>
      <c r="AL17" s="32"/>
      <c r="AM17" s="32"/>
      <c r="AN17" s="33">
        <f t="array" ref="AN17">MIN(IF(($E$34:$E$1048576=$E17),AN$34:AN$1048576))</f>
        <v>0.14421654214757545</v>
      </c>
      <c r="AO17" s="32"/>
      <c r="AP17" s="32"/>
      <c r="AQ17" s="32"/>
      <c r="AR17" s="32"/>
      <c r="AS17" s="50">
        <f t="array" ref="AS17">MIN(IF(($E$34:$E$1048576=$E17),AS$34:AS$1048576))</f>
        <v>1.891871468952204E-2</v>
      </c>
      <c r="AT17" s="32"/>
      <c r="AU17" s="32"/>
      <c r="AV17" s="32"/>
      <c r="AW17" s="32"/>
      <c r="AX17" s="50">
        <f t="array" ref="AX17">MIN(IF(($E$34:$E$1048576=$E17),AX$34:AX$1048576))</f>
        <v>0</v>
      </c>
      <c r="AY17" s="32"/>
      <c r="AZ17" s="32"/>
      <c r="BA17" s="32"/>
      <c r="BB17" s="32"/>
      <c r="BC17" s="50">
        <f t="array" ref="BC17">MIN(IF(($E$34:$E$1048576=$E17),BC$34:BC$1048576))</f>
        <v>-2.2465847633121052E-3</v>
      </c>
      <c r="BD17" s="32"/>
      <c r="BE17" s="32"/>
      <c r="BF17" s="32"/>
      <c r="BG17" s="32"/>
      <c r="BH17" s="51">
        <f t="array" ref="BH17">MIN(IF(($E$34:$E$1048576=$E17),BH$34:BH$1048576))</f>
        <v>-2255.6278536847767</v>
      </c>
      <c r="BI17" s="32"/>
      <c r="BJ17" s="32"/>
      <c r="BK17" s="32"/>
      <c r="BL17" s="32"/>
      <c r="BM17" s="50">
        <f t="array" ref="BM17">MIN(IF(($E$34:$E$1048576=$E17),BM$34:BM$1048576))</f>
        <v>-2.9274607362614641E-2</v>
      </c>
    </row>
    <row r="18" spans="1:89" x14ac:dyDescent="0.2">
      <c r="C18" s="11"/>
      <c r="E18" s="31" t="s">
        <v>98</v>
      </c>
      <c r="F18" s="32"/>
      <c r="G18" s="32"/>
      <c r="H18" s="32"/>
      <c r="I18" s="32"/>
      <c r="J18" s="32"/>
      <c r="K18" s="32"/>
      <c r="L18" s="32"/>
      <c r="M18" s="32"/>
      <c r="N18" s="32"/>
      <c r="O18" s="45">
        <f t="array" ref="O18">MIN(IF(($E$34:$E$1048576=$E18),O$34:O$1048576))</f>
        <v>-1.0339340186808992</v>
      </c>
      <c r="P18" s="32"/>
      <c r="Q18" s="32"/>
      <c r="R18" s="32"/>
      <c r="S18" s="32"/>
      <c r="T18" s="48">
        <f t="array" ref="T18">MIN(IF(($E$34:$E$1048576=$E18),T$34:T$1048576))</f>
        <v>-1.7952371834120448E-3</v>
      </c>
      <c r="U18" s="32"/>
      <c r="V18" s="32"/>
      <c r="W18" s="32"/>
      <c r="X18" s="32"/>
      <c r="Y18" s="48">
        <f t="array" ref="Y18">MIN(IF(($E$34:$E$1048576=$E18),Y$34:Y$1048576))</f>
        <v>0</v>
      </c>
      <c r="Z18" s="32"/>
      <c r="AA18" s="32"/>
      <c r="AB18" s="32"/>
      <c r="AC18" s="32"/>
      <c r="AD18" s="50">
        <f t="array" ref="AD18">MIN(IF(($E$34:$E$1048576=$E18),AD$34:AD$1048576))</f>
        <v>0.97700149873594</v>
      </c>
      <c r="AE18" s="32"/>
      <c r="AF18" s="32"/>
      <c r="AG18" s="32"/>
      <c r="AH18" s="32"/>
      <c r="AI18" s="50">
        <f t="array" ref="AI18">MIN(IF(($E$34:$E$1048576=$E18),AI$34:AI$1048576))</f>
        <v>0.10927967184273477</v>
      </c>
      <c r="AJ18" s="32"/>
      <c r="AK18" s="32"/>
      <c r="AL18" s="32"/>
      <c r="AM18" s="32"/>
      <c r="AN18" s="33">
        <f t="array" ref="AN18">MIN(IF(($E$34:$E$1048576=$E18),AN$34:AN$1048576))</f>
        <v>4.4789944485049388E-2</v>
      </c>
      <c r="AO18" s="32"/>
      <c r="AP18" s="32"/>
      <c r="AQ18" s="32"/>
      <c r="AR18" s="32"/>
      <c r="AS18" s="50">
        <f t="array" ref="AS18">MIN(IF(($E$34:$E$1048576=$E18),AS$34:AS$1048576))</f>
        <v>1.9493247787098968E-2</v>
      </c>
      <c r="AT18" s="32"/>
      <c r="AU18" s="32"/>
      <c r="AV18" s="32"/>
      <c r="AW18" s="32"/>
      <c r="AX18" s="50">
        <f t="array" ref="AX18">MIN(IF(($E$34:$E$1048576=$E18),AX$34:AX$1048576))</f>
        <v>0</v>
      </c>
      <c r="AY18" s="32"/>
      <c r="AZ18" s="32"/>
      <c r="BA18" s="32"/>
      <c r="BB18" s="32"/>
      <c r="BC18" s="50">
        <f t="array" ref="BC18">MIN(IF(($E$34:$E$1048576=$E18),BC$34:BC$1048576))</f>
        <v>-1.7952371834120448E-3</v>
      </c>
      <c r="BD18" s="32"/>
      <c r="BE18" s="32"/>
      <c r="BF18" s="32"/>
      <c r="BG18" s="32"/>
      <c r="BH18" s="51">
        <f t="array" ref="BH18">MIN(IF(($E$34:$E$1048576=$E18),BH$34:BH$1048576))</f>
        <v>-779.65346515486715</v>
      </c>
      <c r="BI18" s="32"/>
      <c r="BJ18" s="32"/>
      <c r="BK18" s="32"/>
      <c r="BL18" s="32"/>
      <c r="BM18" s="50">
        <f t="array" ref="BM18">MIN(IF(($E$34:$E$1048576=$E18),BM$34:BM$1048576))</f>
        <v>6.4230556852120846E-3</v>
      </c>
    </row>
    <row r="19" spans="1:89" x14ac:dyDescent="0.2">
      <c r="C19" s="12"/>
      <c r="E19" s="31" t="s">
        <v>91</v>
      </c>
      <c r="F19" s="32"/>
      <c r="G19" s="32"/>
      <c r="H19" s="32"/>
      <c r="I19" s="32"/>
      <c r="J19" s="32"/>
      <c r="K19" s="32"/>
      <c r="L19" s="32"/>
      <c r="M19" s="32"/>
      <c r="N19" s="32"/>
      <c r="O19" s="45">
        <f t="array" ref="O19">MIN(IF(($E$34:$E$1048576=$E19),O$34:O$1048576))</f>
        <v>-0.3556912273509541</v>
      </c>
      <c r="P19" s="32"/>
      <c r="Q19" s="32"/>
      <c r="R19" s="32"/>
      <c r="S19" s="32"/>
      <c r="T19" s="48">
        <f t="array" ref="T19">MIN(IF(($E$34:$E$1048576=$E19),T$34:T$1048576))</f>
        <v>7.1560643649837957E-4</v>
      </c>
      <c r="U19" s="32"/>
      <c r="V19" s="32"/>
      <c r="W19" s="32"/>
      <c r="X19" s="32"/>
      <c r="Y19" s="48">
        <f t="array" ref="Y19">MIN(IF(($E$34:$E$1048576=$E19),Y$34:Y$1048576))</f>
        <v>1.3958631476031311E-2</v>
      </c>
      <c r="Z19" s="32"/>
      <c r="AA19" s="32"/>
      <c r="AB19" s="32"/>
      <c r="AC19" s="32"/>
      <c r="AD19" s="50">
        <f t="array" ref="AD19">MIN(IF(($E$34:$E$1048576=$E19),AD$34:AD$1048576))</f>
        <v>0.96670942840644369</v>
      </c>
      <c r="AE19" s="32"/>
      <c r="AF19" s="32"/>
      <c r="AG19" s="32"/>
      <c r="AH19" s="32"/>
      <c r="AI19" s="50">
        <f t="array" ref="AI19">MIN(IF(($E$34:$E$1048576=$E19),AI$34:AI$1048576))</f>
        <v>0.19193484806631642</v>
      </c>
      <c r="AJ19" s="32"/>
      <c r="AK19" s="32"/>
      <c r="AL19" s="32"/>
      <c r="AM19" s="32"/>
      <c r="AN19" s="33">
        <f t="array" ref="AN19">MIN(IF(($E$34:$E$1048576=$E19),AN$34:AN$1048576))</f>
        <v>0.23821273948911617</v>
      </c>
      <c r="AO19" s="32"/>
      <c r="AP19" s="32"/>
      <c r="AQ19" s="32"/>
      <c r="AR19" s="32"/>
      <c r="AS19" s="50">
        <f t="array" ref="AS19">MIN(IF(($E$34:$E$1048576=$E19),AS$34:AS$1048576))</f>
        <v>0.31982982311408475</v>
      </c>
      <c r="AT19" s="32"/>
      <c r="AU19" s="32"/>
      <c r="AV19" s="32"/>
      <c r="AW19" s="32"/>
      <c r="AX19" s="50">
        <f t="array" ref="AX19">MIN(IF(($E$34:$E$1048576=$E19),AX$34:AX$1048576))</f>
        <v>4.1539742239987812E-2</v>
      </c>
      <c r="AY19" s="32"/>
      <c r="AZ19" s="32"/>
      <c r="BA19" s="32"/>
      <c r="BB19" s="32"/>
      <c r="BC19" s="50">
        <f t="array" ref="BC19">MIN(IF(($E$34:$E$1048576=$E19),BC$34:BC$1048576))</f>
        <v>3.0289492010157269E-2</v>
      </c>
      <c r="BD19" s="32"/>
      <c r="BE19" s="32"/>
      <c r="BF19" s="32"/>
      <c r="BG19" s="32"/>
      <c r="BH19" s="51">
        <f t="array" ref="BH19">MIN(IF(($E$34:$E$1048576=$E19),BH$34:BH$1048576))</f>
        <v>-769.19524814785302</v>
      </c>
      <c r="BI19" s="32"/>
      <c r="BJ19" s="32"/>
      <c r="BK19" s="32"/>
      <c r="BL19" s="32"/>
      <c r="BM19" s="50">
        <f t="array" ref="BM19">MIN(IF(($E$34:$E$1048576=$E19),BM$34:BM$1048576))</f>
        <v>-4.8631133996866202E-3</v>
      </c>
    </row>
    <row r="20" spans="1:89" x14ac:dyDescent="0.2">
      <c r="C20" s="5"/>
      <c r="E20" s="5"/>
      <c r="O20" s="46"/>
      <c r="T20" s="46"/>
      <c r="Y20" s="46"/>
      <c r="AD20" s="46"/>
      <c r="AI20" s="46"/>
      <c r="AS20" s="46"/>
      <c r="AX20" s="46"/>
      <c r="BC20" s="46"/>
      <c r="BH20" s="46"/>
      <c r="BM20" s="46"/>
    </row>
    <row r="21" spans="1:89" s="60" customFormat="1" ht="11.25" x14ac:dyDescent="0.2">
      <c r="C21" s="59" t="s">
        <v>270</v>
      </c>
      <c r="E21" s="61"/>
      <c r="O21" s="62"/>
      <c r="T21" s="62"/>
      <c r="Y21" s="62"/>
      <c r="AD21" s="62"/>
      <c r="AI21" s="62"/>
      <c r="AS21" s="62"/>
      <c r="AX21" s="62"/>
      <c r="BC21" s="62"/>
      <c r="BH21" s="62"/>
      <c r="BM21" s="62"/>
    </row>
    <row r="22" spans="1:89" hidden="1" outlineLevel="1" x14ac:dyDescent="0.2">
      <c r="C22" s="13" t="s">
        <v>269</v>
      </c>
      <c r="E22" s="16"/>
      <c r="O22" s="46"/>
      <c r="T22" s="46"/>
      <c r="Y22" s="46"/>
      <c r="AD22" s="46"/>
      <c r="AI22" s="46"/>
      <c r="AS22" s="46"/>
      <c r="AX22" s="46"/>
      <c r="BC22" s="46"/>
      <c r="BH22" s="46"/>
      <c r="BM22" s="46"/>
      <c r="BN22" s="52">
        <f t="shared" ref="BN22:CK22" si="1">SUBTOTAL(9,BN34:BN1048576)</f>
        <v>998316536.4549998</v>
      </c>
      <c r="BO22" s="27">
        <f t="shared" si="1"/>
        <v>600423974.66750014</v>
      </c>
      <c r="BP22" s="27">
        <f t="shared" si="1"/>
        <v>442492.75</v>
      </c>
      <c r="BQ22" s="27">
        <f t="shared" si="1"/>
        <v>273557.5</v>
      </c>
      <c r="BR22" s="27">
        <f t="shared" si="1"/>
        <v>244393798.05250001</v>
      </c>
      <c r="BS22" s="27">
        <f t="shared" si="1"/>
        <v>553067326.1875</v>
      </c>
      <c r="BT22" s="27">
        <f t="shared" si="1"/>
        <v>3003594.7649999987</v>
      </c>
      <c r="BU22" s="27">
        <f t="shared" si="1"/>
        <v>645506608.57000005</v>
      </c>
      <c r="BV22" s="27">
        <f t="shared" si="1"/>
        <v>69969483.644999981</v>
      </c>
      <c r="BW22" s="27">
        <f t="shared" si="1"/>
        <v>62198899.397500023</v>
      </c>
      <c r="BX22" s="27">
        <f t="shared" si="1"/>
        <v>19688595.129999995</v>
      </c>
      <c r="BY22" s="27">
        <f t="shared" si="1"/>
        <v>40745172.685000002</v>
      </c>
      <c r="BZ22" s="27">
        <f t="shared" si="1"/>
        <v>533973825.64750016</v>
      </c>
      <c r="CA22" s="27">
        <f t="shared" si="1"/>
        <v>374699573.19999993</v>
      </c>
      <c r="CB22" s="27">
        <f t="shared" si="1"/>
        <v>624537707.3275001</v>
      </c>
      <c r="CC22" s="27">
        <f t="shared" si="1"/>
        <v>83958926.685000002</v>
      </c>
      <c r="CD22" s="27">
        <f t="shared" si="1"/>
        <v>573124232.50500011</v>
      </c>
      <c r="CE22" s="27">
        <f t="shared" si="1"/>
        <v>507236331.0374999</v>
      </c>
      <c r="CF22" s="27">
        <f t="shared" si="1"/>
        <v>4.0499999999999936</v>
      </c>
      <c r="CG22" s="27">
        <f t="shared" si="1"/>
        <v>10377338.75</v>
      </c>
      <c r="CH22" s="27">
        <f t="shared" si="1"/>
        <v>3690570.0975000067</v>
      </c>
      <c r="CI22" s="27">
        <f t="shared" si="1"/>
        <v>3690569.4215624961</v>
      </c>
      <c r="CJ22" s="27">
        <f t="shared" si="1"/>
        <v>3690568.6293749944</v>
      </c>
      <c r="CK22" s="27">
        <f t="shared" si="1"/>
        <v>3690567.9965624944</v>
      </c>
    </row>
    <row r="23" spans="1:89" collapsed="1" x14ac:dyDescent="0.2">
      <c r="C23" s="13" t="s">
        <v>274</v>
      </c>
      <c r="E23" s="57"/>
      <c r="F23" s="58" t="str">
        <f>"Anzahl "&amp;SUBTOTAL(3,C34:C1048576)&amp;" von "&amp;COUNTA(C34:C1048576)</f>
        <v>Anzahl 81 von 81</v>
      </c>
      <c r="G23" s="30"/>
      <c r="H23" s="30"/>
      <c r="I23" s="30"/>
      <c r="J23" s="30"/>
      <c r="K23" s="30"/>
      <c r="L23" s="30"/>
      <c r="M23" s="30"/>
      <c r="N23" s="30"/>
      <c r="O23" s="47">
        <f>BR22/BS22</f>
        <v>0.44188797001840247</v>
      </c>
      <c r="P23" s="30"/>
      <c r="Q23" s="30"/>
      <c r="R23" s="30"/>
      <c r="S23" s="30"/>
      <c r="T23" s="49">
        <f>BT22/BU22</f>
        <v>4.6530813552070442E-3</v>
      </c>
      <c r="U23" s="30"/>
      <c r="V23" s="30"/>
      <c r="W23" s="30"/>
      <c r="X23" s="30"/>
      <c r="Y23" s="49">
        <f>(CE22*CF11)/BU22</f>
        <v>3.928978606130671E-2</v>
      </c>
      <c r="Z23" s="30"/>
      <c r="AA23" s="30"/>
      <c r="AB23" s="30"/>
      <c r="AC23" s="30"/>
      <c r="AD23" s="29">
        <f>BU22/(CB22-CG22)</f>
        <v>1.0510391773814765</v>
      </c>
      <c r="AE23" s="30"/>
      <c r="AF23" s="30"/>
      <c r="AG23" s="30"/>
      <c r="AH23" s="30"/>
      <c r="AI23" s="29">
        <f>CA22/CB22</f>
        <v>0.59996309078502441</v>
      </c>
      <c r="AJ23" s="30"/>
      <c r="AK23" s="30"/>
      <c r="AL23" s="30"/>
      <c r="AM23" s="30"/>
      <c r="AN23" s="28"/>
      <c r="AO23" s="30"/>
      <c r="AP23" s="30"/>
      <c r="AQ23" s="30"/>
      <c r="AR23" s="30"/>
      <c r="AS23" s="29">
        <f>BZ22/BU22</f>
        <v>0.82721666758829926</v>
      </c>
      <c r="AT23" s="30"/>
      <c r="AU23" s="30"/>
      <c r="AV23" s="30"/>
      <c r="AW23" s="30"/>
      <c r="AX23" s="29">
        <f>CC22/(CD22+CC22)</f>
        <v>0.12777519178622368</v>
      </c>
      <c r="AY23" s="30"/>
      <c r="AZ23" s="30"/>
      <c r="BA23" s="30"/>
      <c r="BB23" s="30"/>
      <c r="BC23" s="29">
        <f>BY22/BU22</f>
        <v>6.3121232446037012E-2</v>
      </c>
      <c r="BD23" s="30"/>
      <c r="BE23" s="30"/>
      <c r="BF23" s="30"/>
      <c r="BG23" s="30"/>
      <c r="BH23" s="29"/>
      <c r="BI23" s="30"/>
      <c r="BJ23" s="30"/>
      <c r="BK23" s="30"/>
      <c r="BL23" s="30"/>
      <c r="BM23" s="29">
        <f>BV22/BU22</f>
        <v>0.10839468212417588</v>
      </c>
    </row>
    <row r="27" spans="1:89" hidden="1" outlineLevel="1" x14ac:dyDescent="0.2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9</v>
      </c>
      <c r="H27" s="3" t="s">
        <v>8</v>
      </c>
      <c r="I27" s="3" t="s">
        <v>7</v>
      </c>
      <c r="J27" s="3" t="s">
        <v>6</v>
      </c>
      <c r="K27" s="3" t="s">
        <v>19</v>
      </c>
      <c r="L27" s="3" t="s">
        <v>18</v>
      </c>
      <c r="M27" s="3" t="s">
        <v>17</v>
      </c>
      <c r="N27" s="3" t="s">
        <v>16</v>
      </c>
      <c r="O27" s="3" t="s">
        <v>20</v>
      </c>
      <c r="P27" s="3" t="s">
        <v>29</v>
      </c>
      <c r="Q27" s="3" t="s">
        <v>28</v>
      </c>
      <c r="R27" s="3" t="s">
        <v>27</v>
      </c>
      <c r="S27" s="3" t="s">
        <v>26</v>
      </c>
      <c r="T27" s="3" t="s">
        <v>30</v>
      </c>
      <c r="U27" s="3" t="s">
        <v>72</v>
      </c>
      <c r="V27" s="3" t="s">
        <v>71</v>
      </c>
      <c r="W27" s="3" t="s">
        <v>70</v>
      </c>
      <c r="X27" s="3" t="s">
        <v>69</v>
      </c>
      <c r="Y27" s="3" t="s">
        <v>73</v>
      </c>
      <c r="Z27" s="3" t="s">
        <v>78</v>
      </c>
      <c r="AA27" s="3" t="s">
        <v>77</v>
      </c>
      <c r="AB27" s="3" t="s">
        <v>76</v>
      </c>
      <c r="AC27" s="3" t="s">
        <v>75</v>
      </c>
      <c r="AD27" s="3" t="s">
        <v>79</v>
      </c>
      <c r="AE27" s="3" t="s">
        <v>63</v>
      </c>
      <c r="AF27" s="3" t="s">
        <v>62</v>
      </c>
      <c r="AG27" s="3" t="s">
        <v>61</v>
      </c>
      <c r="AH27" s="3" t="s">
        <v>60</v>
      </c>
      <c r="AI27" s="3" t="s">
        <v>64</v>
      </c>
      <c r="AJ27" s="3" t="s">
        <v>57</v>
      </c>
      <c r="AK27" s="3" t="s">
        <v>56</v>
      </c>
      <c r="AL27" s="3" t="s">
        <v>55</v>
      </c>
      <c r="AM27" s="3" t="s">
        <v>54</v>
      </c>
      <c r="AN27" s="3" t="s">
        <v>58</v>
      </c>
      <c r="AO27" s="3" t="s">
        <v>51</v>
      </c>
      <c r="AP27" s="3" t="s">
        <v>50</v>
      </c>
      <c r="AQ27" s="3" t="s">
        <v>49</v>
      </c>
      <c r="AR27" s="3" t="s">
        <v>48</v>
      </c>
      <c r="AS27" s="3" t="s">
        <v>52</v>
      </c>
      <c r="AT27" s="3" t="s">
        <v>83</v>
      </c>
      <c r="AU27" s="3" t="s">
        <v>82</v>
      </c>
      <c r="AV27" s="3" t="s">
        <v>81</v>
      </c>
      <c r="AW27" s="3" t="s">
        <v>80</v>
      </c>
      <c r="AX27" s="3" t="s">
        <v>84</v>
      </c>
      <c r="AY27" s="3" t="s">
        <v>45</v>
      </c>
      <c r="AZ27" s="3" t="s">
        <v>44</v>
      </c>
      <c r="BA27" s="3" t="s">
        <v>43</v>
      </c>
      <c r="BB27" s="3" t="s">
        <v>42</v>
      </c>
      <c r="BC27" s="3" t="s">
        <v>46</v>
      </c>
      <c r="BD27" s="3" t="s">
        <v>34</v>
      </c>
      <c r="BE27" s="3" t="s">
        <v>33</v>
      </c>
      <c r="BF27" s="3" t="s">
        <v>32</v>
      </c>
      <c r="BG27" s="3" t="s">
        <v>31</v>
      </c>
      <c r="BH27" s="3" t="s">
        <v>35</v>
      </c>
      <c r="BI27" s="3" t="s">
        <v>39</v>
      </c>
      <c r="BJ27" s="3" t="s">
        <v>38</v>
      </c>
      <c r="BK27" s="3" t="s">
        <v>37</v>
      </c>
      <c r="BL27" s="3" t="s">
        <v>36</v>
      </c>
      <c r="BM27" s="3" t="s">
        <v>40</v>
      </c>
      <c r="BN27" s="3" t="s">
        <v>10</v>
      </c>
      <c r="BO27" s="3" t="s">
        <v>11</v>
      </c>
      <c r="BP27" s="3" t="s">
        <v>12</v>
      </c>
      <c r="BQ27" s="3" t="s">
        <v>13</v>
      </c>
      <c r="BR27" s="3" t="s">
        <v>14</v>
      </c>
      <c r="BS27" s="3" t="s">
        <v>15</v>
      </c>
      <c r="BT27" s="3" t="s">
        <v>24</v>
      </c>
      <c r="BU27" s="3" t="s">
        <v>25</v>
      </c>
      <c r="BV27" s="3" t="s">
        <v>21</v>
      </c>
      <c r="BW27" s="3" t="s">
        <v>22</v>
      </c>
      <c r="BX27" s="3" t="s">
        <v>23</v>
      </c>
      <c r="BY27" s="3" t="s">
        <v>41</v>
      </c>
      <c r="BZ27" s="3" t="s">
        <v>47</v>
      </c>
      <c r="CA27" s="3" t="s">
        <v>53</v>
      </c>
      <c r="CB27" s="3" t="s">
        <v>59</v>
      </c>
      <c r="CC27" s="3" t="s">
        <v>65</v>
      </c>
      <c r="CD27" s="3" t="s">
        <v>66</v>
      </c>
      <c r="CE27" s="3" t="s">
        <v>67</v>
      </c>
      <c r="CF27" s="3" t="s">
        <v>68</v>
      </c>
      <c r="CG27" s="3" t="s">
        <v>74</v>
      </c>
      <c r="CH27" s="3" t="s">
        <v>88</v>
      </c>
      <c r="CI27" s="3" t="s">
        <v>87</v>
      </c>
      <c r="CJ27" s="3" t="s">
        <v>86</v>
      </c>
      <c r="CK27" s="3" t="s">
        <v>85</v>
      </c>
    </row>
    <row r="28" spans="1:89" s="20" customFormat="1" collapsed="1" x14ac:dyDescent="0.2">
      <c r="A28" s="17"/>
      <c r="B28" s="18"/>
      <c r="C28" s="18" t="s">
        <v>263</v>
      </c>
      <c r="D28" s="18"/>
      <c r="E28" s="65" t="s">
        <v>264</v>
      </c>
      <c r="F28" s="66"/>
      <c r="G28" s="18"/>
      <c r="H28" s="18"/>
      <c r="I28" s="18"/>
      <c r="J28" s="18"/>
      <c r="K28" s="64" t="s">
        <v>261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18"/>
      <c r="AK28" s="18"/>
      <c r="AL28" s="18"/>
      <c r="AM28" s="18"/>
      <c r="AN28" s="18"/>
      <c r="AO28" s="64" t="s">
        <v>262</v>
      </c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9"/>
    </row>
    <row r="29" spans="1:89" s="20" customForma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63" t="s">
        <v>250</v>
      </c>
      <c r="L29" s="63"/>
      <c r="M29" s="63"/>
      <c r="N29" s="63"/>
      <c r="O29" s="63"/>
      <c r="P29" s="63" t="s">
        <v>251</v>
      </c>
      <c r="Q29" s="63"/>
      <c r="R29" s="63"/>
      <c r="S29" s="63"/>
      <c r="T29" s="63"/>
      <c r="U29" s="63" t="s">
        <v>252</v>
      </c>
      <c r="V29" s="63"/>
      <c r="W29" s="63"/>
      <c r="X29" s="63"/>
      <c r="Y29" s="63"/>
      <c r="Z29" s="63" t="s">
        <v>253</v>
      </c>
      <c r="AA29" s="63"/>
      <c r="AB29" s="63"/>
      <c r="AC29" s="63"/>
      <c r="AD29" s="63"/>
      <c r="AE29" s="63" t="s">
        <v>254</v>
      </c>
      <c r="AF29" s="63"/>
      <c r="AG29" s="63"/>
      <c r="AH29" s="63"/>
      <c r="AI29" s="63"/>
      <c r="AJ29" s="63" t="s">
        <v>255</v>
      </c>
      <c r="AK29" s="63"/>
      <c r="AL29" s="63"/>
      <c r="AM29" s="63"/>
      <c r="AN29" s="63"/>
      <c r="AO29" s="63" t="s">
        <v>256</v>
      </c>
      <c r="AP29" s="63"/>
      <c r="AQ29" s="63"/>
      <c r="AR29" s="63"/>
      <c r="AS29" s="63"/>
      <c r="AT29" s="63" t="s">
        <v>257</v>
      </c>
      <c r="AU29" s="63"/>
      <c r="AV29" s="63"/>
      <c r="AW29" s="63"/>
      <c r="AX29" s="63"/>
      <c r="AY29" s="63" t="s">
        <v>258</v>
      </c>
      <c r="AZ29" s="63"/>
      <c r="BA29" s="63"/>
      <c r="BB29" s="63"/>
      <c r="BC29" s="63"/>
      <c r="BD29" s="63" t="s">
        <v>259</v>
      </c>
      <c r="BE29" s="63"/>
      <c r="BF29" s="63"/>
      <c r="BG29" s="63"/>
      <c r="BH29" s="63"/>
      <c r="BI29" s="63" t="s">
        <v>260</v>
      </c>
      <c r="BJ29" s="63"/>
      <c r="BK29" s="63"/>
      <c r="BL29" s="63"/>
      <c r="BM29" s="63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3"/>
    </row>
    <row r="30" spans="1:89" s="2" customFormat="1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 t="str">
        <f>$G$6</f>
        <v>2020</v>
      </c>
      <c r="L30" s="7" t="str">
        <f>$H$6</f>
        <v>2021</v>
      </c>
      <c r="M30" s="7" t="str">
        <f>$I$6</f>
        <v>2022</v>
      </c>
      <c r="N30" s="7" t="str">
        <f>$J$6</f>
        <v>2023</v>
      </c>
      <c r="O30" s="7" t="s">
        <v>272</v>
      </c>
      <c r="P30" s="7" t="str">
        <f>$G$6</f>
        <v>2020</v>
      </c>
      <c r="Q30" s="7" t="str">
        <f>$H$6</f>
        <v>2021</v>
      </c>
      <c r="R30" s="7" t="str">
        <f>$I$6</f>
        <v>2022</v>
      </c>
      <c r="S30" s="7" t="str">
        <f>$J$6</f>
        <v>2023</v>
      </c>
      <c r="T30" s="7" t="s">
        <v>272</v>
      </c>
      <c r="U30" s="7" t="str">
        <f>$G$6</f>
        <v>2020</v>
      </c>
      <c r="V30" s="7" t="str">
        <f>$H$6</f>
        <v>2021</v>
      </c>
      <c r="W30" s="7" t="str">
        <f>$I$6</f>
        <v>2022</v>
      </c>
      <c r="X30" s="7" t="str">
        <f>$J$6</f>
        <v>2023</v>
      </c>
      <c r="Y30" s="7" t="s">
        <v>272</v>
      </c>
      <c r="Z30" s="7" t="str">
        <f>$G$6</f>
        <v>2020</v>
      </c>
      <c r="AA30" s="7" t="str">
        <f>$H$6</f>
        <v>2021</v>
      </c>
      <c r="AB30" s="7" t="str">
        <f>$I$6</f>
        <v>2022</v>
      </c>
      <c r="AC30" s="7" t="str">
        <f>$J$6</f>
        <v>2023</v>
      </c>
      <c r="AD30" s="7" t="s">
        <v>272</v>
      </c>
      <c r="AE30" s="7" t="str">
        <f>$G$6</f>
        <v>2020</v>
      </c>
      <c r="AF30" s="7" t="str">
        <f>$H$6</f>
        <v>2021</v>
      </c>
      <c r="AG30" s="7" t="str">
        <f>$I$6</f>
        <v>2022</v>
      </c>
      <c r="AH30" s="7" t="str">
        <f>$J$6</f>
        <v>2023</v>
      </c>
      <c r="AI30" s="7" t="s">
        <v>272</v>
      </c>
      <c r="AJ30" s="7" t="str">
        <f>$G$6</f>
        <v>2020</v>
      </c>
      <c r="AK30" s="7" t="str">
        <f>$H$6</f>
        <v>2021</v>
      </c>
      <c r="AL30" s="7" t="str">
        <f>$I$6</f>
        <v>2022</v>
      </c>
      <c r="AM30" s="7" t="str">
        <f>$J$6</f>
        <v>2023</v>
      </c>
      <c r="AN30" s="7" t="s">
        <v>272</v>
      </c>
      <c r="AO30" s="7" t="str">
        <f>$G$6</f>
        <v>2020</v>
      </c>
      <c r="AP30" s="7" t="str">
        <f>$H$6</f>
        <v>2021</v>
      </c>
      <c r="AQ30" s="7" t="str">
        <f>$I$6</f>
        <v>2022</v>
      </c>
      <c r="AR30" s="7" t="str">
        <f>$J$6</f>
        <v>2023</v>
      </c>
      <c r="AS30" s="7" t="s">
        <v>272</v>
      </c>
      <c r="AT30" s="7" t="str">
        <f>$G$6</f>
        <v>2020</v>
      </c>
      <c r="AU30" s="7" t="str">
        <f>$H$6</f>
        <v>2021</v>
      </c>
      <c r="AV30" s="7" t="str">
        <f>$I$6</f>
        <v>2022</v>
      </c>
      <c r="AW30" s="7" t="str">
        <f>$J$6</f>
        <v>2023</v>
      </c>
      <c r="AX30" s="7" t="s">
        <v>272</v>
      </c>
      <c r="AY30" s="7" t="str">
        <f>$G$6</f>
        <v>2020</v>
      </c>
      <c r="AZ30" s="7" t="str">
        <f>$H$6</f>
        <v>2021</v>
      </c>
      <c r="BA30" s="7" t="str">
        <f>$I$6</f>
        <v>2022</v>
      </c>
      <c r="BB30" s="7" t="str">
        <f>$J$6</f>
        <v>2023</v>
      </c>
      <c r="BC30" s="7" t="s">
        <v>272</v>
      </c>
      <c r="BD30" s="7" t="str">
        <f>$G$6</f>
        <v>2020</v>
      </c>
      <c r="BE30" s="7" t="str">
        <f>$H$6</f>
        <v>2021</v>
      </c>
      <c r="BF30" s="7" t="str">
        <f>$I$6</f>
        <v>2022</v>
      </c>
      <c r="BG30" s="7" t="str">
        <f>$J$6</f>
        <v>2023</v>
      </c>
      <c r="BH30" s="7" t="s">
        <v>272</v>
      </c>
      <c r="BI30" s="7" t="str">
        <f>$G$6</f>
        <v>2020</v>
      </c>
      <c r="BJ30" s="7" t="str">
        <f>$H$6</f>
        <v>2021</v>
      </c>
      <c r="BK30" s="7" t="str">
        <f>$I$6</f>
        <v>2022</v>
      </c>
      <c r="BL30" s="7" t="str">
        <f>$J$6</f>
        <v>2023</v>
      </c>
      <c r="BM30" s="7" t="s">
        <v>272</v>
      </c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8"/>
    </row>
    <row r="31" spans="1:89" s="2" customFormat="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 t="s">
        <v>273</v>
      </c>
      <c r="P31" s="7"/>
      <c r="Q31" s="7"/>
      <c r="R31" s="7"/>
      <c r="S31" s="7"/>
      <c r="T31" s="7" t="s">
        <v>273</v>
      </c>
      <c r="U31" s="7"/>
      <c r="V31" s="7"/>
      <c r="W31" s="7"/>
      <c r="X31" s="7"/>
      <c r="Y31" s="7" t="s">
        <v>273</v>
      </c>
      <c r="Z31" s="7"/>
      <c r="AA31" s="7"/>
      <c r="AB31" s="7"/>
      <c r="AC31" s="7"/>
      <c r="AD31" s="7" t="s">
        <v>273</v>
      </c>
      <c r="AE31" s="7"/>
      <c r="AF31" s="7"/>
      <c r="AG31" s="7"/>
      <c r="AH31" s="7"/>
      <c r="AI31" s="7" t="s">
        <v>273</v>
      </c>
      <c r="AJ31" s="7"/>
      <c r="AK31" s="7"/>
      <c r="AL31" s="7"/>
      <c r="AM31" s="7"/>
      <c r="AN31" s="7" t="s">
        <v>273</v>
      </c>
      <c r="AO31" s="7"/>
      <c r="AP31" s="7"/>
      <c r="AQ31" s="7"/>
      <c r="AR31" s="7"/>
      <c r="AS31" s="7" t="s">
        <v>273</v>
      </c>
      <c r="AT31" s="7"/>
      <c r="AU31" s="7"/>
      <c r="AV31" s="7"/>
      <c r="AW31" s="7"/>
      <c r="AX31" s="7" t="s">
        <v>273</v>
      </c>
      <c r="AY31" s="7"/>
      <c r="AZ31" s="7"/>
      <c r="BA31" s="7"/>
      <c r="BB31" s="7"/>
      <c r="BC31" s="7" t="s">
        <v>273</v>
      </c>
      <c r="BD31" s="7"/>
      <c r="BE31" s="7"/>
      <c r="BF31" s="7"/>
      <c r="BG31" s="7"/>
      <c r="BH31" s="7" t="s">
        <v>273</v>
      </c>
      <c r="BI31" s="7"/>
      <c r="BJ31" s="7"/>
      <c r="BK31" s="7"/>
      <c r="BL31" s="7"/>
      <c r="BM31" s="7" t="s">
        <v>273</v>
      </c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8"/>
    </row>
    <row r="32" spans="1:89" s="2" customFormat="1" x14ac:dyDescent="0.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8"/>
    </row>
    <row r="33" spans="1:89" s="4" customForma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8"/>
    </row>
    <row r="34" spans="1:89" s="42" customFormat="1" x14ac:dyDescent="0.2">
      <c r="A34" s="34">
        <v>214</v>
      </c>
      <c r="B34" s="35">
        <v>1</v>
      </c>
      <c r="C34" s="36" t="s">
        <v>89</v>
      </c>
      <c r="D34" s="36" t="s">
        <v>90</v>
      </c>
      <c r="E34" s="36" t="s">
        <v>91</v>
      </c>
      <c r="F34" s="37" t="s">
        <v>92</v>
      </c>
      <c r="G34" s="36" t="s">
        <v>95</v>
      </c>
      <c r="H34" s="36" t="s">
        <v>94</v>
      </c>
      <c r="I34" s="36" t="s">
        <v>93</v>
      </c>
      <c r="J34" s="36" t="s">
        <v>275</v>
      </c>
      <c r="K34" s="38">
        <v>0.63242870062393464</v>
      </c>
      <c r="L34" s="38">
        <v>0.72345256309648842</v>
      </c>
      <c r="M34" s="38">
        <v>0.75004929122632635</v>
      </c>
      <c r="N34" s="38">
        <v>0.75328447268789489</v>
      </c>
      <c r="O34" s="43">
        <v>0.71596430589677518</v>
      </c>
      <c r="P34" s="55">
        <v>4.9290780527838432E-3</v>
      </c>
      <c r="Q34" s="55">
        <v>4.7873425626767498E-3</v>
      </c>
      <c r="R34" s="55">
        <v>4.7150296158247201E-3</v>
      </c>
      <c r="S34" s="55">
        <v>6.1211983424986072E-3</v>
      </c>
      <c r="T34" s="56">
        <v>5.1545557573629682E-3</v>
      </c>
      <c r="U34" s="55">
        <v>3.2310899520437253E-2</v>
      </c>
      <c r="V34" s="55">
        <v>3.9837323690760651E-2</v>
      </c>
      <c r="W34" s="55">
        <v>3.9025014317577891E-2</v>
      </c>
      <c r="X34" s="55">
        <v>3.6821551417424034E-2</v>
      </c>
      <c r="Y34" s="56">
        <v>3.7014223062311037E-2</v>
      </c>
      <c r="Z34" s="38">
        <v>0.99066394080878684</v>
      </c>
      <c r="AA34" s="38">
        <v>0.98327987512984905</v>
      </c>
      <c r="AB34" s="38">
        <v>0.9719075601448105</v>
      </c>
      <c r="AC34" s="38">
        <v>0.94640941126962641</v>
      </c>
      <c r="AD34" s="43">
        <v>0.97223581764845801</v>
      </c>
      <c r="AE34" s="38">
        <v>0.40122292307709995</v>
      </c>
      <c r="AF34" s="38">
        <v>0.37805960086660051</v>
      </c>
      <c r="AG34" s="38">
        <v>0.33725020546404177</v>
      </c>
      <c r="AH34" s="38">
        <v>0.2575084828905409</v>
      </c>
      <c r="AI34" s="43">
        <v>0.34081106705581754</v>
      </c>
      <c r="AJ34" s="38">
        <v>0.41490149690678957</v>
      </c>
      <c r="AK34" s="38">
        <v>0.39399001264496253</v>
      </c>
      <c r="AL34" s="38">
        <v>0.35459204430421726</v>
      </c>
      <c r="AM34" s="38">
        <v>0.29147060284227544</v>
      </c>
      <c r="AN34" s="38">
        <v>0.3630791004790862</v>
      </c>
      <c r="AO34" s="38">
        <v>0.71899760259227852</v>
      </c>
      <c r="AP34" s="38">
        <v>0.84120137405147022</v>
      </c>
      <c r="AQ34" s="38">
        <v>0.82111354825833283</v>
      </c>
      <c r="AR34" s="38">
        <v>0.78099822318109025</v>
      </c>
      <c r="AS34" s="43">
        <v>0.79068563678512782</v>
      </c>
      <c r="AT34" s="38">
        <v>0.13391959282433219</v>
      </c>
      <c r="AU34" s="38">
        <v>0.14703099849347062</v>
      </c>
      <c r="AV34" s="38">
        <v>8.4940685803203894E-2</v>
      </c>
      <c r="AW34" s="38">
        <v>3.3459739830787642E-2</v>
      </c>
      <c r="AX34" s="43">
        <v>9.9880609154217662E-2</v>
      </c>
      <c r="AY34" s="38">
        <v>7.909158839076566E-2</v>
      </c>
      <c r="AZ34" s="38">
        <v>8.5999687859684898E-2</v>
      </c>
      <c r="BA34" s="38">
        <v>8.7064075635555307E-2</v>
      </c>
      <c r="BB34" s="38">
        <v>8.274655563903896E-2</v>
      </c>
      <c r="BC34" s="43">
        <v>8.3732766378259618E-2</v>
      </c>
      <c r="BD34" s="39">
        <v>1135.2909502065665</v>
      </c>
      <c r="BE34" s="39">
        <v>1319.4172492775338</v>
      </c>
      <c r="BF34" s="39">
        <v>1384.8288087640926</v>
      </c>
      <c r="BG34" s="39">
        <v>1411.6996164035179</v>
      </c>
      <c r="BH34" s="44">
        <v>1313.8601193151417</v>
      </c>
      <c r="BI34" s="38">
        <v>6.4275866398163822E-2</v>
      </c>
      <c r="BJ34" s="38">
        <v>6.3694046575019828E-2</v>
      </c>
      <c r="BK34" s="38">
        <v>5.2698955866140665E-2</v>
      </c>
      <c r="BL34" s="38">
        <v>1.9390406104924273E-2</v>
      </c>
      <c r="BM34" s="43">
        <v>4.9436648823589995E-2</v>
      </c>
      <c r="BN34" s="40">
        <v>19064055.362500001</v>
      </c>
      <c r="BO34" s="40">
        <v>19064055.362500001</v>
      </c>
      <c r="BP34" s="40">
        <v>9345</v>
      </c>
      <c r="BQ34" s="40">
        <v>9345</v>
      </c>
      <c r="BR34" s="40">
        <v>12278022.815000001</v>
      </c>
      <c r="BS34" s="40">
        <v>17148931.467499997</v>
      </c>
      <c r="BT34" s="40">
        <v>101780.765</v>
      </c>
      <c r="BU34" s="40">
        <v>19745787.957500003</v>
      </c>
      <c r="BV34" s="40">
        <v>976165.58499999996</v>
      </c>
      <c r="BW34" s="40">
        <v>2081064.7599999998</v>
      </c>
      <c r="BX34" s="40">
        <v>0</v>
      </c>
      <c r="BY34" s="40">
        <v>1653369.45</v>
      </c>
      <c r="BZ34" s="40">
        <v>15612710.924999999</v>
      </c>
      <c r="CA34" s="40">
        <v>6921760.0724999998</v>
      </c>
      <c r="CB34" s="40">
        <v>20309669.32</v>
      </c>
      <c r="CC34" s="40">
        <v>2081064.7599999998</v>
      </c>
      <c r="CD34" s="40">
        <v>18754458.547499999</v>
      </c>
      <c r="CE34" s="40">
        <v>14617500</v>
      </c>
      <c r="CF34" s="38">
        <v>0.05</v>
      </c>
      <c r="CG34" s="40">
        <v>0</v>
      </c>
      <c r="CH34" s="41">
        <v>45562.5937962963</v>
      </c>
      <c r="CI34" s="41">
        <v>45562.585451388892</v>
      </c>
      <c r="CJ34" s="41">
        <v>45562.575671296298</v>
      </c>
      <c r="CK34" s="41">
        <v>45562.567858796298</v>
      </c>
    </row>
    <row r="35" spans="1:89" s="42" customFormat="1" x14ac:dyDescent="0.2">
      <c r="A35" s="34">
        <v>31</v>
      </c>
      <c r="B35" s="35">
        <v>3</v>
      </c>
      <c r="C35" s="36" t="s">
        <v>96</v>
      </c>
      <c r="D35" s="36" t="s">
        <v>97</v>
      </c>
      <c r="E35" s="36" t="s">
        <v>98</v>
      </c>
      <c r="F35" s="37" t="s">
        <v>99</v>
      </c>
      <c r="G35" s="36" t="s">
        <v>95</v>
      </c>
      <c r="H35" s="36" t="s">
        <v>94</v>
      </c>
      <c r="I35" s="36" t="s">
        <v>93</v>
      </c>
      <c r="J35" s="36" t="s">
        <v>275</v>
      </c>
      <c r="K35" s="38">
        <v>6.8673071195567342E-2</v>
      </c>
      <c r="L35" s="38">
        <v>0.1039138065171826</v>
      </c>
      <c r="M35" s="38">
        <v>0.19505658792619221</v>
      </c>
      <c r="N35" s="38">
        <v>0.20643003310760086</v>
      </c>
      <c r="O35" s="43">
        <v>0.14277527253285505</v>
      </c>
      <c r="P35" s="55">
        <v>1.9736736460626843E-3</v>
      </c>
      <c r="Q35" s="55">
        <v>2.1827757872219283E-3</v>
      </c>
      <c r="R35" s="55">
        <v>1.7126580466954998E-3</v>
      </c>
      <c r="S35" s="55">
        <v>7.0653991048619299E-3</v>
      </c>
      <c r="T35" s="56">
        <v>3.2694128717514355E-3</v>
      </c>
      <c r="U35" s="55">
        <v>2.4608681119784766E-2</v>
      </c>
      <c r="V35" s="55">
        <v>2.6876333844452517E-2</v>
      </c>
      <c r="W35" s="55">
        <v>2.6851689606318698E-2</v>
      </c>
      <c r="X35" s="55">
        <v>3.350515283870506E-2</v>
      </c>
      <c r="Y35" s="56">
        <v>2.7978650077525289E-2</v>
      </c>
      <c r="Z35" s="38">
        <v>1.1071616794418959</v>
      </c>
      <c r="AA35" s="38">
        <v>0.97085772530475423</v>
      </c>
      <c r="AB35" s="38">
        <v>0.89361297707793186</v>
      </c>
      <c r="AC35" s="38">
        <v>0.95149993598864224</v>
      </c>
      <c r="AD35" s="43">
        <v>0.97700149873594</v>
      </c>
      <c r="AE35" s="38">
        <v>0.41434431888741391</v>
      </c>
      <c r="AF35" s="38">
        <v>0.3676723061965711</v>
      </c>
      <c r="AG35" s="38">
        <v>0.23172170883645296</v>
      </c>
      <c r="AH35" s="38">
        <v>0.18240170885259424</v>
      </c>
      <c r="AI35" s="43">
        <v>0.29385839095552774</v>
      </c>
      <c r="AJ35" s="38">
        <v>0.13811900141756914</v>
      </c>
      <c r="AK35" s="38">
        <v>0.11891071823269707</v>
      </c>
      <c r="AL35" s="38">
        <v>8.5547586494820679E-2</v>
      </c>
      <c r="AM35" s="38">
        <v>6.676406311727634E-2</v>
      </c>
      <c r="AN35" s="38">
        <v>0.10221372750089992</v>
      </c>
      <c r="AO35" s="38">
        <v>0.51031407574101872</v>
      </c>
      <c r="AP35" s="38">
        <v>0.56042307363003696</v>
      </c>
      <c r="AQ35" s="38">
        <v>0.56551118326776695</v>
      </c>
      <c r="AR35" s="38">
        <v>0.70233765903675216</v>
      </c>
      <c r="AS35" s="43">
        <v>0.58496290981197718</v>
      </c>
      <c r="AT35" s="38">
        <v>0</v>
      </c>
      <c r="AU35" s="38">
        <v>2.6028338220801514E-2</v>
      </c>
      <c r="AV35" s="38">
        <v>0</v>
      </c>
      <c r="AW35" s="38">
        <v>0</v>
      </c>
      <c r="AX35" s="43">
        <v>6.4161623552100675E-3</v>
      </c>
      <c r="AY35" s="38">
        <v>3.2061723703978723E-2</v>
      </c>
      <c r="AZ35" s="38">
        <v>3.28038788140015E-2</v>
      </c>
      <c r="BA35" s="38">
        <v>3.2305683071494604E-2</v>
      </c>
      <c r="BB35" s="38">
        <v>3.5695552205535407E-2</v>
      </c>
      <c r="BC35" s="43">
        <v>3.3232351856851861E-2</v>
      </c>
      <c r="BD35" s="39">
        <v>47.830252447799921</v>
      </c>
      <c r="BE35" s="39">
        <v>64.221038219529248</v>
      </c>
      <c r="BF35" s="39">
        <v>118.78430568181818</v>
      </c>
      <c r="BG35" s="39">
        <v>131.69462011173184</v>
      </c>
      <c r="BH35" s="44">
        <v>91.372080209141316</v>
      </c>
      <c r="BI35" s="38">
        <v>0.12687759889410294</v>
      </c>
      <c r="BJ35" s="38">
        <v>6.0406352070996674E-4</v>
      </c>
      <c r="BK35" s="38">
        <v>-8.8459658464588337E-2</v>
      </c>
      <c r="BL35" s="38">
        <v>-2.2342066840638934E-2</v>
      </c>
      <c r="BM35" s="43">
        <v>6.4230556852120846E-3</v>
      </c>
      <c r="BN35" s="40">
        <v>17090715.6525</v>
      </c>
      <c r="BO35" s="40">
        <v>0</v>
      </c>
      <c r="BP35" s="40">
        <v>8702.25</v>
      </c>
      <c r="BQ35" s="40">
        <v>0</v>
      </c>
      <c r="BR35" s="40">
        <v>795142.68500000006</v>
      </c>
      <c r="BS35" s="40">
        <v>5569190.4550000001</v>
      </c>
      <c r="BT35" s="40">
        <v>18988.75</v>
      </c>
      <c r="BU35" s="40">
        <v>5808000.0125000002</v>
      </c>
      <c r="BV35" s="40">
        <v>37305.107499999984</v>
      </c>
      <c r="BW35" s="40">
        <v>37264.8125</v>
      </c>
      <c r="BX35" s="40">
        <v>0</v>
      </c>
      <c r="BY35" s="40">
        <v>193013.5</v>
      </c>
      <c r="BZ35" s="40">
        <v>3397464.5874999999</v>
      </c>
      <c r="CA35" s="40">
        <v>1746905.7524999999</v>
      </c>
      <c r="CB35" s="40">
        <v>5944719.6550000003</v>
      </c>
      <c r="CC35" s="40">
        <v>37264.8125</v>
      </c>
      <c r="CD35" s="40">
        <v>5770694.9050000003</v>
      </c>
      <c r="CE35" s="40">
        <v>3250000</v>
      </c>
      <c r="CF35" s="38">
        <v>0.05</v>
      </c>
      <c r="CG35" s="40">
        <v>0</v>
      </c>
      <c r="CH35" s="41">
        <v>45562.5937962963</v>
      </c>
      <c r="CI35" s="41">
        <v>45562.585451388892</v>
      </c>
      <c r="CJ35" s="41">
        <v>45562.575671296298</v>
      </c>
      <c r="CK35" s="41">
        <v>45562.567858796298</v>
      </c>
    </row>
    <row r="36" spans="1:89" s="42" customFormat="1" x14ac:dyDescent="0.2">
      <c r="A36" s="34">
        <v>17</v>
      </c>
      <c r="B36" s="35">
        <v>4</v>
      </c>
      <c r="C36" s="36" t="s">
        <v>100</v>
      </c>
      <c r="D36" s="36" t="s">
        <v>101</v>
      </c>
      <c r="E36" s="36" t="s">
        <v>102</v>
      </c>
      <c r="F36" s="37" t="s">
        <v>103</v>
      </c>
      <c r="G36" s="36" t="s">
        <v>95</v>
      </c>
      <c r="H36" s="36" t="s">
        <v>94</v>
      </c>
      <c r="I36" s="36" t="s">
        <v>93</v>
      </c>
      <c r="J36" s="36" t="s">
        <v>275</v>
      </c>
      <c r="K36" s="38">
        <v>-0.52985640024802527</v>
      </c>
      <c r="L36" s="38">
        <v>-0.6258991072807486</v>
      </c>
      <c r="M36" s="38">
        <v>-0.67213683701299864</v>
      </c>
      <c r="N36" s="38">
        <v>-0.18118931149666251</v>
      </c>
      <c r="O36" s="43">
        <v>-0.4959254652970107</v>
      </c>
      <c r="P36" s="55">
        <v>-8.6437280909189992E-5</v>
      </c>
      <c r="Q36" s="55">
        <v>-4.9781659868378353E-4</v>
      </c>
      <c r="R36" s="55">
        <v>-3.3706048924458053E-4</v>
      </c>
      <c r="S36" s="55">
        <v>-1.411490290440113E-3</v>
      </c>
      <c r="T36" s="56">
        <v>-6.0934877401984399E-4</v>
      </c>
      <c r="U36" s="55">
        <v>5.5883162055400028E-3</v>
      </c>
      <c r="V36" s="55">
        <v>0</v>
      </c>
      <c r="W36" s="55">
        <v>0</v>
      </c>
      <c r="X36" s="55">
        <v>0</v>
      </c>
      <c r="Y36" s="56">
        <v>1.3610634207910065E-3</v>
      </c>
      <c r="Z36" s="38">
        <v>1.2489259542745406</v>
      </c>
      <c r="AA36" s="38">
        <v>1.1140635457453869</v>
      </c>
      <c r="AB36" s="38">
        <v>1.0020923290587795</v>
      </c>
      <c r="AC36" s="38">
        <v>1.1411136671334448</v>
      </c>
      <c r="AD36" s="43">
        <v>1.1207974121660382</v>
      </c>
      <c r="AE36" s="38">
        <v>0.79014007868881919</v>
      </c>
      <c r="AF36" s="38">
        <v>0.80961557286784747</v>
      </c>
      <c r="AG36" s="38">
        <v>0.85885115316360117</v>
      </c>
      <c r="AH36" s="38">
        <v>0.87527825843138929</v>
      </c>
      <c r="AI36" s="43">
        <v>0.83753898957971595</v>
      </c>
      <c r="AJ36" s="38">
        <v>0.44231299387955758</v>
      </c>
      <c r="AK36" s="38">
        <v>0.4950256205470151</v>
      </c>
      <c r="AL36" s="38">
        <v>0.57462301276398164</v>
      </c>
      <c r="AM36" s="38">
        <v>0.61795755644035322</v>
      </c>
      <c r="AN36" s="38">
        <v>0.53469033670064992</v>
      </c>
      <c r="AO36" s="38">
        <v>0.15974344375599339</v>
      </c>
      <c r="AP36" s="38">
        <v>6.2680648107259429E-2</v>
      </c>
      <c r="AQ36" s="38">
        <v>4.6934422557546263E-2</v>
      </c>
      <c r="AR36" s="38">
        <v>5.8081411248196303E-2</v>
      </c>
      <c r="AS36" s="43">
        <v>8.1286508259241469E-2</v>
      </c>
      <c r="AT36" s="38">
        <v>0</v>
      </c>
      <c r="AU36" s="38">
        <v>2.8445504216695366E-2</v>
      </c>
      <c r="AV36" s="38">
        <v>7.4395057750626895E-2</v>
      </c>
      <c r="AW36" s="38">
        <v>0.37902159999343815</v>
      </c>
      <c r="AX36" s="43">
        <v>0.16323750511267809</v>
      </c>
      <c r="AY36" s="38">
        <v>6.0607105451848135E-3</v>
      </c>
      <c r="AZ36" s="38">
        <v>5.6677195496696881E-3</v>
      </c>
      <c r="BA36" s="38">
        <v>5.9086908738778792E-3</v>
      </c>
      <c r="BB36" s="38">
        <v>4.0545102569351198E-3</v>
      </c>
      <c r="BC36" s="43">
        <v>5.3793302774605839E-3</v>
      </c>
      <c r="BD36" s="39">
        <v>-768.92189212328765</v>
      </c>
      <c r="BE36" s="39">
        <v>-901.81330888697141</v>
      </c>
      <c r="BF36" s="39">
        <v>-959.39902854708123</v>
      </c>
      <c r="BG36" s="39">
        <v>-279.36918228279387</v>
      </c>
      <c r="BH36" s="44">
        <v>-726.73795593111561</v>
      </c>
      <c r="BI36" s="38">
        <v>0.20545916742387188</v>
      </c>
      <c r="BJ36" s="38">
        <v>0.10855067044432429</v>
      </c>
      <c r="BK36" s="38">
        <v>0.11678266720871461</v>
      </c>
      <c r="BL36" s="38">
        <v>0.1290048851833292</v>
      </c>
      <c r="BM36" s="43">
        <v>0.13972906076761019</v>
      </c>
      <c r="BN36" s="40">
        <v>5343640.2649999997</v>
      </c>
      <c r="BO36" s="40">
        <v>5343640.2650000006</v>
      </c>
      <c r="BP36" s="40">
        <v>2337.25</v>
      </c>
      <c r="BQ36" s="40">
        <v>2337.25</v>
      </c>
      <c r="BR36" s="40">
        <v>-1698568.2874999999</v>
      </c>
      <c r="BS36" s="40">
        <v>3425047.5249999999</v>
      </c>
      <c r="BT36" s="40">
        <v>-2238.5025000000001</v>
      </c>
      <c r="BU36" s="40">
        <v>3673598.1025</v>
      </c>
      <c r="BV36" s="40">
        <v>513308.41249999998</v>
      </c>
      <c r="BW36" s="40">
        <v>614539.86250000005</v>
      </c>
      <c r="BX36" s="40">
        <v>0</v>
      </c>
      <c r="BY36" s="40">
        <v>19761.497500000001</v>
      </c>
      <c r="BZ36" s="40">
        <v>298613.96250000002</v>
      </c>
      <c r="CA36" s="40">
        <v>2857192.8125</v>
      </c>
      <c r="CB36" s="40">
        <v>3411414.69</v>
      </c>
      <c r="CC36" s="40">
        <v>614539.86250000005</v>
      </c>
      <c r="CD36" s="40">
        <v>3150157.8525</v>
      </c>
      <c r="CE36" s="40">
        <v>100000</v>
      </c>
      <c r="CF36" s="38">
        <v>0.05</v>
      </c>
      <c r="CG36" s="40">
        <v>133750</v>
      </c>
      <c r="CH36" s="41">
        <v>45562.5937962963</v>
      </c>
      <c r="CI36" s="41">
        <v>45562.585451388892</v>
      </c>
      <c r="CJ36" s="41">
        <v>45562.575671296298</v>
      </c>
      <c r="CK36" s="41">
        <v>45562.567858796298</v>
      </c>
    </row>
    <row r="37" spans="1:89" s="42" customFormat="1" x14ac:dyDescent="0.2">
      <c r="A37" s="34">
        <v>16</v>
      </c>
      <c r="B37" s="35">
        <v>5</v>
      </c>
      <c r="C37" s="36" t="s">
        <v>104</v>
      </c>
      <c r="D37" s="36" t="s">
        <v>101</v>
      </c>
      <c r="E37" s="36" t="s">
        <v>98</v>
      </c>
      <c r="F37" s="37" t="s">
        <v>99</v>
      </c>
      <c r="G37" s="36" t="s">
        <v>95</v>
      </c>
      <c r="H37" s="36" t="s">
        <v>94</v>
      </c>
      <c r="I37" s="36" t="s">
        <v>93</v>
      </c>
      <c r="J37" s="36" t="s">
        <v>275</v>
      </c>
      <c r="K37" s="38">
        <v>-1.0427223694547796</v>
      </c>
      <c r="L37" s="38">
        <v>-0.94773164379204589</v>
      </c>
      <c r="M37" s="38">
        <v>-1.0085672949742912</v>
      </c>
      <c r="N37" s="38">
        <v>-1.1488029146958703</v>
      </c>
      <c r="O37" s="43">
        <v>-1.0339340186808992</v>
      </c>
      <c r="P37" s="55">
        <v>-6.6687584650973269E-4</v>
      </c>
      <c r="Q37" s="55">
        <v>1.012553847835083E-4</v>
      </c>
      <c r="R37" s="55">
        <v>-1.0614727446161848E-3</v>
      </c>
      <c r="S37" s="55">
        <v>-5.6212087892426677E-3</v>
      </c>
      <c r="T37" s="56">
        <v>-1.7952371834120448E-3</v>
      </c>
      <c r="U37" s="55">
        <v>0</v>
      </c>
      <c r="V37" s="55">
        <v>0</v>
      </c>
      <c r="W37" s="55">
        <v>0</v>
      </c>
      <c r="X37" s="55">
        <v>0</v>
      </c>
      <c r="Y37" s="56">
        <v>0</v>
      </c>
      <c r="Z37" s="38">
        <v>0.96014373672434039</v>
      </c>
      <c r="AA37" s="38">
        <v>1.0893362595141136</v>
      </c>
      <c r="AB37" s="38">
        <v>1.0795332742954957</v>
      </c>
      <c r="AC37" s="38">
        <v>1.004615798253959</v>
      </c>
      <c r="AD37" s="43">
        <v>1.0303774095618916</v>
      </c>
      <c r="AE37" s="38">
        <v>0.69950910098573749</v>
      </c>
      <c r="AF37" s="38">
        <v>0.89314813335682897</v>
      </c>
      <c r="AG37" s="38">
        <v>0.89729553735905843</v>
      </c>
      <c r="AH37" s="38">
        <v>0.92746352625722772</v>
      </c>
      <c r="AI37" s="43">
        <v>0.85112101695763565</v>
      </c>
      <c r="AJ37" s="38">
        <v>0.2171229960108193</v>
      </c>
      <c r="AK37" s="38">
        <v>0.23564902874269394</v>
      </c>
      <c r="AL37" s="38">
        <v>0.24787915722806092</v>
      </c>
      <c r="AM37" s="38">
        <v>0.2525467863118015</v>
      </c>
      <c r="AN37" s="38">
        <v>0.23865267288555919</v>
      </c>
      <c r="AO37" s="38">
        <v>2.1506395612289363E-2</v>
      </c>
      <c r="AP37" s="38">
        <v>2.1827733974703119E-2</v>
      </c>
      <c r="AQ37" s="38">
        <v>3.2009571060248043E-2</v>
      </c>
      <c r="AR37" s="38">
        <v>2.8306503668876919E-2</v>
      </c>
      <c r="AS37" s="43">
        <v>2.5904783977688008E-2</v>
      </c>
      <c r="AT37" s="38">
        <v>0</v>
      </c>
      <c r="AU37" s="38">
        <v>0</v>
      </c>
      <c r="AV37" s="38">
        <v>0</v>
      </c>
      <c r="AW37" s="38">
        <v>0</v>
      </c>
      <c r="AX37" s="43">
        <v>0</v>
      </c>
      <c r="AY37" s="38">
        <v>-6.6687584650973269E-4</v>
      </c>
      <c r="AZ37" s="38">
        <v>1.012553847835083E-4</v>
      </c>
      <c r="BA37" s="38">
        <v>-1.0614727446161848E-3</v>
      </c>
      <c r="BB37" s="38">
        <v>-5.6212087892426677E-3</v>
      </c>
      <c r="BC37" s="43">
        <v>-1.7952371834120448E-3</v>
      </c>
      <c r="BD37" s="39">
        <v>-500.96100124589418</v>
      </c>
      <c r="BE37" s="39">
        <v>-553.52968043209182</v>
      </c>
      <c r="BF37" s="39">
        <v>-599.27323970245357</v>
      </c>
      <c r="BG37" s="39">
        <v>-601.28715638766516</v>
      </c>
      <c r="BH37" s="44">
        <v>-564.18580565874367</v>
      </c>
      <c r="BI37" s="38">
        <v>-6.2924072073759427E-2</v>
      </c>
      <c r="BJ37" s="38">
        <v>8.3696443845073951E-2</v>
      </c>
      <c r="BK37" s="38">
        <v>7.9488764397783046E-2</v>
      </c>
      <c r="BL37" s="38">
        <v>1.0543202440547537E-2</v>
      </c>
      <c r="BM37" s="43">
        <v>2.7390004069162335E-2</v>
      </c>
      <c r="BN37" s="40">
        <v>21160002.27</v>
      </c>
      <c r="BO37" s="40">
        <v>0</v>
      </c>
      <c r="BP37" s="40">
        <v>8950.75</v>
      </c>
      <c r="BQ37" s="40">
        <v>0</v>
      </c>
      <c r="BR37" s="40">
        <v>-5049886.0999999996</v>
      </c>
      <c r="BS37" s="40">
        <v>4884147.3525</v>
      </c>
      <c r="BT37" s="40">
        <v>-10727.702499999999</v>
      </c>
      <c r="BU37" s="40">
        <v>5975646.3374999994</v>
      </c>
      <c r="BV37" s="40">
        <v>163672.97749999998</v>
      </c>
      <c r="BW37" s="40">
        <v>0</v>
      </c>
      <c r="BX37" s="40">
        <v>0</v>
      </c>
      <c r="BY37" s="40">
        <v>-10727.702499999999</v>
      </c>
      <c r="BZ37" s="40">
        <v>154797.82750000001</v>
      </c>
      <c r="CA37" s="40">
        <v>5049891.0999999996</v>
      </c>
      <c r="CB37" s="40">
        <v>5933223.3599999994</v>
      </c>
      <c r="CC37" s="40">
        <v>0</v>
      </c>
      <c r="CD37" s="40">
        <v>5779067.3725000005</v>
      </c>
      <c r="CE37" s="40">
        <v>0</v>
      </c>
      <c r="CF37" s="38">
        <v>0.05</v>
      </c>
      <c r="CG37" s="40">
        <v>133750</v>
      </c>
      <c r="CH37" s="41">
        <v>45562.5937962963</v>
      </c>
      <c r="CI37" s="41">
        <v>45562.585451388892</v>
      </c>
      <c r="CJ37" s="41">
        <v>45562.575671296298</v>
      </c>
      <c r="CK37" s="41">
        <v>45562.567858796298</v>
      </c>
    </row>
    <row r="38" spans="1:89" s="42" customFormat="1" x14ac:dyDescent="0.2">
      <c r="A38" s="34">
        <v>225</v>
      </c>
      <c r="B38" s="35">
        <v>110</v>
      </c>
      <c r="C38" s="36" t="s">
        <v>105</v>
      </c>
      <c r="D38" s="36" t="s">
        <v>106</v>
      </c>
      <c r="E38" s="36" t="s">
        <v>102</v>
      </c>
      <c r="F38" s="37" t="s">
        <v>103</v>
      </c>
      <c r="G38" s="36" t="s">
        <v>95</v>
      </c>
      <c r="H38" s="36" t="s">
        <v>94</v>
      </c>
      <c r="I38" s="36" t="s">
        <v>93</v>
      </c>
      <c r="J38" s="36" t="s">
        <v>275</v>
      </c>
      <c r="K38" s="38">
        <v>0.30630152066622196</v>
      </c>
      <c r="L38" s="38">
        <v>0.15260377785617418</v>
      </c>
      <c r="M38" s="38">
        <v>6.7672859516423245E-3</v>
      </c>
      <c r="N38" s="38">
        <v>2.2955002206311546E-2</v>
      </c>
      <c r="O38" s="43">
        <v>0.12327451972111909</v>
      </c>
      <c r="P38" s="55">
        <v>4.823986835816748E-3</v>
      </c>
      <c r="Q38" s="55">
        <v>3.0662620569595718E-3</v>
      </c>
      <c r="R38" s="55">
        <v>2.9518241554358855E-3</v>
      </c>
      <c r="S38" s="55">
        <v>3.018005550887418E-3</v>
      </c>
      <c r="T38" s="56">
        <v>3.4437758378638487E-3</v>
      </c>
      <c r="U38" s="55">
        <v>4.3124494702209734E-2</v>
      </c>
      <c r="V38" s="55">
        <v>3.9457436572663929E-2</v>
      </c>
      <c r="W38" s="55">
        <v>3.9719433243605641E-2</v>
      </c>
      <c r="X38" s="55">
        <v>4.2356857989876311E-2</v>
      </c>
      <c r="Y38" s="56">
        <v>4.1102381015334262E-2</v>
      </c>
      <c r="Z38" s="38">
        <v>1.1165917835778214</v>
      </c>
      <c r="AA38" s="38">
        <v>1.1028466170481535</v>
      </c>
      <c r="AB38" s="38">
        <v>1.119290172411574</v>
      </c>
      <c r="AC38" s="38">
        <v>1.0059517038377768</v>
      </c>
      <c r="AD38" s="43">
        <v>1.0848026585466954</v>
      </c>
      <c r="AE38" s="38">
        <v>0.3529239080632437</v>
      </c>
      <c r="AF38" s="38">
        <v>0.42375162112586612</v>
      </c>
      <c r="AG38" s="38">
        <v>0.51685224331513857</v>
      </c>
      <c r="AH38" s="38">
        <v>0.5592316063246302</v>
      </c>
      <c r="AI38" s="43">
        <v>0.46517425392435841</v>
      </c>
      <c r="AJ38" s="38">
        <v>0.27132903033262773</v>
      </c>
      <c r="AK38" s="38">
        <v>0.31391881253607773</v>
      </c>
      <c r="AL38" s="38">
        <v>0.41031828628166328</v>
      </c>
      <c r="AM38" s="38">
        <v>0.42927687623400856</v>
      </c>
      <c r="AN38" s="38">
        <v>0.35703047968176077</v>
      </c>
      <c r="AO38" s="38">
        <v>0.92082100736447781</v>
      </c>
      <c r="AP38" s="38">
        <v>0.85210694819810717</v>
      </c>
      <c r="AQ38" s="38">
        <v>0.82916486570067716</v>
      </c>
      <c r="AR38" s="38">
        <v>0.90502188838288089</v>
      </c>
      <c r="AS38" s="43">
        <v>0.87538168200846223</v>
      </c>
      <c r="AT38" s="38">
        <v>6.851278209778798E-2</v>
      </c>
      <c r="AU38" s="38">
        <v>0</v>
      </c>
      <c r="AV38" s="38">
        <v>0</v>
      </c>
      <c r="AW38" s="38">
        <v>5.1767710002971666E-2</v>
      </c>
      <c r="AX38" s="43">
        <v>3.0336732687199924E-2</v>
      </c>
      <c r="AY38" s="38">
        <v>3.4903321890608033E-2</v>
      </c>
      <c r="AZ38" s="38">
        <v>3.0587824066392662E-2</v>
      </c>
      <c r="BA38" s="38">
        <v>3.0656128842850822E-2</v>
      </c>
      <c r="BB38" s="38">
        <v>3.2569326448974374E-2</v>
      </c>
      <c r="BC38" s="43">
        <v>3.2114484825228919E-2</v>
      </c>
      <c r="BD38" s="39">
        <v>432.77339344262293</v>
      </c>
      <c r="BE38" s="39">
        <v>226.10528377298161</v>
      </c>
      <c r="BF38" s="39">
        <v>9.1363137254901954</v>
      </c>
      <c r="BG38" s="39">
        <v>30.432207384131967</v>
      </c>
      <c r="BH38" s="44">
        <v>171.59399282725641</v>
      </c>
      <c r="BI38" s="38">
        <v>0.13449688969972523</v>
      </c>
      <c r="BJ38" s="38">
        <v>0.12077715663004293</v>
      </c>
      <c r="BK38" s="38">
        <v>0.13428093276104183</v>
      </c>
      <c r="BL38" s="38">
        <v>3.5467811535828855E-2</v>
      </c>
      <c r="BM38" s="43">
        <v>0.10684405957659114</v>
      </c>
      <c r="BN38" s="40">
        <v>2471865.4575</v>
      </c>
      <c r="BO38" s="40">
        <v>2471865.4574999996</v>
      </c>
      <c r="BP38" s="40">
        <v>1254.75</v>
      </c>
      <c r="BQ38" s="40">
        <v>1254.75</v>
      </c>
      <c r="BR38" s="40">
        <v>215307.5625</v>
      </c>
      <c r="BS38" s="40">
        <v>1746569.875</v>
      </c>
      <c r="BT38" s="40">
        <v>6702.8249999999998</v>
      </c>
      <c r="BU38" s="40">
        <v>1946359.2625</v>
      </c>
      <c r="BV38" s="40">
        <v>207956.92499999999</v>
      </c>
      <c r="BW38" s="40">
        <v>24863.782500000001</v>
      </c>
      <c r="BX38" s="40">
        <v>29523.599999999999</v>
      </c>
      <c r="BY38" s="40">
        <v>62506.324999999997</v>
      </c>
      <c r="BZ38" s="40">
        <v>1703807.2450000001</v>
      </c>
      <c r="CA38" s="40">
        <v>882531.31</v>
      </c>
      <c r="CB38" s="40">
        <v>1897205.8374999999</v>
      </c>
      <c r="CC38" s="40">
        <v>54387.3825</v>
      </c>
      <c r="CD38" s="40">
        <v>1738402.3374999999</v>
      </c>
      <c r="CE38" s="40">
        <v>1600000</v>
      </c>
      <c r="CF38" s="38">
        <v>0.05</v>
      </c>
      <c r="CG38" s="40">
        <v>103000</v>
      </c>
      <c r="CH38" s="41">
        <v>45562.5937962963</v>
      </c>
      <c r="CI38" s="41">
        <v>45562.585451388892</v>
      </c>
      <c r="CJ38" s="41">
        <v>45562.575671296298</v>
      </c>
      <c r="CK38" s="41">
        <v>45562.567858796298</v>
      </c>
    </row>
    <row r="39" spans="1:89" s="42" customFormat="1" x14ac:dyDescent="0.2">
      <c r="A39" s="34">
        <v>222</v>
      </c>
      <c r="B39" s="35">
        <v>105</v>
      </c>
      <c r="C39" s="36" t="s">
        <v>107</v>
      </c>
      <c r="D39" s="36" t="s">
        <v>108</v>
      </c>
      <c r="E39" s="36" t="s">
        <v>91</v>
      </c>
      <c r="F39" s="37" t="s">
        <v>92</v>
      </c>
      <c r="G39" s="36" t="s">
        <v>95</v>
      </c>
      <c r="H39" s="36" t="s">
        <v>94</v>
      </c>
      <c r="I39" s="36" t="s">
        <v>93</v>
      </c>
      <c r="J39" s="36" t="s">
        <v>275</v>
      </c>
      <c r="K39" s="38">
        <v>0.28090366759309049</v>
      </c>
      <c r="L39" s="38">
        <v>0.18072700910205242</v>
      </c>
      <c r="M39" s="38">
        <v>0.19451272977448869</v>
      </c>
      <c r="N39" s="38">
        <v>0.23485258476732288</v>
      </c>
      <c r="O39" s="43">
        <v>0.22257207749911651</v>
      </c>
      <c r="P39" s="55">
        <v>3.5248960168643567E-3</v>
      </c>
      <c r="Q39" s="55">
        <v>2.699152092987453E-3</v>
      </c>
      <c r="R39" s="55">
        <v>4.135531761647244E-3</v>
      </c>
      <c r="S39" s="55">
        <v>2.8242088383568075E-3</v>
      </c>
      <c r="T39" s="56">
        <v>3.2917833021440706E-3</v>
      </c>
      <c r="U39" s="55">
        <v>2.7632867706811053E-2</v>
      </c>
      <c r="V39" s="55">
        <v>2.921287037539792E-2</v>
      </c>
      <c r="W39" s="55">
        <v>2.8849311450845953E-2</v>
      </c>
      <c r="X39" s="55">
        <v>2.8447854938852685E-2</v>
      </c>
      <c r="Y39" s="56">
        <v>2.8545713842293086E-2</v>
      </c>
      <c r="Z39" s="38">
        <v>1.0553684675379351</v>
      </c>
      <c r="AA39" s="38">
        <v>1.0720953638236401</v>
      </c>
      <c r="AB39" s="38">
        <v>1.048734414453677</v>
      </c>
      <c r="AC39" s="38">
        <v>0.99589868251710945</v>
      </c>
      <c r="AD39" s="43">
        <v>1.0416622590629172</v>
      </c>
      <c r="AE39" s="38">
        <v>0.32877649878614945</v>
      </c>
      <c r="AF39" s="38">
        <v>0.37682978361993125</v>
      </c>
      <c r="AG39" s="38">
        <v>0.40319529098962958</v>
      </c>
      <c r="AH39" s="38">
        <v>0.38596917080610882</v>
      </c>
      <c r="AI39" s="43">
        <v>0.37460922761386961</v>
      </c>
      <c r="AJ39" s="38">
        <v>0.39874003588656709</v>
      </c>
      <c r="AK39" s="38">
        <v>0.43984968545243647</v>
      </c>
      <c r="AL39" s="38">
        <v>0.50663524135271321</v>
      </c>
      <c r="AM39" s="38">
        <v>0.53163535880267099</v>
      </c>
      <c r="AN39" s="38">
        <v>0.46859177003822</v>
      </c>
      <c r="AO39" s="38">
        <v>0.57148072807161276</v>
      </c>
      <c r="AP39" s="38">
        <v>0.62172186349216185</v>
      </c>
      <c r="AQ39" s="38">
        <v>0.60136676838626157</v>
      </c>
      <c r="AR39" s="38">
        <v>0.60011395303577653</v>
      </c>
      <c r="AS39" s="43">
        <v>0.59898782332819001</v>
      </c>
      <c r="AT39" s="38">
        <v>0.11893774582296385</v>
      </c>
      <c r="AU39" s="38">
        <v>2.9116223165207258E-2</v>
      </c>
      <c r="AV39" s="38">
        <v>9.5809590717581258E-2</v>
      </c>
      <c r="AW39" s="38">
        <v>7.7809228992218676E-2</v>
      </c>
      <c r="AX39" s="43">
        <v>8.1344586779907094E-2</v>
      </c>
      <c r="AY39" s="38">
        <v>5.1342933664459245E-2</v>
      </c>
      <c r="AZ39" s="38">
        <v>4.8198281168013647E-2</v>
      </c>
      <c r="BA39" s="38">
        <v>4.0812139483411745E-2</v>
      </c>
      <c r="BB39" s="38">
        <v>4.0793186440737442E-2</v>
      </c>
      <c r="BC39" s="43">
        <v>4.5165646862288404E-2</v>
      </c>
      <c r="BD39" s="39">
        <v>549.28732604803361</v>
      </c>
      <c r="BE39" s="39">
        <v>359.70107930865407</v>
      </c>
      <c r="BF39" s="39">
        <v>384.06217298288504</v>
      </c>
      <c r="BG39" s="39">
        <v>480.30897438980401</v>
      </c>
      <c r="BH39" s="44">
        <v>443.28707252660018</v>
      </c>
      <c r="BI39" s="38">
        <v>0.100834331391308</v>
      </c>
      <c r="BJ39" s="38">
        <v>0.11327489858945412</v>
      </c>
      <c r="BK39" s="38">
        <v>8.3668381818129078E-2</v>
      </c>
      <c r="BL39" s="38">
        <v>3.3931792754205638E-2</v>
      </c>
      <c r="BM39" s="43">
        <v>8.2286659208017504E-2</v>
      </c>
      <c r="BN39" s="40">
        <v>28524080.824999999</v>
      </c>
      <c r="BO39" s="40">
        <v>28524080.825000003</v>
      </c>
      <c r="BP39" s="40">
        <v>16376.75</v>
      </c>
      <c r="BQ39" s="40">
        <v>16376.75</v>
      </c>
      <c r="BR39" s="40">
        <v>7259601.5650000004</v>
      </c>
      <c r="BS39" s="40">
        <v>32616856.735000003</v>
      </c>
      <c r="BT39" s="40">
        <v>118487.39749999999</v>
      </c>
      <c r="BU39" s="40">
        <v>35994895.965000004</v>
      </c>
      <c r="BV39" s="40">
        <v>2961899.7374999998</v>
      </c>
      <c r="BW39" s="40">
        <v>2513172.5625</v>
      </c>
      <c r="BX39" s="40">
        <v>375000</v>
      </c>
      <c r="BY39" s="40">
        <v>1625732.76</v>
      </c>
      <c r="BZ39" s="40">
        <v>21560504.385000002</v>
      </c>
      <c r="CA39" s="40">
        <v>13366149.522499999</v>
      </c>
      <c r="CB39" s="40">
        <v>35680246.340000004</v>
      </c>
      <c r="CC39" s="40">
        <v>2924987.3125</v>
      </c>
      <c r="CD39" s="40">
        <v>33032996.227499995</v>
      </c>
      <c r="CE39" s="40">
        <v>20550000</v>
      </c>
      <c r="CF39" s="38">
        <v>0.05</v>
      </c>
      <c r="CG39" s="40">
        <v>1125000</v>
      </c>
      <c r="CH39" s="41">
        <v>45562.5937962963</v>
      </c>
      <c r="CI39" s="41">
        <v>45562.585451388892</v>
      </c>
      <c r="CJ39" s="41">
        <v>45562.575671296298</v>
      </c>
      <c r="CK39" s="41">
        <v>45562.567858796298</v>
      </c>
    </row>
    <row r="40" spans="1:89" s="42" customFormat="1" x14ac:dyDescent="0.2">
      <c r="A40" s="34">
        <v>142</v>
      </c>
      <c r="B40" s="35">
        <v>9</v>
      </c>
      <c r="C40" s="36" t="s">
        <v>109</v>
      </c>
      <c r="D40" s="36" t="s">
        <v>110</v>
      </c>
      <c r="E40" s="36" t="s">
        <v>102</v>
      </c>
      <c r="F40" s="37" t="s">
        <v>103</v>
      </c>
      <c r="G40" s="36" t="s">
        <v>95</v>
      </c>
      <c r="H40" s="36" t="s">
        <v>94</v>
      </c>
      <c r="I40" s="36" t="s">
        <v>93</v>
      </c>
      <c r="J40" s="36" t="s">
        <v>275</v>
      </c>
      <c r="K40" s="38">
        <v>1.9939019620406782</v>
      </c>
      <c r="L40" s="38">
        <v>1.7025776403900961</v>
      </c>
      <c r="M40" s="38">
        <v>1.5955944931460966</v>
      </c>
      <c r="N40" s="38">
        <v>1.3933837137021918</v>
      </c>
      <c r="O40" s="43">
        <v>1.6616802030956173</v>
      </c>
      <c r="P40" s="55">
        <v>1.6529913303849637E-2</v>
      </c>
      <c r="Q40" s="55">
        <v>1.5632372588253254E-2</v>
      </c>
      <c r="R40" s="55">
        <v>1.511116157198546E-2</v>
      </c>
      <c r="S40" s="55">
        <v>1.5168519886265334E-2</v>
      </c>
      <c r="T40" s="56">
        <v>1.5588350101524788E-2</v>
      </c>
      <c r="U40" s="55">
        <v>0.10265600586140816</v>
      </c>
      <c r="V40" s="55">
        <v>9.1677641754332143E-2</v>
      </c>
      <c r="W40" s="55">
        <v>9.171990147477696E-2</v>
      </c>
      <c r="X40" s="55">
        <v>8.0516692054478478E-2</v>
      </c>
      <c r="Y40" s="56">
        <v>9.1230343729451754E-2</v>
      </c>
      <c r="Z40" s="38">
        <v>1.0656144689969878</v>
      </c>
      <c r="AA40" s="38">
        <v>1.0883525839757497</v>
      </c>
      <c r="AB40" s="38">
        <v>1.0353203661310426</v>
      </c>
      <c r="AC40" s="38">
        <v>1.0525737848475551</v>
      </c>
      <c r="AD40" s="43">
        <v>1.0598594050097017</v>
      </c>
      <c r="AE40" s="38">
        <v>0.35994694123836213</v>
      </c>
      <c r="AF40" s="38">
        <v>0.43797777346898259</v>
      </c>
      <c r="AG40" s="38">
        <v>0.45214882458263383</v>
      </c>
      <c r="AH40" s="38">
        <v>0.46964659854222901</v>
      </c>
      <c r="AI40" s="43">
        <v>0.43201093809230207</v>
      </c>
      <c r="AJ40" s="38">
        <v>0.27804363111630015</v>
      </c>
      <c r="AK40" s="38">
        <v>0.35468258089408489</v>
      </c>
      <c r="AL40" s="38">
        <v>0.35896502124954144</v>
      </c>
      <c r="AM40" s="38">
        <v>0.39782535542746911</v>
      </c>
      <c r="AN40" s="38">
        <v>0.34834891189540701</v>
      </c>
      <c r="AO40" s="38">
        <v>2.0808325062409958</v>
      </c>
      <c r="AP40" s="38">
        <v>1.8626039442939386</v>
      </c>
      <c r="AQ40" s="38">
        <v>1.8655991621617143</v>
      </c>
      <c r="AR40" s="38">
        <v>1.6475401497612352</v>
      </c>
      <c r="AS40" s="43">
        <v>1.8560912411603394</v>
      </c>
      <c r="AT40" s="38">
        <v>0.29089442125599208</v>
      </c>
      <c r="AU40" s="38">
        <v>1.2127629263678188E-2</v>
      </c>
      <c r="AV40" s="38">
        <v>0</v>
      </c>
      <c r="AW40" s="38">
        <v>9.3618021898589462E-2</v>
      </c>
      <c r="AX40" s="43">
        <v>0.1124949526408397</v>
      </c>
      <c r="AY40" s="38">
        <v>0.10664300405735716</v>
      </c>
      <c r="AZ40" s="38">
        <v>0.10276702881506995</v>
      </c>
      <c r="BA40" s="38">
        <v>0.10001743672213322</v>
      </c>
      <c r="BB40" s="38">
        <v>0.11916004611041571</v>
      </c>
      <c r="BC40" s="43">
        <v>0.10745515494550278</v>
      </c>
      <c r="BD40" s="39">
        <v>2639.2113482438181</v>
      </c>
      <c r="BE40" s="39">
        <v>2359.4103927492447</v>
      </c>
      <c r="BF40" s="39">
        <v>2139.5650672441302</v>
      </c>
      <c r="BG40" s="39">
        <v>1990.6278011016821</v>
      </c>
      <c r="BH40" s="44">
        <v>2277.1396534615528</v>
      </c>
      <c r="BI40" s="38">
        <v>0.15168739450592153</v>
      </c>
      <c r="BJ40" s="38">
        <v>0.16831476759568773</v>
      </c>
      <c r="BK40" s="38">
        <v>0.11902167294052798</v>
      </c>
      <c r="BL40" s="38">
        <v>0.15393936418514381</v>
      </c>
      <c r="BM40" s="43">
        <v>0.14834543278911932</v>
      </c>
      <c r="BN40" s="40">
        <v>22905710.797499999</v>
      </c>
      <c r="BO40" s="40">
        <v>22905710.797499999</v>
      </c>
      <c r="BP40" s="40">
        <v>13050.5</v>
      </c>
      <c r="BQ40" s="40">
        <v>13050.5</v>
      </c>
      <c r="BR40" s="40">
        <v>29717811.047500003</v>
      </c>
      <c r="BS40" s="40">
        <v>17884193.957499996</v>
      </c>
      <c r="BT40" s="40">
        <v>305148.96249999997</v>
      </c>
      <c r="BU40" s="40">
        <v>19575449.647499997</v>
      </c>
      <c r="BV40" s="40">
        <v>2903928.5500000003</v>
      </c>
      <c r="BW40" s="40">
        <v>1546104.8025</v>
      </c>
      <c r="BX40" s="40">
        <v>550100.78500000003</v>
      </c>
      <c r="BY40" s="40">
        <v>2103482.9750000001</v>
      </c>
      <c r="BZ40" s="40">
        <v>36333820.6325</v>
      </c>
      <c r="CA40" s="40">
        <v>7979179.4324999992</v>
      </c>
      <c r="CB40" s="40">
        <v>18469855.109999999</v>
      </c>
      <c r="CC40" s="40">
        <v>2113184.5750000002</v>
      </c>
      <c r="CD40" s="40">
        <v>16671521.0975</v>
      </c>
      <c r="CE40" s="40">
        <v>35717500</v>
      </c>
      <c r="CF40" s="38">
        <v>0.05</v>
      </c>
      <c r="CG40" s="40">
        <v>0</v>
      </c>
      <c r="CH40" s="41">
        <v>45562.5937962963</v>
      </c>
      <c r="CI40" s="41">
        <v>45562.585451388892</v>
      </c>
      <c r="CJ40" s="41">
        <v>45562.575671296298</v>
      </c>
      <c r="CK40" s="41">
        <v>45562.567858796298</v>
      </c>
    </row>
    <row r="41" spans="1:89" s="42" customFormat="1" x14ac:dyDescent="0.2">
      <c r="A41" s="34">
        <v>37</v>
      </c>
      <c r="B41" s="35">
        <v>10</v>
      </c>
      <c r="C41" s="36" t="s">
        <v>111</v>
      </c>
      <c r="D41" s="36" t="s">
        <v>110</v>
      </c>
      <c r="E41" s="36" t="s">
        <v>98</v>
      </c>
      <c r="F41" s="37" t="s">
        <v>99</v>
      </c>
      <c r="G41" s="36" t="s">
        <v>95</v>
      </c>
      <c r="H41" s="36" t="s">
        <v>94</v>
      </c>
      <c r="I41" s="36" t="s">
        <v>93</v>
      </c>
      <c r="J41" s="36" t="s">
        <v>275</v>
      </c>
      <c r="K41" s="38">
        <v>1.8153812529682731</v>
      </c>
      <c r="L41" s="38">
        <v>1.2348261606079671</v>
      </c>
      <c r="M41" s="38">
        <v>1.1042271552681364</v>
      </c>
      <c r="N41" s="38">
        <v>0.91699917817580989</v>
      </c>
      <c r="O41" s="43">
        <v>1.2520455103806161</v>
      </c>
      <c r="P41" s="55">
        <v>1.7921652661370621E-2</v>
      </c>
      <c r="Q41" s="55">
        <v>1.6273534976415909E-2</v>
      </c>
      <c r="R41" s="55">
        <v>1.2163288996505924E-2</v>
      </c>
      <c r="S41" s="55">
        <v>1.2940766078779899E-2</v>
      </c>
      <c r="T41" s="56">
        <v>1.4848814438838027E-2</v>
      </c>
      <c r="U41" s="55">
        <v>7.2696638878226624E-2</v>
      </c>
      <c r="V41" s="55">
        <v>6.2210303522976657E-2</v>
      </c>
      <c r="W41" s="55">
        <v>5.6740123323717133E-2</v>
      </c>
      <c r="X41" s="55">
        <v>5.3143363358820007E-2</v>
      </c>
      <c r="Y41" s="56">
        <v>6.1254481243459363E-2</v>
      </c>
      <c r="Z41" s="38">
        <v>1.0835188230192083</v>
      </c>
      <c r="AA41" s="38">
        <v>1.2398378275506068</v>
      </c>
      <c r="AB41" s="38">
        <v>1.1033068692402663</v>
      </c>
      <c r="AC41" s="38">
        <v>1.094850281506849</v>
      </c>
      <c r="AD41" s="43">
        <v>1.1272625183563043</v>
      </c>
      <c r="AE41" s="38">
        <v>0.20191732564939949</v>
      </c>
      <c r="AF41" s="38">
        <v>0.47109929079345114</v>
      </c>
      <c r="AG41" s="38">
        <v>0.53370144275947518</v>
      </c>
      <c r="AH41" s="38">
        <v>0.61713440309794554</v>
      </c>
      <c r="AI41" s="43">
        <v>0.45356122849042113</v>
      </c>
      <c r="AJ41" s="38">
        <v>9.2935487739047709E-2</v>
      </c>
      <c r="AK41" s="38">
        <v>0.19056348657328886</v>
      </c>
      <c r="AL41" s="38">
        <v>0.22131953569897328</v>
      </c>
      <c r="AM41" s="38">
        <v>0.27113426905445043</v>
      </c>
      <c r="AN41" s="38">
        <v>0.19483749821126453</v>
      </c>
      <c r="AO41" s="38">
        <v>1.4780865138548469</v>
      </c>
      <c r="AP41" s="38">
        <v>1.2686090512713364</v>
      </c>
      <c r="AQ41" s="38">
        <v>1.1629578086829793</v>
      </c>
      <c r="AR41" s="38">
        <v>1.1002100485531938</v>
      </c>
      <c r="AS41" s="43">
        <v>1.2535772707105688</v>
      </c>
      <c r="AT41" s="38">
        <v>3.5031703763613045E-2</v>
      </c>
      <c r="AU41" s="38">
        <v>5.4818762933821298E-2</v>
      </c>
      <c r="AV41" s="38">
        <v>4.9456382801422796E-2</v>
      </c>
      <c r="AW41" s="38">
        <v>5.794257541071663E-2</v>
      </c>
      <c r="AX41" s="43">
        <v>4.9132843335936663E-2</v>
      </c>
      <c r="AY41" s="38">
        <v>0.12311263473943271</v>
      </c>
      <c r="AZ41" s="38">
        <v>0.11713584715730938</v>
      </c>
      <c r="BA41" s="38">
        <v>0.12437652013633411</v>
      </c>
      <c r="BB41" s="38">
        <v>0.11951572665309641</v>
      </c>
      <c r="BC41" s="43">
        <v>0.1210184923776015</v>
      </c>
      <c r="BD41" s="39">
        <v>1287.2171399347596</v>
      </c>
      <c r="BE41" s="39">
        <v>1017.1175261039807</v>
      </c>
      <c r="BF41" s="39">
        <v>844.55044636659716</v>
      </c>
      <c r="BG41" s="39">
        <v>696.327406688015</v>
      </c>
      <c r="BH41" s="44">
        <v>957.08698045870199</v>
      </c>
      <c r="BI41" s="38">
        <v>0.18227208232741857</v>
      </c>
      <c r="BJ41" s="38">
        <v>0.2943052143259462</v>
      </c>
      <c r="BK41" s="38">
        <v>0.20584708054330644</v>
      </c>
      <c r="BL41" s="38">
        <v>0.19320806750132574</v>
      </c>
      <c r="BM41" s="43">
        <v>0.21906486986075671</v>
      </c>
      <c r="BN41" s="40">
        <v>36831710.725000001</v>
      </c>
      <c r="BO41" s="40">
        <v>0</v>
      </c>
      <c r="BP41" s="40">
        <v>18563.25</v>
      </c>
      <c r="BQ41" s="40">
        <v>0</v>
      </c>
      <c r="BR41" s="40">
        <v>17766644.890000001</v>
      </c>
      <c r="BS41" s="40">
        <v>14190095.122499999</v>
      </c>
      <c r="BT41" s="40">
        <v>264834.98749999999</v>
      </c>
      <c r="BU41" s="40">
        <v>17835429.797499999</v>
      </c>
      <c r="BV41" s="40">
        <v>3907116.1074999999</v>
      </c>
      <c r="BW41" s="40">
        <v>715325.1</v>
      </c>
      <c r="BX41" s="40">
        <v>0</v>
      </c>
      <c r="BY41" s="40">
        <v>2158416.8250000002</v>
      </c>
      <c r="BZ41" s="40">
        <v>22358089.407500003</v>
      </c>
      <c r="CA41" s="40">
        <v>7176198.3724999996</v>
      </c>
      <c r="CB41" s="40">
        <v>15821895.5275</v>
      </c>
      <c r="CC41" s="40">
        <v>719698.48750000005</v>
      </c>
      <c r="CD41" s="40">
        <v>13928313.690000001</v>
      </c>
      <c r="CE41" s="40">
        <v>21850000</v>
      </c>
      <c r="CF41" s="38">
        <v>0.05</v>
      </c>
      <c r="CG41" s="40">
        <v>0</v>
      </c>
      <c r="CH41" s="41">
        <v>45562.5937962963</v>
      </c>
      <c r="CI41" s="41">
        <v>45562.585451388892</v>
      </c>
      <c r="CJ41" s="41">
        <v>45562.575671296298</v>
      </c>
      <c r="CK41" s="41">
        <v>45562.567858796298</v>
      </c>
    </row>
    <row r="42" spans="1:89" s="42" customFormat="1" x14ac:dyDescent="0.2">
      <c r="A42" s="34">
        <v>210</v>
      </c>
      <c r="B42" s="35">
        <v>11</v>
      </c>
      <c r="C42" s="36" t="s">
        <v>112</v>
      </c>
      <c r="D42" s="36" t="s">
        <v>113</v>
      </c>
      <c r="E42" s="36" t="s">
        <v>91</v>
      </c>
      <c r="F42" s="37" t="s">
        <v>92</v>
      </c>
      <c r="G42" s="36" t="s">
        <v>95</v>
      </c>
      <c r="H42" s="36" t="s">
        <v>94</v>
      </c>
      <c r="I42" s="36" t="s">
        <v>93</v>
      </c>
      <c r="J42" s="36" t="s">
        <v>275</v>
      </c>
      <c r="K42" s="38">
        <v>0.53934008487418839</v>
      </c>
      <c r="L42" s="38">
        <v>0.81112744283505467</v>
      </c>
      <c r="M42" s="38">
        <v>0.6892726791798125</v>
      </c>
      <c r="N42" s="38">
        <v>0.57264083600529403</v>
      </c>
      <c r="O42" s="43">
        <v>0.65078706834167199</v>
      </c>
      <c r="P42" s="55">
        <v>2.0807165496299772E-3</v>
      </c>
      <c r="Q42" s="55">
        <v>2.5736430565090652E-3</v>
      </c>
      <c r="R42" s="55">
        <v>2.8539015138086296E-3</v>
      </c>
      <c r="S42" s="55">
        <v>2.7961540714841744E-3</v>
      </c>
      <c r="T42" s="56">
        <v>2.5851862200354072E-3</v>
      </c>
      <c r="U42" s="55">
        <v>3.6967132695371281E-2</v>
      </c>
      <c r="V42" s="55">
        <v>4.7559250337275281E-2</v>
      </c>
      <c r="W42" s="55">
        <v>4.333571614900688E-2</v>
      </c>
      <c r="X42" s="55">
        <v>3.4342807147635789E-2</v>
      </c>
      <c r="Y42" s="56">
        <v>4.0509198534065136E-2</v>
      </c>
      <c r="Z42" s="38">
        <v>1.0089991998201577</v>
      </c>
      <c r="AA42" s="38">
        <v>0.99577435146821358</v>
      </c>
      <c r="AB42" s="38">
        <v>1.0524329310120719</v>
      </c>
      <c r="AC42" s="38">
        <v>1.028608684488586</v>
      </c>
      <c r="AD42" s="43">
        <v>1.0217578864701988</v>
      </c>
      <c r="AE42" s="38">
        <v>0.43126085902373951</v>
      </c>
      <c r="AF42" s="38">
        <v>0.42199476472920788</v>
      </c>
      <c r="AG42" s="38">
        <v>0.46306596330841626</v>
      </c>
      <c r="AH42" s="38">
        <v>0.46278662715993168</v>
      </c>
      <c r="AI42" s="43">
        <v>0.44517363765256018</v>
      </c>
      <c r="AJ42" s="38">
        <v>0.51252953947184998</v>
      </c>
      <c r="AK42" s="38">
        <v>0.49083263964552964</v>
      </c>
      <c r="AL42" s="38">
        <v>0.52610795280537448</v>
      </c>
      <c r="AM42" s="38">
        <v>0.50289347336837109</v>
      </c>
      <c r="AN42" s="38">
        <v>0.50812319825964158</v>
      </c>
      <c r="AO42" s="38">
        <v>0.78832171154574615</v>
      </c>
      <c r="AP42" s="38">
        <v>0.98366933909147936</v>
      </c>
      <c r="AQ42" s="38">
        <v>0.88293535839616943</v>
      </c>
      <c r="AR42" s="38">
        <v>0.70346025928216926</v>
      </c>
      <c r="AS42" s="43">
        <v>0.83831706454032084</v>
      </c>
      <c r="AT42" s="38">
        <v>0.11985331545426987</v>
      </c>
      <c r="AU42" s="38">
        <v>0.24539600219608113</v>
      </c>
      <c r="AV42" s="38">
        <v>1.3801224561316567E-2</v>
      </c>
      <c r="AW42" s="38">
        <v>2.6519916189805367E-2</v>
      </c>
      <c r="AX42" s="43">
        <v>0.11036651002988906</v>
      </c>
      <c r="AY42" s="38">
        <v>5.0727655376883007E-2</v>
      </c>
      <c r="AZ42" s="38">
        <v>6.3506395359915313E-2</v>
      </c>
      <c r="BA42" s="38">
        <v>6.0515348388204805E-2</v>
      </c>
      <c r="BB42" s="38">
        <v>5.9502128851251092E-2</v>
      </c>
      <c r="BC42" s="43">
        <v>5.8615569886272124E-2</v>
      </c>
      <c r="BD42" s="39">
        <v>1173.781838575957</v>
      </c>
      <c r="BE42" s="39">
        <v>1723.4573492217896</v>
      </c>
      <c r="BF42" s="39">
        <v>1449.7136715779468</v>
      </c>
      <c r="BG42" s="39">
        <v>1297.7690704292152</v>
      </c>
      <c r="BH42" s="44">
        <v>1410.8440461593941</v>
      </c>
      <c r="BI42" s="38">
        <v>5.756587535541062E-2</v>
      </c>
      <c r="BJ42" s="38">
        <v>5.6689171892286006E-2</v>
      </c>
      <c r="BK42" s="38">
        <v>0.10748213327352837</v>
      </c>
      <c r="BL42" s="38">
        <v>8.4518966172903096E-2</v>
      </c>
      <c r="BM42" s="43">
        <v>7.7324945478100357E-2</v>
      </c>
      <c r="BN42" s="40">
        <v>8556630.5325000007</v>
      </c>
      <c r="BO42" s="40">
        <v>8556630.5325000007</v>
      </c>
      <c r="BP42" s="40">
        <v>4159.5</v>
      </c>
      <c r="BQ42" s="40">
        <v>4159.5</v>
      </c>
      <c r="BR42" s="40">
        <v>5868405.8100000005</v>
      </c>
      <c r="BS42" s="40">
        <v>9017397.6950000003</v>
      </c>
      <c r="BT42" s="40">
        <v>25665.7</v>
      </c>
      <c r="BU42" s="40">
        <v>9927988.8625000007</v>
      </c>
      <c r="BV42" s="40">
        <v>767681.19750000013</v>
      </c>
      <c r="BW42" s="40">
        <v>848970.31500000006</v>
      </c>
      <c r="BX42" s="40">
        <v>255027.97500000001</v>
      </c>
      <c r="BY42" s="40">
        <v>581934.72500000009</v>
      </c>
      <c r="BZ42" s="40">
        <v>8322802.4799999995</v>
      </c>
      <c r="CA42" s="40">
        <v>4347822.4725000001</v>
      </c>
      <c r="CB42" s="40">
        <v>9766576.6899999995</v>
      </c>
      <c r="CC42" s="40">
        <v>1136413.1400000001</v>
      </c>
      <c r="CD42" s="40">
        <v>9160307.665000001</v>
      </c>
      <c r="CE42" s="40">
        <v>8043497.4375</v>
      </c>
      <c r="CF42" s="38">
        <v>0.05</v>
      </c>
      <c r="CG42" s="40">
        <v>50000</v>
      </c>
      <c r="CH42" s="41">
        <v>45562.5937962963</v>
      </c>
      <c r="CI42" s="41">
        <v>45562.585451388892</v>
      </c>
      <c r="CJ42" s="41">
        <v>45562.575671296298</v>
      </c>
      <c r="CK42" s="41">
        <v>45562.567858796298</v>
      </c>
    </row>
    <row r="43" spans="1:89" s="42" customFormat="1" x14ac:dyDescent="0.2">
      <c r="A43" s="34">
        <v>40</v>
      </c>
      <c r="B43" s="35">
        <v>13</v>
      </c>
      <c r="C43" s="36" t="s">
        <v>114</v>
      </c>
      <c r="D43" s="36" t="s">
        <v>115</v>
      </c>
      <c r="E43" s="36" t="s">
        <v>102</v>
      </c>
      <c r="F43" s="37" t="s">
        <v>103</v>
      </c>
      <c r="G43" s="36" t="s">
        <v>95</v>
      </c>
      <c r="H43" s="36" t="s">
        <v>94</v>
      </c>
      <c r="I43" s="36" t="s">
        <v>93</v>
      </c>
      <c r="J43" s="36" t="s">
        <v>275</v>
      </c>
      <c r="K43" s="38">
        <v>0.40004977676673059</v>
      </c>
      <c r="L43" s="38">
        <v>0.23582272595961945</v>
      </c>
      <c r="M43" s="38">
        <v>0.22444221123153388</v>
      </c>
      <c r="N43" s="38">
        <v>0.76946904861895749</v>
      </c>
      <c r="O43" s="43">
        <v>0.38808438946659357</v>
      </c>
      <c r="P43" s="55">
        <v>3.7089272584525401E-3</v>
      </c>
      <c r="Q43" s="55">
        <v>2.5042469480008101E-3</v>
      </c>
      <c r="R43" s="55">
        <v>1.7093670499535435E-3</v>
      </c>
      <c r="S43" s="55">
        <v>5.9358018127164134E-3</v>
      </c>
      <c r="T43" s="56">
        <v>3.3502519250814692E-3</v>
      </c>
      <c r="U43" s="55">
        <v>4.428583080489841E-2</v>
      </c>
      <c r="V43" s="55">
        <v>2.8242537231972085E-2</v>
      </c>
      <c r="W43" s="55">
        <v>2.7507837808226701E-2</v>
      </c>
      <c r="X43" s="55">
        <v>3.2099011935218032E-2</v>
      </c>
      <c r="Y43" s="56">
        <v>3.2706329449234316E-2</v>
      </c>
      <c r="Z43" s="38">
        <v>0.96252330704326816</v>
      </c>
      <c r="AA43" s="38">
        <v>1.0945615307744176</v>
      </c>
      <c r="AB43" s="38">
        <v>0.93040468466448167</v>
      </c>
      <c r="AC43" s="38">
        <v>0.79065300298365015</v>
      </c>
      <c r="AD43" s="43">
        <v>0.93975264151568261</v>
      </c>
      <c r="AE43" s="38">
        <v>0.50677008671532442</v>
      </c>
      <c r="AF43" s="38">
        <v>0.584585752653626</v>
      </c>
      <c r="AG43" s="38">
        <v>0.45838926659194507</v>
      </c>
      <c r="AH43" s="38">
        <v>0.24520512071750097</v>
      </c>
      <c r="AI43" s="43">
        <v>0.44286636665345042</v>
      </c>
      <c r="AJ43" s="38">
        <v>0.33405314017458448</v>
      </c>
      <c r="AK43" s="38">
        <v>0.34330645171197061</v>
      </c>
      <c r="AL43" s="38">
        <v>0.29538767528388865</v>
      </c>
      <c r="AM43" s="38">
        <v>0.19020751318609344</v>
      </c>
      <c r="AN43" s="38">
        <v>0.29332035787917515</v>
      </c>
      <c r="AO43" s="38">
        <v>0.91519326508170851</v>
      </c>
      <c r="AP43" s="38">
        <v>0.59003176730002027</v>
      </c>
      <c r="AQ43" s="38">
        <v>0.56706902497728673</v>
      </c>
      <c r="AR43" s="38">
        <v>0.73460521757883379</v>
      </c>
      <c r="AS43" s="43">
        <v>0.69327828544106262</v>
      </c>
      <c r="AT43" s="38">
        <v>0</v>
      </c>
      <c r="AU43" s="38">
        <v>9.7823764444883041E-2</v>
      </c>
      <c r="AV43" s="38">
        <v>0</v>
      </c>
      <c r="AW43" s="38">
        <v>0.1818779931701946</v>
      </c>
      <c r="AX43" s="43">
        <v>7.8704597311516841E-2</v>
      </c>
      <c r="AY43" s="38">
        <v>0.10857949068039564</v>
      </c>
      <c r="AZ43" s="38">
        <v>9.6523865212265109E-2</v>
      </c>
      <c r="BA43" s="38">
        <v>9.7436642622582462E-2</v>
      </c>
      <c r="BB43" s="38">
        <v>0.11387476989531486</v>
      </c>
      <c r="BC43" s="43">
        <v>0.10350114061361575</v>
      </c>
      <c r="BD43" s="39">
        <v>537.08648163265309</v>
      </c>
      <c r="BE43" s="39">
        <v>346.761392</v>
      </c>
      <c r="BF43" s="39">
        <v>307.62871956009428</v>
      </c>
      <c r="BG43" s="39">
        <v>834.72934040940095</v>
      </c>
      <c r="BH43" s="44">
        <v>509.96685218077755</v>
      </c>
      <c r="BI43" s="38">
        <v>6.5934682407430459E-2</v>
      </c>
      <c r="BJ43" s="38">
        <v>0.18041177449828993</v>
      </c>
      <c r="BK43" s="38">
        <v>2.0926152488628585E-2</v>
      </c>
      <c r="BL43" s="38">
        <v>-0.15683836941735008</v>
      </c>
      <c r="BM43" s="43">
        <v>3.6041083807169555E-2</v>
      </c>
      <c r="BN43" s="40">
        <v>3070189.26</v>
      </c>
      <c r="BO43" s="40">
        <v>3070189.26</v>
      </c>
      <c r="BP43" s="40">
        <v>1266.75</v>
      </c>
      <c r="BQ43" s="40">
        <v>1266.75</v>
      </c>
      <c r="BR43" s="40">
        <v>646000.51</v>
      </c>
      <c r="BS43" s="40">
        <v>1664587.7225000001</v>
      </c>
      <c r="BT43" s="40">
        <v>6402.1475</v>
      </c>
      <c r="BU43" s="40">
        <v>1910945.0999999999</v>
      </c>
      <c r="BV43" s="40">
        <v>68872.532500000001</v>
      </c>
      <c r="BW43" s="40">
        <v>149864.92249999999</v>
      </c>
      <c r="BX43" s="40">
        <v>0</v>
      </c>
      <c r="BY43" s="40">
        <v>197784.9975</v>
      </c>
      <c r="BZ43" s="40">
        <v>1324816.7424999999</v>
      </c>
      <c r="CA43" s="40">
        <v>900549.01249999995</v>
      </c>
      <c r="CB43" s="40">
        <v>2033455.4174999997</v>
      </c>
      <c r="CC43" s="40">
        <v>157364.92249999999</v>
      </c>
      <c r="CD43" s="40">
        <v>1842072.5675000001</v>
      </c>
      <c r="CE43" s="40">
        <v>1250000</v>
      </c>
      <c r="CF43" s="38">
        <v>0.05</v>
      </c>
      <c r="CG43" s="40">
        <v>0</v>
      </c>
      <c r="CH43" s="41">
        <v>45562.5937962963</v>
      </c>
      <c r="CI43" s="41">
        <v>45562.585451388892</v>
      </c>
      <c r="CJ43" s="41">
        <v>45562.575671296298</v>
      </c>
      <c r="CK43" s="41">
        <v>45562.567858796298</v>
      </c>
    </row>
    <row r="44" spans="1:89" s="42" customFormat="1" x14ac:dyDescent="0.2">
      <c r="A44" s="34">
        <v>41</v>
      </c>
      <c r="B44" s="35">
        <v>15</v>
      </c>
      <c r="C44" s="36" t="s">
        <v>116</v>
      </c>
      <c r="D44" s="36" t="s">
        <v>117</v>
      </c>
      <c r="E44" s="36" t="s">
        <v>91</v>
      </c>
      <c r="F44" s="37" t="s">
        <v>92</v>
      </c>
      <c r="G44" s="36" t="s">
        <v>95</v>
      </c>
      <c r="H44" s="36" t="s">
        <v>94</v>
      </c>
      <c r="I44" s="36" t="s">
        <v>93</v>
      </c>
      <c r="J44" s="36" t="s">
        <v>275</v>
      </c>
      <c r="K44" s="38">
        <v>-0.18442659734972638</v>
      </c>
      <c r="L44" s="38">
        <v>-0.31025914407709271</v>
      </c>
      <c r="M44" s="38">
        <v>-0.38813504482071914</v>
      </c>
      <c r="N44" s="38">
        <v>-0.38779325568593859</v>
      </c>
      <c r="O44" s="43">
        <v>-0.31829737122013479</v>
      </c>
      <c r="P44" s="55">
        <v>2.1704844711374878E-3</v>
      </c>
      <c r="Q44" s="55">
        <v>2.420766881660531E-3</v>
      </c>
      <c r="R44" s="55">
        <v>2.1801089297418582E-3</v>
      </c>
      <c r="S44" s="55">
        <v>1.3857948181223143E-3</v>
      </c>
      <c r="T44" s="56">
        <v>2.0392784528079958E-3</v>
      </c>
      <c r="U44" s="55">
        <v>2.07913145895635E-2</v>
      </c>
      <c r="V44" s="55">
        <v>1.9919794565456957E-2</v>
      </c>
      <c r="W44" s="55">
        <v>1.9313091997160046E-2</v>
      </c>
      <c r="X44" s="55">
        <v>1.8435365885575851E-2</v>
      </c>
      <c r="Y44" s="56">
        <v>1.9614853733821314E-2</v>
      </c>
      <c r="Z44" s="38">
        <v>1.0017777740546672</v>
      </c>
      <c r="AA44" s="38">
        <v>1.0439591975521754</v>
      </c>
      <c r="AB44" s="38">
        <v>1.0193256042829517</v>
      </c>
      <c r="AC44" s="38">
        <v>0.96282183968983959</v>
      </c>
      <c r="AD44" s="43">
        <v>1.006103183580213</v>
      </c>
      <c r="AE44" s="38">
        <v>0.6206926355853063</v>
      </c>
      <c r="AF44" s="38">
        <v>0.7014125720571146</v>
      </c>
      <c r="AG44" s="38">
        <v>0.74880547710279011</v>
      </c>
      <c r="AH44" s="38">
        <v>0.70426293258160955</v>
      </c>
      <c r="AI44" s="43">
        <v>0.6935551633417234</v>
      </c>
      <c r="AJ44" s="38">
        <v>0.88916168801560425</v>
      </c>
      <c r="AK44" s="38">
        <v>0.96864527600758432</v>
      </c>
      <c r="AL44" s="38">
        <v>1.040129585310785</v>
      </c>
      <c r="AM44" s="38">
        <v>0.99286841187934616</v>
      </c>
      <c r="AN44" s="38">
        <v>0.97316486412330894</v>
      </c>
      <c r="AO44" s="38">
        <v>0.44622076583221787</v>
      </c>
      <c r="AP44" s="38">
        <v>0.42319731681635131</v>
      </c>
      <c r="AQ44" s="38">
        <v>0.40831506266603751</v>
      </c>
      <c r="AR44" s="38">
        <v>0.40185445353713123</v>
      </c>
      <c r="AS44" s="43">
        <v>0.4199004017158226</v>
      </c>
      <c r="AT44" s="38">
        <v>5.6792621775062085E-2</v>
      </c>
      <c r="AU44" s="38">
        <v>5.1205667273851669E-3</v>
      </c>
      <c r="AV44" s="38">
        <v>3.0758910179724409E-2</v>
      </c>
      <c r="AW44" s="38">
        <v>7.0828975353740276E-2</v>
      </c>
      <c r="AX44" s="43">
        <v>4.2082791291792723E-2</v>
      </c>
      <c r="AY44" s="38">
        <v>5.4945279500096741E-2</v>
      </c>
      <c r="AZ44" s="38">
        <v>5.1416921680632999E-2</v>
      </c>
      <c r="BA44" s="38">
        <v>3.6067385033385975E-2</v>
      </c>
      <c r="BB44" s="38">
        <v>7.321680574324535E-2</v>
      </c>
      <c r="BC44" s="43">
        <v>5.3934318752049286E-2</v>
      </c>
      <c r="BD44" s="39">
        <v>-416.63504916920988</v>
      </c>
      <c r="BE44" s="39">
        <v>-710.29203519256305</v>
      </c>
      <c r="BF44" s="39">
        <v>-885.70772287145235</v>
      </c>
      <c r="BG44" s="39">
        <v>-867.80695565850419</v>
      </c>
      <c r="BH44" s="44">
        <v>-721.59489230255463</v>
      </c>
      <c r="BI44" s="38">
        <v>8.3194815559349558E-2</v>
      </c>
      <c r="BJ44" s="38">
        <v>0.12489181332679368</v>
      </c>
      <c r="BK44" s="38">
        <v>9.6391833269955665E-2</v>
      </c>
      <c r="BL44" s="38">
        <v>6.8255137466052634E-2</v>
      </c>
      <c r="BM44" s="43">
        <v>9.3206366497901122E-2</v>
      </c>
      <c r="BN44" s="40">
        <v>5286082.0475000003</v>
      </c>
      <c r="BO44" s="40">
        <v>5286082.0475000003</v>
      </c>
      <c r="BP44" s="40">
        <v>2994.5</v>
      </c>
      <c r="BQ44" s="40">
        <v>2994.5</v>
      </c>
      <c r="BR44" s="40">
        <v>-2160815.9049999998</v>
      </c>
      <c r="BS44" s="40">
        <v>6788670.2824999997</v>
      </c>
      <c r="BT44" s="40">
        <v>15218.0275</v>
      </c>
      <c r="BU44" s="40">
        <v>7462456.8700000001</v>
      </c>
      <c r="BV44" s="40">
        <v>695548.49000000011</v>
      </c>
      <c r="BW44" s="40">
        <v>261961.21250000002</v>
      </c>
      <c r="BX44" s="40">
        <v>35058.074999999997</v>
      </c>
      <c r="BY44" s="40">
        <v>402482.52750000003</v>
      </c>
      <c r="BZ44" s="40">
        <v>3133488.6375000002</v>
      </c>
      <c r="CA44" s="40">
        <v>5144229.3174999999</v>
      </c>
      <c r="CB44" s="40">
        <v>7417188.4075000007</v>
      </c>
      <c r="CC44" s="40">
        <v>297019.28749999998</v>
      </c>
      <c r="CD44" s="40">
        <v>6760955.6799999997</v>
      </c>
      <c r="CE44" s="40">
        <v>2927500</v>
      </c>
      <c r="CF44" s="38">
        <v>0.05</v>
      </c>
      <c r="CG44" s="40">
        <v>0</v>
      </c>
      <c r="CH44" s="41">
        <v>45562.5937962963</v>
      </c>
      <c r="CI44" s="41">
        <v>45562.585451388892</v>
      </c>
      <c r="CJ44" s="41">
        <v>45562.575671296298</v>
      </c>
      <c r="CK44" s="41">
        <v>45562.567858796298</v>
      </c>
    </row>
    <row r="45" spans="1:89" s="42" customFormat="1" x14ac:dyDescent="0.2">
      <c r="A45" s="34">
        <v>215</v>
      </c>
      <c r="B45" s="35">
        <v>16</v>
      </c>
      <c r="C45" s="36" t="s">
        <v>118</v>
      </c>
      <c r="D45" s="36" t="s">
        <v>119</v>
      </c>
      <c r="E45" s="36" t="s">
        <v>91</v>
      </c>
      <c r="F45" s="37" t="s">
        <v>92</v>
      </c>
      <c r="G45" s="36" t="s">
        <v>95</v>
      </c>
      <c r="H45" s="36" t="s">
        <v>94</v>
      </c>
      <c r="I45" s="36" t="s">
        <v>93</v>
      </c>
      <c r="J45" s="36" t="s">
        <v>275</v>
      </c>
      <c r="K45" s="38">
        <v>0.31903367809705163</v>
      </c>
      <c r="L45" s="38">
        <v>0.34187841261976948</v>
      </c>
      <c r="M45" s="38">
        <v>0.41395779469024108</v>
      </c>
      <c r="N45" s="38">
        <v>0.5387434041944813</v>
      </c>
      <c r="O45" s="43">
        <v>0.40667977442023434</v>
      </c>
      <c r="P45" s="55">
        <v>2.1030444953484867E-3</v>
      </c>
      <c r="Q45" s="55">
        <v>2.026331584193017E-3</v>
      </c>
      <c r="R45" s="55">
        <v>3.1822466156269926E-3</v>
      </c>
      <c r="S45" s="55">
        <v>5.0583190056068443E-3</v>
      </c>
      <c r="T45" s="56">
        <v>3.1535468417024197E-3</v>
      </c>
      <c r="U45" s="55">
        <v>3.5231611876613007E-2</v>
      </c>
      <c r="V45" s="55">
        <v>3.4847192664422016E-2</v>
      </c>
      <c r="W45" s="55">
        <v>3.5952665132699839E-2</v>
      </c>
      <c r="X45" s="55">
        <v>3.8791433120979706E-2</v>
      </c>
      <c r="Y45" s="56">
        <v>3.6282612636628159E-2</v>
      </c>
      <c r="Z45" s="38">
        <v>0.96362260615636142</v>
      </c>
      <c r="AA45" s="38">
        <v>0.96585600228808188</v>
      </c>
      <c r="AB45" s="38">
        <v>0.97211871762106283</v>
      </c>
      <c r="AC45" s="38">
        <v>1.025331471555627</v>
      </c>
      <c r="AD45" s="43">
        <v>0.98232608205958116</v>
      </c>
      <c r="AE45" s="38">
        <v>0.21468589622201981</v>
      </c>
      <c r="AF45" s="38">
        <v>0.1942153837656137</v>
      </c>
      <c r="AG45" s="38">
        <v>0.17038810743684996</v>
      </c>
      <c r="AH45" s="38">
        <v>0.18927101123328674</v>
      </c>
      <c r="AI45" s="43">
        <v>0.19193484806631642</v>
      </c>
      <c r="AJ45" s="38">
        <v>0.26866896187506506</v>
      </c>
      <c r="AK45" s="38">
        <v>0.23745616017621049</v>
      </c>
      <c r="AL45" s="38">
        <v>0.20817281515681269</v>
      </c>
      <c r="AM45" s="38">
        <v>0.24015803703518576</v>
      </c>
      <c r="AN45" s="38">
        <v>0.23821273948911617</v>
      </c>
      <c r="AO45" s="38">
        <v>0.74370677622908765</v>
      </c>
      <c r="AP45" s="38">
        <v>0.73445017946957603</v>
      </c>
      <c r="AQ45" s="38">
        <v>0.7534450694906325</v>
      </c>
      <c r="AR45" s="38">
        <v>0.87292896916679286</v>
      </c>
      <c r="AS45" s="43">
        <v>0.77890901139024671</v>
      </c>
      <c r="AT45" s="38">
        <v>6.0704234150416286E-2</v>
      </c>
      <c r="AU45" s="38">
        <v>4.8197283040688939E-2</v>
      </c>
      <c r="AV45" s="38">
        <v>8.9285839161039521E-2</v>
      </c>
      <c r="AW45" s="38">
        <v>0.1749327439378561</v>
      </c>
      <c r="AX45" s="43">
        <v>9.7837383990608096E-2</v>
      </c>
      <c r="AY45" s="38">
        <v>4.3014414545418878E-2</v>
      </c>
      <c r="AZ45" s="38">
        <v>4.4305625038195788E-2</v>
      </c>
      <c r="BA45" s="38">
        <v>4.9179540109159099E-2</v>
      </c>
      <c r="BB45" s="38">
        <v>4.1014715766630745E-2</v>
      </c>
      <c r="BC45" s="43">
        <v>4.4316400274985915E-2</v>
      </c>
      <c r="BD45" s="39">
        <v>619.8047342683152</v>
      </c>
      <c r="BE45" s="39">
        <v>665.8528218228264</v>
      </c>
      <c r="BF45" s="39">
        <v>804.69047948902482</v>
      </c>
      <c r="BG45" s="39">
        <v>1097.4043554037485</v>
      </c>
      <c r="BH45" s="44">
        <v>800.55396183429946</v>
      </c>
      <c r="BI45" s="38">
        <v>2.5150328795846992E-2</v>
      </c>
      <c r="BJ45" s="38">
        <v>2.300086948101597E-2</v>
      </c>
      <c r="BK45" s="38">
        <v>2.5785764256228579E-2</v>
      </c>
      <c r="BL45" s="38">
        <v>5.9832461330262862E-2</v>
      </c>
      <c r="BM45" s="43">
        <v>3.4187647953625569E-2</v>
      </c>
      <c r="BN45" s="40">
        <v>19486861.030000001</v>
      </c>
      <c r="BO45" s="40">
        <v>19486861.030000001</v>
      </c>
      <c r="BP45" s="40">
        <v>11083.25</v>
      </c>
      <c r="BQ45" s="40">
        <v>11083.25</v>
      </c>
      <c r="BR45" s="40">
        <v>8872739.6974999998</v>
      </c>
      <c r="BS45" s="40">
        <v>21817509.145</v>
      </c>
      <c r="BT45" s="40">
        <v>74921.764999999999</v>
      </c>
      <c r="BU45" s="40">
        <v>23757936.305</v>
      </c>
      <c r="BV45" s="40">
        <v>812227.96249999991</v>
      </c>
      <c r="BW45" s="40">
        <v>2435647.915</v>
      </c>
      <c r="BX45" s="40">
        <v>0</v>
      </c>
      <c r="BY45" s="40">
        <v>1052866.2149999999</v>
      </c>
      <c r="BZ45" s="40">
        <v>18505270.68</v>
      </c>
      <c r="CA45" s="40">
        <v>4642018.55</v>
      </c>
      <c r="CB45" s="40">
        <v>24185386.8475</v>
      </c>
      <c r="CC45" s="40">
        <v>2486528.0150000001</v>
      </c>
      <c r="CD45" s="40">
        <v>22928378.982499998</v>
      </c>
      <c r="CE45" s="40">
        <v>17240000</v>
      </c>
      <c r="CF45" s="38">
        <v>0.05</v>
      </c>
      <c r="CG45" s="40">
        <v>0</v>
      </c>
      <c r="CH45" s="41">
        <v>45562.5937962963</v>
      </c>
      <c r="CI45" s="41">
        <v>45562.585451388892</v>
      </c>
      <c r="CJ45" s="41">
        <v>45562.575671296298</v>
      </c>
      <c r="CK45" s="41">
        <v>45562.567858796298</v>
      </c>
    </row>
    <row r="46" spans="1:89" s="42" customFormat="1" x14ac:dyDescent="0.2">
      <c r="A46" s="34">
        <v>45</v>
      </c>
      <c r="B46" s="35">
        <v>17</v>
      </c>
      <c r="C46" s="36" t="s">
        <v>120</v>
      </c>
      <c r="D46" s="36" t="s">
        <v>121</v>
      </c>
      <c r="E46" s="36" t="s">
        <v>102</v>
      </c>
      <c r="F46" s="37" t="s">
        <v>103</v>
      </c>
      <c r="G46" s="36" t="s">
        <v>95</v>
      </c>
      <c r="H46" s="36" t="s">
        <v>94</v>
      </c>
      <c r="I46" s="36" t="s">
        <v>93</v>
      </c>
      <c r="J46" s="36" t="s">
        <v>275</v>
      </c>
      <c r="K46" s="38">
        <v>0.11834900355342087</v>
      </c>
      <c r="L46" s="38">
        <v>-8.8337690599969904E-2</v>
      </c>
      <c r="M46" s="38">
        <v>-0.17674061303182786</v>
      </c>
      <c r="N46" s="38">
        <v>-0.17785573885285699</v>
      </c>
      <c r="O46" s="43">
        <v>-8.9229016135820044E-2</v>
      </c>
      <c r="P46" s="55">
        <v>6.6277756990739158E-3</v>
      </c>
      <c r="Q46" s="55">
        <v>5.7310117408832994E-3</v>
      </c>
      <c r="R46" s="55">
        <v>5.5121119476906569E-3</v>
      </c>
      <c r="S46" s="55">
        <v>6.0013546046227032E-4</v>
      </c>
      <c r="T46" s="56">
        <v>4.5311587911793967E-3</v>
      </c>
      <c r="U46" s="55">
        <v>3.2374642680259372E-2</v>
      </c>
      <c r="V46" s="55">
        <v>3.1132939757350615E-2</v>
      </c>
      <c r="W46" s="55">
        <v>2.1075670703503444E-2</v>
      </c>
      <c r="X46" s="55">
        <v>1.9509240756731456E-2</v>
      </c>
      <c r="Y46" s="56">
        <v>2.5877389169612183E-2</v>
      </c>
      <c r="Z46" s="38">
        <v>1.0505907267083634</v>
      </c>
      <c r="AA46" s="38">
        <v>1.0920855110745442</v>
      </c>
      <c r="AB46" s="38">
        <v>1.0195724970288356</v>
      </c>
      <c r="AC46" s="38">
        <v>0.95421205738580395</v>
      </c>
      <c r="AD46" s="43">
        <v>1.0251758030624851</v>
      </c>
      <c r="AE46" s="38">
        <v>0.98158647360261508</v>
      </c>
      <c r="AF46" s="38">
        <v>1.0494902185560504</v>
      </c>
      <c r="AG46" s="38">
        <v>1.0401658612193991</v>
      </c>
      <c r="AH46" s="38">
        <v>0.87277123484127161</v>
      </c>
      <c r="AI46" s="43">
        <v>0.98193549566796434</v>
      </c>
      <c r="AJ46" s="38">
        <v>0.3940611776345278</v>
      </c>
      <c r="AK46" s="38">
        <v>0.41529197713008265</v>
      </c>
      <c r="AL46" s="38">
        <v>0.4026896164580816</v>
      </c>
      <c r="AM46" s="38">
        <v>0.35764988365295736</v>
      </c>
      <c r="AN46" s="38">
        <v>0.39149342383855318</v>
      </c>
      <c r="AO46" s="38">
        <v>0.66169599784472943</v>
      </c>
      <c r="AP46" s="38">
        <v>0.64847311838562283</v>
      </c>
      <c r="AQ46" s="38">
        <v>0.4517180431523008</v>
      </c>
      <c r="AR46" s="38">
        <v>0.41823088995245034</v>
      </c>
      <c r="AS46" s="43">
        <v>0.54224798425114107</v>
      </c>
      <c r="AT46" s="38">
        <v>4.1240016893007769E-2</v>
      </c>
      <c r="AU46" s="38">
        <v>0</v>
      </c>
      <c r="AV46" s="38">
        <v>0</v>
      </c>
      <c r="AW46" s="38">
        <v>0</v>
      </c>
      <c r="AX46" s="43">
        <v>9.8846729003056848E-3</v>
      </c>
      <c r="AY46" s="38">
        <v>6.2087761669155597E-2</v>
      </c>
      <c r="AZ46" s="38">
        <v>5.3895807340701374E-2</v>
      </c>
      <c r="BA46" s="38">
        <v>5.4420376609252849E-2</v>
      </c>
      <c r="BB46" s="38">
        <v>4.5872996676542314E-2</v>
      </c>
      <c r="BC46" s="43">
        <v>5.386067975229962E-2</v>
      </c>
      <c r="BD46" s="39">
        <v>143.83809364548495</v>
      </c>
      <c r="BE46" s="39">
        <v>-113.5266936728395</v>
      </c>
      <c r="BF46" s="39">
        <v>-229.17834446919076</v>
      </c>
      <c r="BG46" s="39">
        <v>-225.10415143603132</v>
      </c>
      <c r="BH46" s="44">
        <v>-113.05253016700453</v>
      </c>
      <c r="BI46" s="38">
        <v>0.10361453885374432</v>
      </c>
      <c r="BJ46" s="38">
        <v>0.13248558379884656</v>
      </c>
      <c r="BK46" s="38">
        <v>6.8105032999147094E-2</v>
      </c>
      <c r="BL46" s="38">
        <v>-2.7122195212545474E-3</v>
      </c>
      <c r="BM46" s="43">
        <v>7.3887068054290045E-2</v>
      </c>
      <c r="BN46" s="40">
        <v>12070854.425000001</v>
      </c>
      <c r="BO46" s="40">
        <v>12070854.425000001</v>
      </c>
      <c r="BP46" s="40">
        <v>2589.75</v>
      </c>
      <c r="BQ46" s="40">
        <v>2589.75</v>
      </c>
      <c r="BR46" s="40">
        <v>-292777.78999999998</v>
      </c>
      <c r="BS46" s="40">
        <v>3281194.87</v>
      </c>
      <c r="BT46" s="40">
        <v>21887.635000000002</v>
      </c>
      <c r="BU46" s="40">
        <v>4830471.8525</v>
      </c>
      <c r="BV46" s="40">
        <v>356909.40250000003</v>
      </c>
      <c r="BW46" s="40">
        <v>44661.162499999999</v>
      </c>
      <c r="BX46" s="40">
        <v>0</v>
      </c>
      <c r="BY46" s="40">
        <v>260172.4975</v>
      </c>
      <c r="BZ46" s="40">
        <v>2619313.625</v>
      </c>
      <c r="CA46" s="40">
        <v>4725660.1275000004</v>
      </c>
      <c r="CB46" s="40">
        <v>4812597.3125</v>
      </c>
      <c r="CC46" s="40">
        <v>44661.162499999999</v>
      </c>
      <c r="CD46" s="40">
        <v>4473562.45</v>
      </c>
      <c r="CE46" s="40">
        <v>2500000</v>
      </c>
      <c r="CF46" s="38">
        <v>0.05</v>
      </c>
      <c r="CG46" s="40">
        <v>100750</v>
      </c>
      <c r="CH46" s="41">
        <v>45562.5937962963</v>
      </c>
      <c r="CI46" s="41">
        <v>45562.585451388892</v>
      </c>
      <c r="CJ46" s="41">
        <v>45562.575671296298</v>
      </c>
      <c r="CK46" s="41">
        <v>45562.567858796298</v>
      </c>
    </row>
    <row r="47" spans="1:89" s="42" customFormat="1" x14ac:dyDescent="0.2">
      <c r="A47" s="34">
        <v>46</v>
      </c>
      <c r="B47" s="35">
        <v>18</v>
      </c>
      <c r="C47" s="36" t="s">
        <v>122</v>
      </c>
      <c r="D47" s="36" t="s">
        <v>123</v>
      </c>
      <c r="E47" s="36" t="s">
        <v>102</v>
      </c>
      <c r="F47" s="37" t="s">
        <v>103</v>
      </c>
      <c r="G47" s="36" t="s">
        <v>95</v>
      </c>
      <c r="H47" s="36" t="s">
        <v>94</v>
      </c>
      <c r="I47" s="36" t="s">
        <v>93</v>
      </c>
      <c r="J47" s="36" t="s">
        <v>275</v>
      </c>
      <c r="K47" s="38">
        <v>-0.16455744379790949</v>
      </c>
      <c r="L47" s="38">
        <v>-0.15975523790797333</v>
      </c>
      <c r="M47" s="38">
        <v>-9.7590510443803374E-2</v>
      </c>
      <c r="N47" s="38">
        <v>6.0732729238988994E-2</v>
      </c>
      <c r="O47" s="43">
        <v>-8.1669257051375843E-2</v>
      </c>
      <c r="P47" s="55">
        <v>1.4614559402474172E-3</v>
      </c>
      <c r="Q47" s="55">
        <v>1.6616120251729419E-3</v>
      </c>
      <c r="R47" s="55">
        <v>1.6455660240194704E-3</v>
      </c>
      <c r="S47" s="55">
        <v>1.213156294108077E-3</v>
      </c>
      <c r="T47" s="56">
        <v>1.4817715801003755E-3</v>
      </c>
      <c r="U47" s="55">
        <v>3.0213041357972276E-2</v>
      </c>
      <c r="V47" s="55">
        <v>3.0939304823522348E-2</v>
      </c>
      <c r="W47" s="55">
        <v>2.9200917171158185E-2</v>
      </c>
      <c r="X47" s="55">
        <v>2.4988642277644163E-2</v>
      </c>
      <c r="Y47" s="56">
        <v>2.8636204294910789E-2</v>
      </c>
      <c r="Z47" s="38">
        <v>1.003279333022185</v>
      </c>
      <c r="AA47" s="38">
        <v>0.97709921470039207</v>
      </c>
      <c r="AB47" s="38">
        <v>0.96118617233785841</v>
      </c>
      <c r="AC47" s="38">
        <v>1.0140161546397499</v>
      </c>
      <c r="AD47" s="43">
        <v>0.98952219273312025</v>
      </c>
      <c r="AE47" s="38">
        <v>0.45250747872282709</v>
      </c>
      <c r="AF47" s="38">
        <v>0.42839228567665072</v>
      </c>
      <c r="AG47" s="38">
        <v>0.35892357459305146</v>
      </c>
      <c r="AH47" s="38">
        <v>0.33804637150413408</v>
      </c>
      <c r="AI47" s="43">
        <v>0.39123650423642481</v>
      </c>
      <c r="AJ47" s="38">
        <v>0.35623052193123778</v>
      </c>
      <c r="AK47" s="38">
        <v>0.32303193541534814</v>
      </c>
      <c r="AL47" s="38">
        <v>0.27695610934694265</v>
      </c>
      <c r="AM47" s="38">
        <v>0.27368790670827436</v>
      </c>
      <c r="AN47" s="38">
        <v>0.30564592623749232</v>
      </c>
      <c r="AO47" s="38">
        <v>0.6558378819144568</v>
      </c>
      <c r="AP47" s="38">
        <v>0.65011072415613447</v>
      </c>
      <c r="AQ47" s="38">
        <v>0.6243312697958634</v>
      </c>
      <c r="AR47" s="38">
        <v>0.51267255935757872</v>
      </c>
      <c r="AS47" s="43">
        <v>0.60577259840380027</v>
      </c>
      <c r="AT47" s="38">
        <v>0</v>
      </c>
      <c r="AU47" s="38">
        <v>0</v>
      </c>
      <c r="AV47" s="38">
        <v>2.3530524608955439E-2</v>
      </c>
      <c r="AW47" s="38">
        <v>0.15607150850401463</v>
      </c>
      <c r="AX47" s="43">
        <v>5.4340079567814135E-2</v>
      </c>
      <c r="AY47" s="38">
        <v>1.6800384629679498E-2</v>
      </c>
      <c r="AZ47" s="38">
        <v>1.7369259089422748E-2</v>
      </c>
      <c r="BA47" s="38">
        <v>1.7221200469651379E-2</v>
      </c>
      <c r="BB47" s="38">
        <v>2.5048476620476351E-2</v>
      </c>
      <c r="BC47" s="43">
        <v>1.9398200033931699E-2</v>
      </c>
      <c r="BD47" s="39">
        <v>-222.21968379446639</v>
      </c>
      <c r="BE47" s="39">
        <v>-210.68889763779526</v>
      </c>
      <c r="BF47" s="39">
        <v>-130.34802224969096</v>
      </c>
      <c r="BG47" s="39">
        <v>95.225822002472185</v>
      </c>
      <c r="BH47" s="44">
        <v>-113.92913029627269</v>
      </c>
      <c r="BI47" s="38">
        <v>1.8607542837305042E-2</v>
      </c>
      <c r="BJ47" s="38">
        <v>-7.7298759171088235E-3</v>
      </c>
      <c r="BK47" s="38">
        <v>-2.4805541209169907E-2</v>
      </c>
      <c r="BL47" s="38">
        <v>3.7657737824962581E-2</v>
      </c>
      <c r="BM47" s="43">
        <v>7.3276742613258049E-3</v>
      </c>
      <c r="BN47" s="40">
        <v>1468125.3174999999</v>
      </c>
      <c r="BO47" s="40">
        <v>1468125.3175000001</v>
      </c>
      <c r="BP47" s="40">
        <v>784.75</v>
      </c>
      <c r="BQ47" s="40">
        <v>784.75</v>
      </c>
      <c r="BR47" s="40">
        <v>-89405.884999999995</v>
      </c>
      <c r="BS47" s="40">
        <v>1094731.2150000001</v>
      </c>
      <c r="BT47" s="40">
        <v>1681.7025000000001</v>
      </c>
      <c r="BU47" s="40">
        <v>1134926.9500000002</v>
      </c>
      <c r="BV47" s="40">
        <v>8316.375</v>
      </c>
      <c r="BW47" s="40">
        <v>64737.974999999999</v>
      </c>
      <c r="BX47" s="40">
        <v>0</v>
      </c>
      <c r="BY47" s="40">
        <v>22015.54</v>
      </c>
      <c r="BZ47" s="40">
        <v>687507.64750000008</v>
      </c>
      <c r="CA47" s="40">
        <v>448726.52249999996</v>
      </c>
      <c r="CB47" s="40">
        <v>1146944.4124999999</v>
      </c>
      <c r="CC47" s="40">
        <v>64737.974999999999</v>
      </c>
      <c r="CD47" s="40">
        <v>1126610.575</v>
      </c>
      <c r="CE47" s="40">
        <v>650000</v>
      </c>
      <c r="CF47" s="38">
        <v>0.05</v>
      </c>
      <c r="CG47" s="40">
        <v>0</v>
      </c>
      <c r="CH47" s="41">
        <v>45562.5937962963</v>
      </c>
      <c r="CI47" s="41">
        <v>45562.585451388892</v>
      </c>
      <c r="CJ47" s="41">
        <v>45562.575671296298</v>
      </c>
      <c r="CK47" s="41">
        <v>45562.567858796298</v>
      </c>
    </row>
    <row r="48" spans="1:89" s="42" customFormat="1" x14ac:dyDescent="0.2">
      <c r="A48" s="34">
        <v>212</v>
      </c>
      <c r="B48" s="35">
        <v>20</v>
      </c>
      <c r="C48" s="36" t="s">
        <v>124</v>
      </c>
      <c r="D48" s="36" t="s">
        <v>125</v>
      </c>
      <c r="E48" s="36" t="s">
        <v>91</v>
      </c>
      <c r="F48" s="37" t="s">
        <v>92</v>
      </c>
      <c r="G48" s="36" t="s">
        <v>95</v>
      </c>
      <c r="H48" s="36" t="s">
        <v>94</v>
      </c>
      <c r="I48" s="36" t="s">
        <v>93</v>
      </c>
      <c r="J48" s="36" t="s">
        <v>275</v>
      </c>
      <c r="K48" s="38">
        <v>-3.2574734827486726E-2</v>
      </c>
      <c r="L48" s="38">
        <v>-8.0642363287510996E-2</v>
      </c>
      <c r="M48" s="38">
        <v>-8.3327440849298981E-2</v>
      </c>
      <c r="N48" s="38">
        <v>-0.146599644892319</v>
      </c>
      <c r="O48" s="43">
        <v>-8.6963670559822806E-2</v>
      </c>
      <c r="P48" s="55">
        <v>9.3452425435962163E-4</v>
      </c>
      <c r="Q48" s="55">
        <v>1.40317146243232E-3</v>
      </c>
      <c r="R48" s="55">
        <v>2.5958917173515153E-3</v>
      </c>
      <c r="S48" s="55">
        <v>2.9895723723318674E-3</v>
      </c>
      <c r="T48" s="56">
        <v>2.0134767614245624E-3</v>
      </c>
      <c r="U48" s="55">
        <v>2.139817070206709E-2</v>
      </c>
      <c r="V48" s="55">
        <v>2.1103817721846847E-2</v>
      </c>
      <c r="W48" s="55">
        <v>2.3056934317235232E-2</v>
      </c>
      <c r="X48" s="55">
        <v>2.170923578643133E-2</v>
      </c>
      <c r="Y48" s="56">
        <v>2.1826147663255021E-2</v>
      </c>
      <c r="Z48" s="38">
        <v>1.0114659561100534</v>
      </c>
      <c r="AA48" s="38">
        <v>0.98395151295403604</v>
      </c>
      <c r="AB48" s="38">
        <v>1.0351449555992582</v>
      </c>
      <c r="AC48" s="38">
        <v>1.0621405701610138</v>
      </c>
      <c r="AD48" s="43">
        <v>1.02341667217198</v>
      </c>
      <c r="AE48" s="38">
        <v>0.45562495878104731</v>
      </c>
      <c r="AF48" s="38">
        <v>0.45452444150531446</v>
      </c>
      <c r="AG48" s="38">
        <v>0.47441148090226543</v>
      </c>
      <c r="AH48" s="38">
        <v>0.46432334232737765</v>
      </c>
      <c r="AI48" s="43">
        <v>0.4622028732322902</v>
      </c>
      <c r="AJ48" s="38">
        <v>0.61938347209325362</v>
      </c>
      <c r="AK48" s="38">
        <v>0.60677557115425496</v>
      </c>
      <c r="AL48" s="38">
        <v>0.61819689545293399</v>
      </c>
      <c r="AM48" s="38">
        <v>0.65059724880505454</v>
      </c>
      <c r="AN48" s="38">
        <v>0.62388465703227036</v>
      </c>
      <c r="AO48" s="38">
        <v>0.44605259385790691</v>
      </c>
      <c r="AP48" s="38">
        <v>0.46025943154445237</v>
      </c>
      <c r="AQ48" s="38">
        <v>0.48744959544790684</v>
      </c>
      <c r="AR48" s="38">
        <v>0.45377788393133833</v>
      </c>
      <c r="AS48" s="43">
        <v>0.46195618032367353</v>
      </c>
      <c r="AT48" s="38">
        <v>4.3837527986334786E-2</v>
      </c>
      <c r="AU48" s="38">
        <v>3.1351932291686313E-2</v>
      </c>
      <c r="AV48" s="38">
        <v>7.7649246867817087E-2</v>
      </c>
      <c r="AW48" s="38">
        <v>4.6786057984813161E-2</v>
      </c>
      <c r="AX48" s="43">
        <v>5.0354302041763388E-2</v>
      </c>
      <c r="AY48" s="38">
        <v>5.4814673444851261E-2</v>
      </c>
      <c r="AZ48" s="38">
        <v>4.8544276523273179E-2</v>
      </c>
      <c r="BA48" s="38">
        <v>5.0094962660710091E-2</v>
      </c>
      <c r="BB48" s="38">
        <v>5.046932792605744E-2</v>
      </c>
      <c r="BC48" s="43">
        <v>5.0948443774670608E-2</v>
      </c>
      <c r="BD48" s="39">
        <v>-69.056683279342138</v>
      </c>
      <c r="BE48" s="39">
        <v>-169.15519477317554</v>
      </c>
      <c r="BF48" s="39">
        <v>-175.31076383853033</v>
      </c>
      <c r="BG48" s="39">
        <v>-320.43953388822825</v>
      </c>
      <c r="BH48" s="44">
        <v>-184.99340747059898</v>
      </c>
      <c r="BI48" s="38">
        <v>6.5142011988955972E-2</v>
      </c>
      <c r="BJ48" s="38">
        <v>7.4781619283852546E-2</v>
      </c>
      <c r="BK48" s="38">
        <v>8.1472351626512785E-2</v>
      </c>
      <c r="BL48" s="38">
        <v>0.10577929041832705</v>
      </c>
      <c r="BM48" s="43">
        <v>8.2419566622663074E-2</v>
      </c>
      <c r="BN48" s="40">
        <v>6965809.1500000004</v>
      </c>
      <c r="BO48" s="40">
        <v>6965809.1500000004</v>
      </c>
      <c r="BP48" s="40">
        <v>4102.75</v>
      </c>
      <c r="BQ48" s="40">
        <v>4102.75</v>
      </c>
      <c r="BR48" s="40">
        <v>-758981.7024999999</v>
      </c>
      <c r="BS48" s="40">
        <v>8727572.0724999998</v>
      </c>
      <c r="BT48" s="40">
        <v>18911.387500000004</v>
      </c>
      <c r="BU48" s="40">
        <v>9392404.1549999993</v>
      </c>
      <c r="BV48" s="40">
        <v>774117.87999999989</v>
      </c>
      <c r="BW48" s="40">
        <v>238865.98749999999</v>
      </c>
      <c r="BX48" s="40">
        <v>218028.36249999999</v>
      </c>
      <c r="BY48" s="40">
        <v>478528.37500000006</v>
      </c>
      <c r="BZ48" s="40">
        <v>4338879.1475</v>
      </c>
      <c r="CA48" s="40">
        <v>4345861.4524999997</v>
      </c>
      <c r="CB48" s="40">
        <v>9402497.6999999993</v>
      </c>
      <c r="CC48" s="40">
        <v>456894.35</v>
      </c>
      <c r="CD48" s="40">
        <v>8616696.8125</v>
      </c>
      <c r="CE48" s="40">
        <v>4100000</v>
      </c>
      <c r="CF48" s="38">
        <v>0.05</v>
      </c>
      <c r="CG48" s="40">
        <v>225000</v>
      </c>
      <c r="CH48" s="41">
        <v>45562.5937962963</v>
      </c>
      <c r="CI48" s="41">
        <v>45562.585451388892</v>
      </c>
      <c r="CJ48" s="41">
        <v>45562.575671296298</v>
      </c>
      <c r="CK48" s="41">
        <v>45562.567858796298</v>
      </c>
    </row>
    <row r="49" spans="1:89" s="42" customFormat="1" x14ac:dyDescent="0.2">
      <c r="A49" s="34">
        <v>49</v>
      </c>
      <c r="B49" s="35">
        <v>21</v>
      </c>
      <c r="C49" s="36" t="s">
        <v>126</v>
      </c>
      <c r="D49" s="36" t="s">
        <v>127</v>
      </c>
      <c r="E49" s="36" t="s">
        <v>102</v>
      </c>
      <c r="F49" s="37" t="s">
        <v>103</v>
      </c>
      <c r="G49" s="36" t="s">
        <v>95</v>
      </c>
      <c r="H49" s="36" t="s">
        <v>94</v>
      </c>
      <c r="I49" s="36" t="s">
        <v>93</v>
      </c>
      <c r="J49" s="36" t="s">
        <v>275</v>
      </c>
      <c r="K49" s="38">
        <v>1.4503608775320349</v>
      </c>
      <c r="L49" s="38">
        <v>1.663651114048077</v>
      </c>
      <c r="M49" s="38">
        <v>2.7271667056315727</v>
      </c>
      <c r="N49" s="38">
        <v>3.8942029637511486</v>
      </c>
      <c r="O49" s="43">
        <v>2.1959223460651107</v>
      </c>
      <c r="P49" s="55">
        <v>8.3680924198412353E-3</v>
      </c>
      <c r="Q49" s="55">
        <v>8.4827069112216602E-3</v>
      </c>
      <c r="R49" s="55">
        <v>1.0124236726485202E-2</v>
      </c>
      <c r="S49" s="55">
        <v>1.2344661567627398E-2</v>
      </c>
      <c r="T49" s="56">
        <v>9.4242466271699989E-3</v>
      </c>
      <c r="U49" s="55">
        <v>0.10408956610397249</v>
      </c>
      <c r="V49" s="55">
        <v>9.4036696038020159E-2</v>
      </c>
      <c r="W49" s="55">
        <v>0.13606666468311707</v>
      </c>
      <c r="X49" s="55">
        <v>0.20683922844301497</v>
      </c>
      <c r="Y49" s="56">
        <v>0.12424340146764368</v>
      </c>
      <c r="Z49" s="38">
        <v>1.1478436260532432</v>
      </c>
      <c r="AA49" s="38">
        <v>1.1288393026281907</v>
      </c>
      <c r="AB49" s="38">
        <v>0.77203783337469134</v>
      </c>
      <c r="AC49" s="38">
        <v>0.598541216608939</v>
      </c>
      <c r="AD49" s="43">
        <v>0.91211286740105102</v>
      </c>
      <c r="AE49" s="38">
        <v>0.84916140780156157</v>
      </c>
      <c r="AF49" s="38">
        <v>0.89968922524199668</v>
      </c>
      <c r="AG49" s="38">
        <v>0.68215787125755556</v>
      </c>
      <c r="AH49" s="38">
        <v>0.32208372756573284</v>
      </c>
      <c r="AI49" s="43">
        <v>0.69092029516799569</v>
      </c>
      <c r="AJ49" s="38">
        <v>0.42223774400207809</v>
      </c>
      <c r="AK49" s="38">
        <v>0.50029205169291358</v>
      </c>
      <c r="AL49" s="38">
        <v>0.58145561090936648</v>
      </c>
      <c r="AM49" s="38">
        <v>0.43955577289983155</v>
      </c>
      <c r="AN49" s="38">
        <v>0.48385643133083667</v>
      </c>
      <c r="AO49" s="38">
        <v>2.156277571969575</v>
      </c>
      <c r="AP49" s="38">
        <v>1.9394523553859839</v>
      </c>
      <c r="AQ49" s="38">
        <v>2.756217853494543</v>
      </c>
      <c r="AR49" s="38">
        <v>4.2121032950804587</v>
      </c>
      <c r="AS49" s="43">
        <v>2.5457344289495372</v>
      </c>
      <c r="AT49" s="38">
        <v>0.28898140348925311</v>
      </c>
      <c r="AU49" s="38">
        <v>0.36443121479743973</v>
      </c>
      <c r="AV49" s="38">
        <v>0</v>
      </c>
      <c r="AW49" s="38">
        <v>0</v>
      </c>
      <c r="AX49" s="43">
        <v>0.19835989045342292</v>
      </c>
      <c r="AY49" s="38">
        <v>8.9747972805870019E-2</v>
      </c>
      <c r="AZ49" s="38">
        <v>0.10510132353828573</v>
      </c>
      <c r="BA49" s="38">
        <v>0.15303435919132133</v>
      </c>
      <c r="BB49" s="38">
        <v>0.20786068328875798</v>
      </c>
      <c r="BC49" s="43">
        <v>0.12741243561325286</v>
      </c>
      <c r="BD49" s="39">
        <v>2430.5739434276206</v>
      </c>
      <c r="BE49" s="39">
        <v>2874.753387888707</v>
      </c>
      <c r="BF49" s="39">
        <v>3085.9808114754096</v>
      </c>
      <c r="BG49" s="39">
        <v>3550.9583224222583</v>
      </c>
      <c r="BH49" s="44">
        <v>2987.8064488286063</v>
      </c>
      <c r="BI49" s="38">
        <v>0.21018107133012137</v>
      </c>
      <c r="BJ49" s="38">
        <v>0.21075293346757795</v>
      </c>
      <c r="BK49" s="38">
        <v>-0.15236318768999443</v>
      </c>
      <c r="BL49" s="38">
        <v>-0.47521269712223174</v>
      </c>
      <c r="BM49" s="43">
        <v>2.163264381175373E-2</v>
      </c>
      <c r="BN49" s="40">
        <v>2961129.35</v>
      </c>
      <c r="BO49" s="40">
        <v>2961129.35</v>
      </c>
      <c r="BP49" s="40">
        <v>1216.5</v>
      </c>
      <c r="BQ49" s="40">
        <v>1216.5</v>
      </c>
      <c r="BR49" s="40">
        <v>3634666.5449999999</v>
      </c>
      <c r="BS49" s="40">
        <v>1655189.0150000001</v>
      </c>
      <c r="BT49" s="40">
        <v>17825.477500000001</v>
      </c>
      <c r="BU49" s="40">
        <v>1891448.5374999999</v>
      </c>
      <c r="BV49" s="40">
        <v>40917.032500000016</v>
      </c>
      <c r="BW49" s="40">
        <v>457900.27500000002</v>
      </c>
      <c r="BX49" s="40">
        <v>0</v>
      </c>
      <c r="BY49" s="40">
        <v>240994.065</v>
      </c>
      <c r="BZ49" s="40">
        <v>4815125.6624999996</v>
      </c>
      <c r="CA49" s="40">
        <v>1432761.48</v>
      </c>
      <c r="CB49" s="40">
        <v>2073700.0925</v>
      </c>
      <c r="CC49" s="40">
        <v>457900.27500000002</v>
      </c>
      <c r="CD49" s="40">
        <v>1850531.5049999999</v>
      </c>
      <c r="CE49" s="40">
        <v>4700000</v>
      </c>
      <c r="CF49" s="38">
        <v>0.05</v>
      </c>
      <c r="CG49" s="40">
        <v>0</v>
      </c>
      <c r="CH49" s="41">
        <v>45562.5937962963</v>
      </c>
      <c r="CI49" s="41">
        <v>45562.585451388892</v>
      </c>
      <c r="CJ49" s="41">
        <v>45562.575671296298</v>
      </c>
      <c r="CK49" s="41">
        <v>45562.567858796298</v>
      </c>
    </row>
    <row r="50" spans="1:89" s="42" customFormat="1" x14ac:dyDescent="0.2">
      <c r="A50" s="34">
        <v>227</v>
      </c>
      <c r="B50" s="35">
        <v>227</v>
      </c>
      <c r="C50" s="36" t="s">
        <v>128</v>
      </c>
      <c r="D50" s="36" t="s">
        <v>129</v>
      </c>
      <c r="E50" s="36" t="s">
        <v>102</v>
      </c>
      <c r="F50" s="37" t="s">
        <v>103</v>
      </c>
      <c r="G50" s="36" t="s">
        <v>95</v>
      </c>
      <c r="H50" s="36" t="s">
        <v>94</v>
      </c>
      <c r="I50" s="36" t="s">
        <v>93</v>
      </c>
      <c r="J50" s="36" t="s">
        <v>275</v>
      </c>
      <c r="K50" s="38">
        <v>-1.115040513397104</v>
      </c>
      <c r="L50" s="38">
        <v>-1.2414870243301608</v>
      </c>
      <c r="M50" s="38">
        <v>-1.3057428465106193</v>
      </c>
      <c r="N50" s="38">
        <v>-1.4854051067507033</v>
      </c>
      <c r="O50" s="43">
        <v>-1.2833054692234056</v>
      </c>
      <c r="P50" s="55">
        <v>-2.5479200725893004E-3</v>
      </c>
      <c r="Q50" s="55">
        <v>-5.6413545735511863E-4</v>
      </c>
      <c r="R50" s="55">
        <v>-2.01896041619967E-3</v>
      </c>
      <c r="S50" s="55">
        <v>-3.9782250010140284E-3</v>
      </c>
      <c r="T50" s="56">
        <v>-2.2465847633121052E-3</v>
      </c>
      <c r="U50" s="55">
        <v>0</v>
      </c>
      <c r="V50" s="55">
        <v>0</v>
      </c>
      <c r="W50" s="55">
        <v>0</v>
      </c>
      <c r="X50" s="55">
        <v>0</v>
      </c>
      <c r="Y50" s="56">
        <v>0</v>
      </c>
      <c r="Z50" s="38">
        <v>1.0700418544727204</v>
      </c>
      <c r="AA50" s="38">
        <v>1.0912466469853248</v>
      </c>
      <c r="AB50" s="38">
        <v>1.1885055477230713</v>
      </c>
      <c r="AC50" s="38">
        <v>0.96247137788453141</v>
      </c>
      <c r="AD50" s="43">
        <v>1.0770673108269904</v>
      </c>
      <c r="AE50" s="38">
        <v>0.95439820063784608</v>
      </c>
      <c r="AF50" s="38">
        <v>1.17439599945496</v>
      </c>
      <c r="AG50" s="38">
        <v>1.1671367361789595</v>
      </c>
      <c r="AH50" s="38">
        <v>1.2615719650104191</v>
      </c>
      <c r="AI50" s="43">
        <v>1.1359984727632446</v>
      </c>
      <c r="AJ50" s="38">
        <v>0.60664932886382594</v>
      </c>
      <c r="AK50" s="38">
        <v>0.73029529625414125</v>
      </c>
      <c r="AL50" s="38">
        <v>0.70114830982700893</v>
      </c>
      <c r="AM50" s="38">
        <v>0.80850338615199902</v>
      </c>
      <c r="AN50" s="38">
        <v>0.70879365835891828</v>
      </c>
      <c r="AO50" s="38">
        <v>7.7607228026581127E-2</v>
      </c>
      <c r="AP50" s="38">
        <v>5.8951021646954212E-2</v>
      </c>
      <c r="AQ50" s="38">
        <v>5.4326864179109195E-2</v>
      </c>
      <c r="AR50" s="38">
        <v>8.0597624917239485E-2</v>
      </c>
      <c r="AS50" s="43">
        <v>6.7403840513751576E-2</v>
      </c>
      <c r="AT50" s="38">
        <v>0</v>
      </c>
      <c r="AU50" s="38">
        <v>0</v>
      </c>
      <c r="AV50" s="38">
        <v>0</v>
      </c>
      <c r="AW50" s="38">
        <v>0</v>
      </c>
      <c r="AX50" s="43">
        <v>0</v>
      </c>
      <c r="AY50" s="38">
        <v>-2.5479200725893004E-3</v>
      </c>
      <c r="AZ50" s="38">
        <v>-5.6413545735511863E-4</v>
      </c>
      <c r="BA50" s="38">
        <v>-2.01896041619967E-3</v>
      </c>
      <c r="BB50" s="38">
        <v>-3.9782250010140284E-3</v>
      </c>
      <c r="BC50" s="43">
        <v>-2.2465847633121052E-3</v>
      </c>
      <c r="BD50" s="39">
        <v>-1566.3235595238095</v>
      </c>
      <c r="BE50" s="39">
        <v>-1697.4235259082784</v>
      </c>
      <c r="BF50" s="39">
        <v>-1927.7668313953486</v>
      </c>
      <c r="BG50" s="39">
        <v>-1865.7735273573921</v>
      </c>
      <c r="BH50" s="44">
        <v>-1765.8607547447402</v>
      </c>
      <c r="BI50" s="38">
        <v>6.545711663515684E-2</v>
      </c>
      <c r="BJ50" s="38">
        <v>8.3616886464121298E-2</v>
      </c>
      <c r="BK50" s="38">
        <v>0.15860720893075211</v>
      </c>
      <c r="BL50" s="38">
        <v>-4.5128814986298872E-2</v>
      </c>
      <c r="BM50" s="43">
        <v>7.0158954852374569E-2</v>
      </c>
      <c r="BN50" s="40">
        <v>4233444.8849999998</v>
      </c>
      <c r="BO50" s="40">
        <v>4233444.8850000007</v>
      </c>
      <c r="BP50" s="40">
        <v>1699.25</v>
      </c>
      <c r="BQ50" s="40">
        <v>1699.25</v>
      </c>
      <c r="BR50" s="40">
        <v>-3000638.8875000002</v>
      </c>
      <c r="BS50" s="40">
        <v>2338210.94</v>
      </c>
      <c r="BT50" s="40">
        <v>-6046.6725000000006</v>
      </c>
      <c r="BU50" s="40">
        <v>2691495.375</v>
      </c>
      <c r="BV50" s="40">
        <v>188832.50249999997</v>
      </c>
      <c r="BW50" s="40">
        <v>0</v>
      </c>
      <c r="BX50" s="40">
        <v>0</v>
      </c>
      <c r="BY50" s="40">
        <v>-6046.6725000000006</v>
      </c>
      <c r="BZ50" s="40">
        <v>181417.125</v>
      </c>
      <c r="CA50" s="40">
        <v>3000638.8875000002</v>
      </c>
      <c r="CB50" s="40">
        <v>2641411.0225</v>
      </c>
      <c r="CC50" s="40">
        <v>0</v>
      </c>
      <c r="CD50" s="40">
        <v>2498911.0225</v>
      </c>
      <c r="CE50" s="40">
        <v>0</v>
      </c>
      <c r="CF50" s="38">
        <v>0.05</v>
      </c>
      <c r="CG50" s="40">
        <v>142500</v>
      </c>
      <c r="CH50" s="41">
        <v>45562.5937962963</v>
      </c>
      <c r="CI50" s="41">
        <v>45562.585451388892</v>
      </c>
      <c r="CJ50" s="41">
        <v>45562.575671296298</v>
      </c>
      <c r="CK50" s="41">
        <v>45562.567858796298</v>
      </c>
    </row>
    <row r="51" spans="1:89" s="42" customFormat="1" x14ac:dyDescent="0.2">
      <c r="A51" s="34">
        <v>52</v>
      </c>
      <c r="B51" s="35">
        <v>24</v>
      </c>
      <c r="C51" s="36" t="s">
        <v>130</v>
      </c>
      <c r="D51" s="36" t="s">
        <v>131</v>
      </c>
      <c r="E51" s="36" t="s">
        <v>98</v>
      </c>
      <c r="F51" s="37" t="s">
        <v>99</v>
      </c>
      <c r="G51" s="36" t="s">
        <v>95</v>
      </c>
      <c r="H51" s="36" t="s">
        <v>94</v>
      </c>
      <c r="I51" s="36" t="s">
        <v>93</v>
      </c>
      <c r="J51" s="36" t="s">
        <v>275</v>
      </c>
      <c r="K51" s="38">
        <v>-0.76398859960128351</v>
      </c>
      <c r="L51" s="38">
        <v>-0.96115029919277106</v>
      </c>
      <c r="M51" s="38">
        <v>-1.2142647807272224</v>
      </c>
      <c r="N51" s="38">
        <v>-1.2464937245924614</v>
      </c>
      <c r="O51" s="43">
        <v>-1.028755229338721</v>
      </c>
      <c r="P51" s="55">
        <v>-1.5248011494879436E-3</v>
      </c>
      <c r="Q51" s="55">
        <v>-5.7799307436615717E-4</v>
      </c>
      <c r="R51" s="55">
        <v>-1.3474484270602895E-3</v>
      </c>
      <c r="S51" s="55">
        <v>-2.3164211449432075E-3</v>
      </c>
      <c r="T51" s="56">
        <v>-1.4320608733324575E-3</v>
      </c>
      <c r="U51" s="55">
        <v>0</v>
      </c>
      <c r="V51" s="55">
        <v>0</v>
      </c>
      <c r="W51" s="55">
        <v>0</v>
      </c>
      <c r="X51" s="55">
        <v>0</v>
      </c>
      <c r="Y51" s="56">
        <v>0</v>
      </c>
      <c r="Z51" s="38">
        <v>1.2446051989187046</v>
      </c>
      <c r="AA51" s="38">
        <v>1.0708059548895603</v>
      </c>
      <c r="AB51" s="38">
        <v>1.1623346300227027</v>
      </c>
      <c r="AC51" s="38">
        <v>1.0066157092165857</v>
      </c>
      <c r="AD51" s="43">
        <v>1.1200438406089293</v>
      </c>
      <c r="AE51" s="38">
        <v>0.76692018643505988</v>
      </c>
      <c r="AF51" s="38">
        <v>0.93687029232282748</v>
      </c>
      <c r="AG51" s="38">
        <v>1.1148895006991404</v>
      </c>
      <c r="AH51" s="38">
        <v>1.0933154130471199</v>
      </c>
      <c r="AI51" s="43">
        <v>0.97211347206386756</v>
      </c>
      <c r="AJ51" s="38">
        <v>0.24906799944665964</v>
      </c>
      <c r="AK51" s="38">
        <v>0.28868174995814294</v>
      </c>
      <c r="AL51" s="38">
        <v>0.31014989843013552</v>
      </c>
      <c r="AM51" s="38">
        <v>0.3103692933373457</v>
      </c>
      <c r="AN51" s="38">
        <v>0.28997604319472742</v>
      </c>
      <c r="AO51" s="38">
        <v>1.4960351546050965E-2</v>
      </c>
      <c r="AP51" s="38">
        <v>2.1468387170261002E-2</v>
      </c>
      <c r="AQ51" s="38">
        <v>1.7706726262036569E-2</v>
      </c>
      <c r="AR51" s="38">
        <v>2.4864734337942094E-2</v>
      </c>
      <c r="AS51" s="43">
        <v>1.9493247787098968E-2</v>
      </c>
      <c r="AT51" s="38">
        <v>0</v>
      </c>
      <c r="AU51" s="38">
        <v>0</v>
      </c>
      <c r="AV51" s="38">
        <v>0</v>
      </c>
      <c r="AW51" s="38">
        <v>0</v>
      </c>
      <c r="AX51" s="43">
        <v>0</v>
      </c>
      <c r="AY51" s="38">
        <v>-1.5248011494879436E-3</v>
      </c>
      <c r="AZ51" s="38">
        <v>-5.7799307436615717E-4</v>
      </c>
      <c r="BA51" s="38">
        <v>-1.3474484270602895E-3</v>
      </c>
      <c r="BB51" s="38">
        <v>-2.3164211449432075E-3</v>
      </c>
      <c r="BC51" s="43">
        <v>-1.4320608733324575E-3</v>
      </c>
      <c r="BD51" s="39">
        <v>-667.55234917987207</v>
      </c>
      <c r="BE51" s="39">
        <v>-734.83218715393127</v>
      </c>
      <c r="BF51" s="39">
        <v>-854.12112365739461</v>
      </c>
      <c r="BG51" s="39">
        <v>-860.98075607064015</v>
      </c>
      <c r="BH51" s="44">
        <v>-779.65346515486715</v>
      </c>
      <c r="BI51" s="38">
        <v>0.21095936132295173</v>
      </c>
      <c r="BJ51" s="38">
        <v>8.2603229128029698E-2</v>
      </c>
      <c r="BK51" s="38">
        <v>0.13966256001469374</v>
      </c>
      <c r="BL51" s="38">
        <v>6.5722292589039995E-3</v>
      </c>
      <c r="BM51" s="43">
        <v>0.11513260298627595</v>
      </c>
      <c r="BN51" s="40">
        <v>9725034.1750000007</v>
      </c>
      <c r="BO51" s="40">
        <v>0</v>
      </c>
      <c r="BP51" s="40">
        <v>3616</v>
      </c>
      <c r="BQ51" s="40">
        <v>0</v>
      </c>
      <c r="BR51" s="40">
        <v>-2819226.9299999997</v>
      </c>
      <c r="BS51" s="40">
        <v>2740425.37</v>
      </c>
      <c r="BT51" s="40">
        <v>-4500.62</v>
      </c>
      <c r="BU51" s="40">
        <v>3142757.4649999999</v>
      </c>
      <c r="BV51" s="40">
        <v>361833.84750000003</v>
      </c>
      <c r="BW51" s="40">
        <v>0</v>
      </c>
      <c r="BX51" s="40">
        <v>0</v>
      </c>
      <c r="BY51" s="40">
        <v>-4500.62</v>
      </c>
      <c r="BZ51" s="40">
        <v>61262.55</v>
      </c>
      <c r="CA51" s="40">
        <v>2820026.9299999997</v>
      </c>
      <c r="CB51" s="40">
        <v>2900923.6174999997</v>
      </c>
      <c r="CC51" s="40">
        <v>0</v>
      </c>
      <c r="CD51" s="40">
        <v>2780923.6174999997</v>
      </c>
      <c r="CE51" s="40">
        <v>0</v>
      </c>
      <c r="CF51" s="38">
        <v>0.05</v>
      </c>
      <c r="CG51" s="40">
        <v>95000</v>
      </c>
      <c r="CH51" s="41">
        <v>45562.5937962963</v>
      </c>
      <c r="CI51" s="41">
        <v>45562.585451388892</v>
      </c>
      <c r="CJ51" s="41">
        <v>45562.575671296298</v>
      </c>
      <c r="CK51" s="41">
        <v>45562.567858796298</v>
      </c>
    </row>
    <row r="52" spans="1:89" s="42" customFormat="1" x14ac:dyDescent="0.2">
      <c r="A52" s="34">
        <v>18</v>
      </c>
      <c r="B52" s="35">
        <v>25</v>
      </c>
      <c r="C52" s="36" t="s">
        <v>132</v>
      </c>
      <c r="D52" s="36" t="s">
        <v>133</v>
      </c>
      <c r="E52" s="36" t="s">
        <v>91</v>
      </c>
      <c r="F52" s="37" t="s">
        <v>92</v>
      </c>
      <c r="G52" s="36" t="s">
        <v>95</v>
      </c>
      <c r="H52" s="36" t="s">
        <v>94</v>
      </c>
      <c r="I52" s="36" t="s">
        <v>93</v>
      </c>
      <c r="J52" s="36" t="s">
        <v>275</v>
      </c>
      <c r="K52" s="38">
        <v>1.1139661553821523</v>
      </c>
      <c r="L52" s="38">
        <v>0.9778078526445434</v>
      </c>
      <c r="M52" s="38">
        <v>1.0674190030634123</v>
      </c>
      <c r="N52" s="38">
        <v>1.1111875099077282</v>
      </c>
      <c r="O52" s="43">
        <v>1.0678090014290769</v>
      </c>
      <c r="P52" s="55">
        <v>8.8441754479304576E-3</v>
      </c>
      <c r="Q52" s="55">
        <v>7.8329999575322117E-3</v>
      </c>
      <c r="R52" s="55">
        <v>7.9262071211683837E-3</v>
      </c>
      <c r="S52" s="55">
        <v>1.0765358253901397E-2</v>
      </c>
      <c r="T52" s="56">
        <v>8.876455520224702E-3</v>
      </c>
      <c r="U52" s="55">
        <v>6.7384290152265616E-2</v>
      </c>
      <c r="V52" s="55">
        <v>5.3689778040659088E-2</v>
      </c>
      <c r="W52" s="55">
        <v>5.5982060529755469E-2</v>
      </c>
      <c r="X52" s="55">
        <v>6.283480914431365E-2</v>
      </c>
      <c r="Y52" s="56">
        <v>6.0014755575477481E-2</v>
      </c>
      <c r="Z52" s="38">
        <v>1.0683177648753623</v>
      </c>
      <c r="AA52" s="38">
        <v>1.0632675706681058</v>
      </c>
      <c r="AB52" s="38">
        <v>0.96080223576721269</v>
      </c>
      <c r="AC52" s="38">
        <v>1.0090590725131381</v>
      </c>
      <c r="AD52" s="43">
        <v>1.0237325926871157</v>
      </c>
      <c r="AE52" s="38">
        <v>0.48850085794913578</v>
      </c>
      <c r="AF52" s="38">
        <v>0.50311689629641676</v>
      </c>
      <c r="AG52" s="38">
        <v>0.44319948305562434</v>
      </c>
      <c r="AH52" s="38">
        <v>0.35420187000092845</v>
      </c>
      <c r="AI52" s="43">
        <v>0.44428630730287855</v>
      </c>
      <c r="AJ52" s="38">
        <v>0.56573659976683754</v>
      </c>
      <c r="AK52" s="38">
        <v>0.57395242285932679</v>
      </c>
      <c r="AL52" s="38">
        <v>0.5410346540970441</v>
      </c>
      <c r="AM52" s="38">
        <v>0.42694959937965543</v>
      </c>
      <c r="AN52" s="38">
        <v>0.52502632986078912</v>
      </c>
      <c r="AO52" s="38">
        <v>1.3701795694130721</v>
      </c>
      <c r="AP52" s="38">
        <v>1.1043638673285012</v>
      </c>
      <c r="AQ52" s="38">
        <v>1.1513640558293863</v>
      </c>
      <c r="AR52" s="38">
        <v>1.2833898872142275</v>
      </c>
      <c r="AS52" s="43">
        <v>1.2281360983800051</v>
      </c>
      <c r="AT52" s="38">
        <v>1.5112443218370573E-2</v>
      </c>
      <c r="AU52" s="38">
        <v>3.0511414532229563E-2</v>
      </c>
      <c r="AV52" s="38">
        <v>6.2664853028760042E-2</v>
      </c>
      <c r="AW52" s="38">
        <v>0.17194389071122232</v>
      </c>
      <c r="AX52" s="43">
        <v>7.7279192695505136E-2</v>
      </c>
      <c r="AY52" s="38">
        <v>6.7029920381872971E-2</v>
      </c>
      <c r="AZ52" s="38">
        <v>6.5157906370178015E-2</v>
      </c>
      <c r="BA52" s="38">
        <v>6.8372793915048358E-2</v>
      </c>
      <c r="BB52" s="38">
        <v>7.3516989819610259E-2</v>
      </c>
      <c r="BC52" s="43">
        <v>6.8592792897288951E-2</v>
      </c>
      <c r="BD52" s="39">
        <v>2410.8330164343665</v>
      </c>
      <c r="BE52" s="39">
        <v>2174.3874182871327</v>
      </c>
      <c r="BF52" s="39">
        <v>2245.5921126474182</v>
      </c>
      <c r="BG52" s="39">
        <v>2509.6187637088733</v>
      </c>
      <c r="BH52" s="44">
        <v>2336.2329212220288</v>
      </c>
      <c r="BI52" s="38">
        <v>0.12213466268252335</v>
      </c>
      <c r="BJ52" s="38">
        <v>0.11682786917897141</v>
      </c>
      <c r="BK52" s="38">
        <v>1.9649674824282672E-2</v>
      </c>
      <c r="BL52" s="38">
        <v>7.1729374058599568E-2</v>
      </c>
      <c r="BM52" s="43">
        <v>8.289875127757497E-2</v>
      </c>
      <c r="BN52" s="40">
        <v>10044660.02</v>
      </c>
      <c r="BO52" s="40">
        <v>10044660.02</v>
      </c>
      <c r="BP52" s="40">
        <v>4893.5</v>
      </c>
      <c r="BQ52" s="40">
        <v>4893.5</v>
      </c>
      <c r="BR52" s="40">
        <v>11432355.800000001</v>
      </c>
      <c r="BS52" s="40">
        <v>10706367.697500002</v>
      </c>
      <c r="BT52" s="40">
        <v>107230.79999999999</v>
      </c>
      <c r="BU52" s="40">
        <v>12080362.455</v>
      </c>
      <c r="BV52" s="40">
        <v>1001446.9625</v>
      </c>
      <c r="BW52" s="40">
        <v>677875.0824999999</v>
      </c>
      <c r="BX52" s="40">
        <v>250000</v>
      </c>
      <c r="BY52" s="40">
        <v>828625.8</v>
      </c>
      <c r="BZ52" s="40">
        <v>14836329.2125</v>
      </c>
      <c r="CA52" s="40">
        <v>5273710.9849999994</v>
      </c>
      <c r="CB52" s="40">
        <v>11870073.189999999</v>
      </c>
      <c r="CC52" s="40">
        <v>927875.0824999999</v>
      </c>
      <c r="CD52" s="40">
        <v>11078915.4925</v>
      </c>
      <c r="CE52" s="40">
        <v>14500000</v>
      </c>
      <c r="CF52" s="38">
        <v>0.05</v>
      </c>
      <c r="CG52" s="40">
        <v>69762.697500000009</v>
      </c>
      <c r="CH52" s="41">
        <v>45562.5937962963</v>
      </c>
      <c r="CI52" s="41">
        <v>45562.585451388892</v>
      </c>
      <c r="CJ52" s="41">
        <v>45562.575671296298</v>
      </c>
      <c r="CK52" s="41">
        <v>45562.567858796298</v>
      </c>
    </row>
    <row r="53" spans="1:89" s="42" customFormat="1" x14ac:dyDescent="0.2">
      <c r="A53" s="34">
        <v>53</v>
      </c>
      <c r="B53" s="35">
        <v>26</v>
      </c>
      <c r="C53" s="36" t="s">
        <v>134</v>
      </c>
      <c r="D53" s="36" t="s">
        <v>135</v>
      </c>
      <c r="E53" s="36" t="s">
        <v>91</v>
      </c>
      <c r="F53" s="37" t="s">
        <v>92</v>
      </c>
      <c r="G53" s="36" t="s">
        <v>95</v>
      </c>
      <c r="H53" s="36" t="s">
        <v>94</v>
      </c>
      <c r="I53" s="36" t="s">
        <v>93</v>
      </c>
      <c r="J53" s="36" t="s">
        <v>275</v>
      </c>
      <c r="K53" s="38">
        <v>0.8671806244572644</v>
      </c>
      <c r="L53" s="38">
        <v>0.94281543330943096</v>
      </c>
      <c r="M53" s="38">
        <v>0.92609053380243878</v>
      </c>
      <c r="N53" s="38">
        <v>0.89105978877030623</v>
      </c>
      <c r="O53" s="43">
        <v>0.90649305288396809</v>
      </c>
      <c r="P53" s="55">
        <v>5.1342145760458141E-3</v>
      </c>
      <c r="Q53" s="55">
        <v>4.7146477852383108E-3</v>
      </c>
      <c r="R53" s="55">
        <v>5.2285371510652308E-3</v>
      </c>
      <c r="S53" s="55">
        <v>8.5387598275455442E-3</v>
      </c>
      <c r="T53" s="56">
        <v>5.9587194071030088E-3</v>
      </c>
      <c r="U53" s="55">
        <v>6.4357991841047346E-2</v>
      </c>
      <c r="V53" s="55">
        <v>6.3719906620566855E-2</v>
      </c>
      <c r="W53" s="55">
        <v>6.4764850012335978E-2</v>
      </c>
      <c r="X53" s="55">
        <v>6.7050426707495683E-2</v>
      </c>
      <c r="Y53" s="56">
        <v>6.5015131205330173E-2</v>
      </c>
      <c r="Z53" s="38">
        <v>1.0474928024985946</v>
      </c>
      <c r="AA53" s="38">
        <v>1.0599087253404094</v>
      </c>
      <c r="AB53" s="38">
        <v>1.0357133167592392</v>
      </c>
      <c r="AC53" s="38">
        <v>1.0878603157056679</v>
      </c>
      <c r="AD53" s="43">
        <v>1.0580683642469595</v>
      </c>
      <c r="AE53" s="38">
        <v>0.33132870159268818</v>
      </c>
      <c r="AF53" s="38">
        <v>0.3892335685403186</v>
      </c>
      <c r="AG53" s="38">
        <v>0.43910340372478024</v>
      </c>
      <c r="AH53" s="38">
        <v>0.49615611062473258</v>
      </c>
      <c r="AI53" s="43">
        <v>0.41430679842447615</v>
      </c>
      <c r="AJ53" s="38">
        <v>0.54396478018479499</v>
      </c>
      <c r="AK53" s="38">
        <v>0.59115764088091616</v>
      </c>
      <c r="AL53" s="38">
        <v>0.68926533413273283</v>
      </c>
      <c r="AM53" s="38">
        <v>0.82488774535477261</v>
      </c>
      <c r="AN53" s="38">
        <v>0.66159394449127706</v>
      </c>
      <c r="AO53" s="38">
        <v>1.3228373717927449</v>
      </c>
      <c r="AP53" s="38">
        <v>1.3074448307504847</v>
      </c>
      <c r="AQ53" s="38">
        <v>1.3533061985306722</v>
      </c>
      <c r="AR53" s="38">
        <v>1.3846720954415399</v>
      </c>
      <c r="AS53" s="43">
        <v>1.3428776779132987</v>
      </c>
      <c r="AT53" s="38">
        <v>7.2748274955926159E-2</v>
      </c>
      <c r="AU53" s="38">
        <v>0.19789931977095038</v>
      </c>
      <c r="AV53" s="38">
        <v>0.10836340368660527</v>
      </c>
      <c r="AW53" s="38">
        <v>0.18541457472955739</v>
      </c>
      <c r="AX53" s="43">
        <v>0.14458898217371027</v>
      </c>
      <c r="AY53" s="38">
        <v>8.7542134619489079E-2</v>
      </c>
      <c r="AZ53" s="38">
        <v>9.1209416885991212E-2</v>
      </c>
      <c r="BA53" s="38">
        <v>9.0412552699050519E-2</v>
      </c>
      <c r="BB53" s="38">
        <v>9.1512144383113656E-2</v>
      </c>
      <c r="BC53" s="43">
        <v>9.0200063343235645E-2</v>
      </c>
      <c r="BD53" s="39">
        <v>2234.0898990141859</v>
      </c>
      <c r="BE53" s="39">
        <v>2399.7881113225499</v>
      </c>
      <c r="BF53" s="39">
        <v>2322.0162889253097</v>
      </c>
      <c r="BG53" s="39">
        <v>2369.8203796296293</v>
      </c>
      <c r="BH53" s="44">
        <v>2331.9125115017105</v>
      </c>
      <c r="BI53" s="38">
        <v>0.1277474225061902</v>
      </c>
      <c r="BJ53" s="38">
        <v>0.14301730156803552</v>
      </c>
      <c r="BK53" s="38">
        <v>0.11966587088512318</v>
      </c>
      <c r="BL53" s="38">
        <v>0.16373772023103123</v>
      </c>
      <c r="BM53" s="43">
        <v>0.13912283005663251</v>
      </c>
      <c r="BN53" s="40">
        <v>7258637.7149999999</v>
      </c>
      <c r="BO53" s="40">
        <v>7258637.7149999999</v>
      </c>
      <c r="BP53" s="40">
        <v>4238.5</v>
      </c>
      <c r="BQ53" s="40">
        <v>4238.5</v>
      </c>
      <c r="BR53" s="40">
        <v>9883811.1799999997</v>
      </c>
      <c r="BS53" s="40">
        <v>10903350.1675</v>
      </c>
      <c r="BT53" s="40">
        <v>71029.735000000001</v>
      </c>
      <c r="BU53" s="40">
        <v>11920302.022500001</v>
      </c>
      <c r="BV53" s="40">
        <v>1658386.1525000003</v>
      </c>
      <c r="BW53" s="40">
        <v>1719699.4125000001</v>
      </c>
      <c r="BX53" s="40">
        <v>1681.125</v>
      </c>
      <c r="BY53" s="40">
        <v>1075211.9975000001</v>
      </c>
      <c r="BZ53" s="40">
        <v>16007507.5</v>
      </c>
      <c r="CA53" s="40">
        <v>4802270.7574999994</v>
      </c>
      <c r="CB53" s="40">
        <v>11591098.1325</v>
      </c>
      <c r="CC53" s="40">
        <v>1734557.9375</v>
      </c>
      <c r="CD53" s="40">
        <v>10261915.870000001</v>
      </c>
      <c r="CE53" s="40">
        <v>15500000</v>
      </c>
      <c r="CF53" s="38">
        <v>0.05</v>
      </c>
      <c r="CG53" s="40">
        <v>325000</v>
      </c>
      <c r="CH53" s="41">
        <v>45562.5937962963</v>
      </c>
      <c r="CI53" s="41">
        <v>45562.585451388892</v>
      </c>
      <c r="CJ53" s="41">
        <v>45562.575671296298</v>
      </c>
      <c r="CK53" s="41">
        <v>45562.567858796298</v>
      </c>
    </row>
    <row r="54" spans="1:89" s="42" customFormat="1" x14ac:dyDescent="0.2">
      <c r="A54" s="34">
        <v>55</v>
      </c>
      <c r="B54" s="35">
        <v>27</v>
      </c>
      <c r="C54" s="36" t="s">
        <v>136</v>
      </c>
      <c r="D54" s="36" t="s">
        <v>137</v>
      </c>
      <c r="E54" s="36" t="s">
        <v>102</v>
      </c>
      <c r="F54" s="37" t="s">
        <v>103</v>
      </c>
      <c r="G54" s="36" t="s">
        <v>95</v>
      </c>
      <c r="H54" s="36" t="s">
        <v>94</v>
      </c>
      <c r="I54" s="36" t="s">
        <v>93</v>
      </c>
      <c r="J54" s="36" t="s">
        <v>275</v>
      </c>
      <c r="K54" s="38">
        <v>6.0098023232629666E-2</v>
      </c>
      <c r="L54" s="38">
        <v>-0.18138796133715371</v>
      </c>
      <c r="M54" s="38">
        <v>-0.55569224225170821</v>
      </c>
      <c r="N54" s="38">
        <v>0.31292976035815245</v>
      </c>
      <c r="O54" s="43">
        <v>-0.117593109843404</v>
      </c>
      <c r="P54" s="55">
        <v>9.5478346511228176E-4</v>
      </c>
      <c r="Q54" s="55">
        <v>6.8055498405495806E-4</v>
      </c>
      <c r="R54" s="55">
        <v>-7.9234216159034662E-5</v>
      </c>
      <c r="S54" s="55">
        <v>9.328752512993898E-5</v>
      </c>
      <c r="T54" s="56">
        <v>4.1038564340937253E-4</v>
      </c>
      <c r="U54" s="55">
        <v>1.5976885409080644E-2</v>
      </c>
      <c r="V54" s="55">
        <v>1.401977615604796E-2</v>
      </c>
      <c r="W54" s="55">
        <v>0</v>
      </c>
      <c r="X54" s="55">
        <v>1.2340707972035318E-2</v>
      </c>
      <c r="Y54" s="56">
        <v>1.0405478597541861E-2</v>
      </c>
      <c r="Z54" s="38">
        <v>1.1368895315376462</v>
      </c>
      <c r="AA54" s="38">
        <v>1.1725840793157472</v>
      </c>
      <c r="AB54" s="38">
        <v>1.0622778540807907</v>
      </c>
      <c r="AC54" s="38">
        <v>0.83523241297611983</v>
      </c>
      <c r="AD54" s="43">
        <v>1.039838823729448</v>
      </c>
      <c r="AE54" s="38">
        <v>0.82486100170608567</v>
      </c>
      <c r="AF54" s="38">
        <v>0.91830619165733629</v>
      </c>
      <c r="AG54" s="38">
        <v>0.91419559798245498</v>
      </c>
      <c r="AH54" s="38">
        <v>0.65921156441515194</v>
      </c>
      <c r="AI54" s="43">
        <v>0.82282846541602161</v>
      </c>
      <c r="AJ54" s="38">
        <v>0.3608918848933203</v>
      </c>
      <c r="AK54" s="38">
        <v>0.39914533462818125</v>
      </c>
      <c r="AL54" s="38">
        <v>0.43798616296450105</v>
      </c>
      <c r="AM54" s="38">
        <v>0.38989264233022614</v>
      </c>
      <c r="AN54" s="38">
        <v>0.39792610518159016</v>
      </c>
      <c r="AO54" s="38">
        <v>0.35870735142191568</v>
      </c>
      <c r="AP54" s="38">
        <v>0.3299713022191974</v>
      </c>
      <c r="AQ54" s="38">
        <v>4.0908947682931719E-2</v>
      </c>
      <c r="AR54" s="38">
        <v>0.33482313431436833</v>
      </c>
      <c r="AS54" s="43">
        <v>0.26177677755406958</v>
      </c>
      <c r="AT54" s="38">
        <v>1.763387544103719E-2</v>
      </c>
      <c r="AU54" s="38">
        <v>4.9231442112321284E-2</v>
      </c>
      <c r="AV54" s="38">
        <v>0.15318836663982049</v>
      </c>
      <c r="AW54" s="38">
        <v>0.36304998670335065</v>
      </c>
      <c r="AX54" s="43">
        <v>0.18242199131221967</v>
      </c>
      <c r="AY54" s="38">
        <v>6.4462902966207838E-2</v>
      </c>
      <c r="AZ54" s="38">
        <v>6.8900785759384325E-2</v>
      </c>
      <c r="BA54" s="38">
        <v>7.9930942710483149E-2</v>
      </c>
      <c r="BB54" s="38">
        <v>0.12524945692205292</v>
      </c>
      <c r="BC54" s="43">
        <v>8.3712106722850593E-2</v>
      </c>
      <c r="BD54" s="39">
        <v>76.559782847718523</v>
      </c>
      <c r="BE54" s="39">
        <v>-258.34607832618025</v>
      </c>
      <c r="BF54" s="39">
        <v>-754.12588204038252</v>
      </c>
      <c r="BG54" s="39">
        <v>340.25066755674231</v>
      </c>
      <c r="BH54" s="44">
        <v>-151.18526117647059</v>
      </c>
      <c r="BI54" s="38">
        <v>0.18311634006877281</v>
      </c>
      <c r="BJ54" s="38">
        <v>0.21470193219853995</v>
      </c>
      <c r="BK54" s="38">
        <v>0.13791840321896576</v>
      </c>
      <c r="BL54" s="38">
        <v>-7.1036795908866412E-2</v>
      </c>
      <c r="BM54" s="43">
        <v>0.12129467713270491</v>
      </c>
      <c r="BN54" s="40">
        <v>13138672.5875</v>
      </c>
      <c r="BO54" s="40">
        <v>13138672.587499999</v>
      </c>
      <c r="BP54" s="40">
        <v>3718.75</v>
      </c>
      <c r="BQ54" s="40">
        <v>3718.75</v>
      </c>
      <c r="BR54" s="40">
        <v>-562220.18999999994</v>
      </c>
      <c r="BS54" s="40">
        <v>4781064.05</v>
      </c>
      <c r="BT54" s="40">
        <v>2711.4575</v>
      </c>
      <c r="BU54" s="40">
        <v>6607096.3824999994</v>
      </c>
      <c r="BV54" s="40">
        <v>801405.62249999994</v>
      </c>
      <c r="BW54" s="40">
        <v>1286723.2300000002</v>
      </c>
      <c r="BX54" s="40">
        <v>0</v>
      </c>
      <c r="BY54" s="40">
        <v>553093.95750000002</v>
      </c>
      <c r="BZ54" s="40">
        <v>1729584.4000000001</v>
      </c>
      <c r="CA54" s="40">
        <v>5228220.8100000005</v>
      </c>
      <c r="CB54" s="40">
        <v>6353962.0100000007</v>
      </c>
      <c r="CC54" s="40">
        <v>1294922.9550000001</v>
      </c>
      <c r="CD54" s="40">
        <v>5803579.5100000007</v>
      </c>
      <c r="CE54" s="40">
        <v>1375000</v>
      </c>
      <c r="CF54" s="38">
        <v>0.05</v>
      </c>
      <c r="CG54" s="40">
        <v>0</v>
      </c>
      <c r="CH54" s="41">
        <v>45562.5937962963</v>
      </c>
      <c r="CI54" s="41">
        <v>45562.585451388892</v>
      </c>
      <c r="CJ54" s="41">
        <v>45562.575671296298</v>
      </c>
      <c r="CK54" s="41">
        <v>45562.567858796298</v>
      </c>
    </row>
    <row r="55" spans="1:89" s="42" customFormat="1" x14ac:dyDescent="0.2">
      <c r="A55" s="34">
        <v>54</v>
      </c>
      <c r="B55" s="35">
        <v>28</v>
      </c>
      <c r="C55" s="36" t="s">
        <v>138</v>
      </c>
      <c r="D55" s="36" t="s">
        <v>137</v>
      </c>
      <c r="E55" s="36" t="s">
        <v>98</v>
      </c>
      <c r="F55" s="37" t="s">
        <v>99</v>
      </c>
      <c r="G55" s="36" t="s">
        <v>95</v>
      </c>
      <c r="H55" s="36" t="s">
        <v>94</v>
      </c>
      <c r="I55" s="36" t="s">
        <v>93</v>
      </c>
      <c r="J55" s="36" t="s">
        <v>275</v>
      </c>
      <c r="K55" s="38">
        <v>6.4103383937205147E-2</v>
      </c>
      <c r="L55" s="38">
        <v>-0.22088942962604441</v>
      </c>
      <c r="M55" s="38">
        <v>-0.52669179406416944</v>
      </c>
      <c r="N55" s="38">
        <v>-0.80319697108603894</v>
      </c>
      <c r="O55" s="43">
        <v>-0.36458583311604076</v>
      </c>
      <c r="P55" s="55">
        <v>3.3775831536650186E-4</v>
      </c>
      <c r="Q55" s="55">
        <v>-4.5711830072528199E-5</v>
      </c>
      <c r="R55" s="55">
        <v>-3.525117578517055E-4</v>
      </c>
      <c r="S55" s="55">
        <v>-1.9454047868780215E-3</v>
      </c>
      <c r="T55" s="56">
        <v>-4.2062190764337098E-4</v>
      </c>
      <c r="U55" s="55">
        <v>8.1117415105960832E-3</v>
      </c>
      <c r="V55" s="55">
        <v>8.2922450517955593E-3</v>
      </c>
      <c r="W55" s="55">
        <v>0</v>
      </c>
      <c r="X55" s="55">
        <v>0</v>
      </c>
      <c r="Y55" s="56">
        <v>4.3725645495939118E-3</v>
      </c>
      <c r="Z55" s="38">
        <v>1.0761348331451792</v>
      </c>
      <c r="AA55" s="38">
        <v>1.3796175867984926</v>
      </c>
      <c r="AB55" s="38">
        <v>1.2368639203658756</v>
      </c>
      <c r="AC55" s="38">
        <v>1.0355045493235515</v>
      </c>
      <c r="AD55" s="43">
        <v>1.1736347855444389</v>
      </c>
      <c r="AE55" s="38">
        <v>0.29316077103098892</v>
      </c>
      <c r="AF55" s="38">
        <v>0.76376999650991484</v>
      </c>
      <c r="AG55" s="38">
        <v>0.94072790835764841</v>
      </c>
      <c r="AH55" s="38">
        <v>0.99590788761582338</v>
      </c>
      <c r="AI55" s="43">
        <v>0.72384688925589891</v>
      </c>
      <c r="AJ55" s="38">
        <v>9.4624235494635028E-2</v>
      </c>
      <c r="AK55" s="38">
        <v>0.1657984517730868</v>
      </c>
      <c r="AL55" s="38">
        <v>0.22234881169113735</v>
      </c>
      <c r="AM55" s="38">
        <v>0.24897750023182244</v>
      </c>
      <c r="AN55" s="38">
        <v>0.18431834895614724</v>
      </c>
      <c r="AO55" s="38">
        <v>0.20129556679536484</v>
      </c>
      <c r="AP55" s="38">
        <v>0.20387419825081224</v>
      </c>
      <c r="AQ55" s="38">
        <v>3.8183504900164887E-2</v>
      </c>
      <c r="AR55" s="38">
        <v>4.8344214815862166E-2</v>
      </c>
      <c r="AS55" s="43">
        <v>0.1279677237818512</v>
      </c>
      <c r="AT55" s="38">
        <v>6.5667095068543249E-2</v>
      </c>
      <c r="AU55" s="38">
        <v>9.4438150761828155E-2</v>
      </c>
      <c r="AV55" s="38">
        <v>2.4509707404473535E-4</v>
      </c>
      <c r="AW55" s="38">
        <v>9.3420797086553476E-3</v>
      </c>
      <c r="AX55" s="43">
        <v>4.4997769477042232E-2</v>
      </c>
      <c r="AY55" s="38">
        <v>1.9043434238801071E-2</v>
      </c>
      <c r="AZ55" s="38">
        <v>1.9925944778805733E-2</v>
      </c>
      <c r="BA55" s="38">
        <v>4.8659544718773366E-2</v>
      </c>
      <c r="BB55" s="38">
        <v>5.7798471921600723E-2</v>
      </c>
      <c r="BC55" s="43">
        <v>3.5023902293981737E-2</v>
      </c>
      <c r="BD55" s="39">
        <v>48.880810382405386</v>
      </c>
      <c r="BE55" s="39">
        <v>-211.54056116504856</v>
      </c>
      <c r="BF55" s="39">
        <v>-480.98229022324858</v>
      </c>
      <c r="BG55" s="39">
        <v>-559.90922662562525</v>
      </c>
      <c r="BH55" s="44">
        <v>-303.64356175027928</v>
      </c>
      <c r="BI55" s="38">
        <v>8.9156194746365713E-2</v>
      </c>
      <c r="BJ55" s="38">
        <v>0.29513311470497561</v>
      </c>
      <c r="BK55" s="38">
        <v>0.24051567822978367</v>
      </c>
      <c r="BL55" s="38">
        <v>9.4031074525953301E-2</v>
      </c>
      <c r="BM55" s="43">
        <v>0.18331041713792257</v>
      </c>
      <c r="BN55" s="40">
        <v>19131496.6875</v>
      </c>
      <c r="BO55" s="40">
        <v>0</v>
      </c>
      <c r="BP55" s="40">
        <v>5147.75</v>
      </c>
      <c r="BQ55" s="40">
        <v>0</v>
      </c>
      <c r="BR55" s="40">
        <v>-1563081.145</v>
      </c>
      <c r="BS55" s="40">
        <v>4287278.8875000002</v>
      </c>
      <c r="BT55" s="40">
        <v>-2404.8924999999995</v>
      </c>
      <c r="BU55" s="40">
        <v>5717468.4824999999</v>
      </c>
      <c r="BV55" s="40">
        <v>1048071.5325000001</v>
      </c>
      <c r="BW55" s="40">
        <v>219959.51250000001</v>
      </c>
      <c r="BX55" s="40">
        <v>0</v>
      </c>
      <c r="BY55" s="40">
        <v>200248.05750000002</v>
      </c>
      <c r="BZ55" s="40">
        <v>731651.42749999999</v>
      </c>
      <c r="CA55" s="40">
        <v>3526285.8825000003</v>
      </c>
      <c r="CB55" s="40">
        <v>4871590.8499999996</v>
      </c>
      <c r="CC55" s="40">
        <v>219959.51250000001</v>
      </c>
      <c r="CD55" s="40">
        <v>4668271.95</v>
      </c>
      <c r="CE55" s="40">
        <v>500000</v>
      </c>
      <c r="CF55" s="38">
        <v>0.05</v>
      </c>
      <c r="CG55" s="40">
        <v>0</v>
      </c>
      <c r="CH55" s="41">
        <v>45562.5937962963</v>
      </c>
      <c r="CI55" s="41">
        <v>45562.585451388892</v>
      </c>
      <c r="CJ55" s="41">
        <v>45562.575671296298</v>
      </c>
      <c r="CK55" s="41">
        <v>45562.567858796298</v>
      </c>
    </row>
    <row r="56" spans="1:89" s="42" customFormat="1" x14ac:dyDescent="0.2">
      <c r="A56" s="34">
        <v>57</v>
      </c>
      <c r="B56" s="35">
        <v>29</v>
      </c>
      <c r="C56" s="36" t="s">
        <v>139</v>
      </c>
      <c r="D56" s="36" t="s">
        <v>140</v>
      </c>
      <c r="E56" s="36" t="s">
        <v>102</v>
      </c>
      <c r="F56" s="37" t="s">
        <v>103</v>
      </c>
      <c r="G56" s="36" t="s">
        <v>95</v>
      </c>
      <c r="H56" s="36" t="s">
        <v>94</v>
      </c>
      <c r="I56" s="36" t="s">
        <v>93</v>
      </c>
      <c r="J56" s="36" t="s">
        <v>275</v>
      </c>
      <c r="K56" s="38">
        <v>-1.0162815310147042</v>
      </c>
      <c r="L56" s="38">
        <v>-1.127315838478703</v>
      </c>
      <c r="M56" s="38">
        <v>-1.2086678881763369</v>
      </c>
      <c r="N56" s="38">
        <v>-1.2164201696443684</v>
      </c>
      <c r="O56" s="43">
        <v>-1.1405325394547754</v>
      </c>
      <c r="P56" s="55">
        <v>-4.2527589184153619E-4</v>
      </c>
      <c r="Q56" s="55">
        <v>-6.8428988317307182E-4</v>
      </c>
      <c r="R56" s="55">
        <v>-4.4963294251323428E-4</v>
      </c>
      <c r="S56" s="55">
        <v>-5.1793354441513845E-4</v>
      </c>
      <c r="T56" s="56">
        <v>-5.1981693197947437E-4</v>
      </c>
      <c r="U56" s="55">
        <v>0</v>
      </c>
      <c r="V56" s="55">
        <v>0</v>
      </c>
      <c r="W56" s="55">
        <v>0</v>
      </c>
      <c r="X56" s="55">
        <v>0</v>
      </c>
      <c r="Y56" s="56">
        <v>0</v>
      </c>
      <c r="Z56" s="38">
        <v>1.1929284679251715</v>
      </c>
      <c r="AA56" s="38">
        <v>1.122301667709442</v>
      </c>
      <c r="AB56" s="38">
        <v>1.081289006175632</v>
      </c>
      <c r="AC56" s="38">
        <v>1.0010155849820683</v>
      </c>
      <c r="AD56" s="43">
        <v>1.0963536182951901</v>
      </c>
      <c r="AE56" s="38">
        <v>1.0692181032819312</v>
      </c>
      <c r="AF56" s="38">
        <v>1.0561576252248133</v>
      </c>
      <c r="AG56" s="38">
        <v>1.0869963683496351</v>
      </c>
      <c r="AH56" s="38">
        <v>1.1666387658214492</v>
      </c>
      <c r="AI56" s="43">
        <v>1.0940337598712255</v>
      </c>
      <c r="AJ56" s="38">
        <v>0.62904533505053994</v>
      </c>
      <c r="AK56" s="38">
        <v>0.65375740936726268</v>
      </c>
      <c r="AL56" s="38">
        <v>0.70911404890904628</v>
      </c>
      <c r="AM56" s="38">
        <v>0.74003722053787813</v>
      </c>
      <c r="AN56" s="38">
        <v>0.68190191027903702</v>
      </c>
      <c r="AO56" s="38">
        <v>2.0507547282574302E-2</v>
      </c>
      <c r="AP56" s="38">
        <v>2.6576405917178223E-2</v>
      </c>
      <c r="AQ56" s="38">
        <v>2.3415811984040479E-2</v>
      </c>
      <c r="AR56" s="38">
        <v>2.9364337121311781E-2</v>
      </c>
      <c r="AS56" s="43">
        <v>2.4906513425831368E-2</v>
      </c>
      <c r="AT56" s="38">
        <v>0</v>
      </c>
      <c r="AU56" s="38">
        <v>4.6721019989784576E-2</v>
      </c>
      <c r="AV56" s="38">
        <v>2.9746363918768576E-2</v>
      </c>
      <c r="AW56" s="38">
        <v>1.7787502019336578E-2</v>
      </c>
      <c r="AX56" s="43">
        <v>2.436976096443387E-2</v>
      </c>
      <c r="AY56" s="38">
        <v>5.8348227966580068E-3</v>
      </c>
      <c r="AZ56" s="38">
        <v>5.410137130892694E-3</v>
      </c>
      <c r="BA56" s="38">
        <v>5.6006820822643187E-3</v>
      </c>
      <c r="BB56" s="38">
        <v>6.0854663604752671E-3</v>
      </c>
      <c r="BC56" s="43">
        <v>5.7248749274816865E-3</v>
      </c>
      <c r="BD56" s="39">
        <v>-1324.9519119226636</v>
      </c>
      <c r="BE56" s="39">
        <v>-1413.6000529380622</v>
      </c>
      <c r="BF56" s="39">
        <v>-1494.2215437665782</v>
      </c>
      <c r="BG56" s="39">
        <v>-1474.6543159006867</v>
      </c>
      <c r="BH56" s="44">
        <v>-1427.2120055784299</v>
      </c>
      <c r="BI56" s="38">
        <v>0.14842406025892746</v>
      </c>
      <c r="BJ56" s="38">
        <v>0.11506839651644836</v>
      </c>
      <c r="BK56" s="38">
        <v>8.1228186723612233E-2</v>
      </c>
      <c r="BL56" s="38">
        <v>7.6179545205276485E-3</v>
      </c>
      <c r="BM56" s="43">
        <v>8.9251555873514452E-2</v>
      </c>
      <c r="BN56" s="40">
        <v>4022191.8374999999</v>
      </c>
      <c r="BO56" s="40">
        <v>4022191.8374999999</v>
      </c>
      <c r="BP56" s="40">
        <v>1882.25</v>
      </c>
      <c r="BQ56" s="40">
        <v>1882.25</v>
      </c>
      <c r="BR56" s="40">
        <v>-2686369.7975000003</v>
      </c>
      <c r="BS56" s="40">
        <v>2355364.4500000002</v>
      </c>
      <c r="BT56" s="40">
        <v>-1331.8625</v>
      </c>
      <c r="BU56" s="40">
        <v>2562176.0625</v>
      </c>
      <c r="BV56" s="40">
        <v>228678.2</v>
      </c>
      <c r="BW56" s="40">
        <v>0</v>
      </c>
      <c r="BX56" s="40">
        <v>52725</v>
      </c>
      <c r="BY56" s="40">
        <v>14668.137500000001</v>
      </c>
      <c r="BZ56" s="40">
        <v>63814.872500000005</v>
      </c>
      <c r="CA56" s="40">
        <v>2742740.2975000003</v>
      </c>
      <c r="CB56" s="40">
        <v>2506997.8624999998</v>
      </c>
      <c r="CC56" s="40">
        <v>57975</v>
      </c>
      <c r="CD56" s="40">
        <v>2320997.8624999998</v>
      </c>
      <c r="CE56" s="40">
        <v>0</v>
      </c>
      <c r="CF56" s="38">
        <v>0.05</v>
      </c>
      <c r="CG56" s="40">
        <v>170000</v>
      </c>
      <c r="CH56" s="41">
        <v>45562.5937962963</v>
      </c>
      <c r="CI56" s="41">
        <v>45562.585451388892</v>
      </c>
      <c r="CJ56" s="41">
        <v>45562.575671296298</v>
      </c>
      <c r="CK56" s="41">
        <v>45562.567858796298</v>
      </c>
    </row>
    <row r="57" spans="1:89" s="42" customFormat="1" x14ac:dyDescent="0.2">
      <c r="A57" s="34">
        <v>56</v>
      </c>
      <c r="B57" s="35">
        <v>30</v>
      </c>
      <c r="C57" s="36" t="s">
        <v>141</v>
      </c>
      <c r="D57" s="36" t="s">
        <v>140</v>
      </c>
      <c r="E57" s="36" t="s">
        <v>98</v>
      </c>
      <c r="F57" s="37" t="s">
        <v>99</v>
      </c>
      <c r="G57" s="36" t="s">
        <v>95</v>
      </c>
      <c r="H57" s="36" t="s">
        <v>94</v>
      </c>
      <c r="I57" s="36" t="s">
        <v>93</v>
      </c>
      <c r="J57" s="36" t="s">
        <v>275</v>
      </c>
      <c r="K57" s="38">
        <v>-0.21344334758351921</v>
      </c>
      <c r="L57" s="38">
        <v>-0.42200627708540822</v>
      </c>
      <c r="M57" s="38">
        <v>-0.65363244306741242</v>
      </c>
      <c r="N57" s="38">
        <v>-0.75922417736666725</v>
      </c>
      <c r="O57" s="43">
        <v>-0.51377008039507333</v>
      </c>
      <c r="P57" s="55">
        <v>4.4859749523899897E-6</v>
      </c>
      <c r="Q57" s="55">
        <v>-1.0567997968505938E-4</v>
      </c>
      <c r="R57" s="55">
        <v>-3.1542670223329891E-4</v>
      </c>
      <c r="S57" s="55">
        <v>-5.5336856220484165E-4</v>
      </c>
      <c r="T57" s="56">
        <v>-2.4106719298095682E-4</v>
      </c>
      <c r="U57" s="55">
        <v>8.5284694912357226E-3</v>
      </c>
      <c r="V57" s="55">
        <v>6.8650110228049488E-3</v>
      </c>
      <c r="W57" s="55">
        <v>0</v>
      </c>
      <c r="X57" s="55">
        <v>0</v>
      </c>
      <c r="Y57" s="56">
        <v>3.9108889192238285E-3</v>
      </c>
      <c r="Z57" s="38">
        <v>1.1317430057623656</v>
      </c>
      <c r="AA57" s="38">
        <v>1.3354065670637616</v>
      </c>
      <c r="AB57" s="38">
        <v>1.0220072280747552</v>
      </c>
      <c r="AC57" s="38">
        <v>1.0693301755770188</v>
      </c>
      <c r="AD57" s="43">
        <v>1.1355688825827435</v>
      </c>
      <c r="AE57" s="38">
        <v>0.46017247720575671</v>
      </c>
      <c r="AF57" s="38">
        <v>0.73249318471100144</v>
      </c>
      <c r="AG57" s="38">
        <v>0.83621995781716107</v>
      </c>
      <c r="AH57" s="38">
        <v>0.97005425518858057</v>
      </c>
      <c r="AI57" s="43">
        <v>0.75375950485866927</v>
      </c>
      <c r="AJ57" s="38">
        <v>0.18217181285783079</v>
      </c>
      <c r="AK57" s="38">
        <v>0.29826567916358776</v>
      </c>
      <c r="AL57" s="38">
        <v>0.34672870677933804</v>
      </c>
      <c r="AM57" s="38">
        <v>0.38730197122759552</v>
      </c>
      <c r="AN57" s="38">
        <v>0.30468151724757692</v>
      </c>
      <c r="AO57" s="38">
        <v>0.20585767215247844</v>
      </c>
      <c r="AP57" s="38">
        <v>0.16956123861000277</v>
      </c>
      <c r="AQ57" s="38">
        <v>4.5550191181829146E-2</v>
      </c>
      <c r="AR57" s="38">
        <v>3.8050983578239744E-2</v>
      </c>
      <c r="AS57" s="43">
        <v>0.11577857192079589</v>
      </c>
      <c r="AT57" s="38">
        <v>2.0457016143464488E-2</v>
      </c>
      <c r="AU57" s="38">
        <v>5.3537462966776778E-2</v>
      </c>
      <c r="AV57" s="38">
        <v>2.8138071906747629E-2</v>
      </c>
      <c r="AW57" s="38">
        <v>3.8079744630840677E-2</v>
      </c>
      <c r="AX57" s="43">
        <v>3.5370565035761747E-2</v>
      </c>
      <c r="AY57" s="38">
        <v>3.3743111282280906E-2</v>
      </c>
      <c r="AZ57" s="38">
        <v>3.3175893458873333E-2</v>
      </c>
      <c r="BA57" s="38">
        <v>4.2170151418888399E-2</v>
      </c>
      <c r="BB57" s="38">
        <v>3.247130220465122E-2</v>
      </c>
      <c r="BC57" s="43">
        <v>3.5281849731442619E-2</v>
      </c>
      <c r="BD57" s="39">
        <v>-160.28499586435069</v>
      </c>
      <c r="BE57" s="39">
        <v>-401.58696721311469</v>
      </c>
      <c r="BF57" s="39">
        <v>-502.8526002728513</v>
      </c>
      <c r="BG57" s="39">
        <v>-619.67189757412393</v>
      </c>
      <c r="BH57" s="44">
        <v>-422.39118128495431</v>
      </c>
      <c r="BI57" s="38">
        <v>0.15014579998531194</v>
      </c>
      <c r="BJ57" s="38">
        <v>0.28444595688265067</v>
      </c>
      <c r="BK57" s="38">
        <v>0.14681065447850122</v>
      </c>
      <c r="BL57" s="38">
        <v>0.17707542401778945</v>
      </c>
      <c r="BM57" s="43">
        <v>0.19425057138204438</v>
      </c>
      <c r="BN57" s="40">
        <v>7319605.3624999998</v>
      </c>
      <c r="BO57" s="40">
        <v>0</v>
      </c>
      <c r="BP57" s="40">
        <v>3665.5</v>
      </c>
      <c r="BQ57" s="40">
        <v>0</v>
      </c>
      <c r="BR57" s="40">
        <v>-1548274.875</v>
      </c>
      <c r="BS57" s="40">
        <v>3013555.9349999996</v>
      </c>
      <c r="BT57" s="40">
        <v>-770.5</v>
      </c>
      <c r="BU57" s="40">
        <v>3196204.3050000002</v>
      </c>
      <c r="BV57" s="40">
        <v>620864.51250000007</v>
      </c>
      <c r="BW57" s="40">
        <v>74969.475000000006</v>
      </c>
      <c r="BX57" s="40">
        <v>19461.837500000001</v>
      </c>
      <c r="BY57" s="40">
        <v>112768</v>
      </c>
      <c r="BZ57" s="40">
        <v>370051.97</v>
      </c>
      <c r="CA57" s="40">
        <v>2230148.4674999998</v>
      </c>
      <c r="CB57" s="40">
        <v>2958700.2925</v>
      </c>
      <c r="CC57" s="40">
        <v>94431.3125</v>
      </c>
      <c r="CD57" s="40">
        <v>2575339.7925</v>
      </c>
      <c r="CE57" s="40">
        <v>250000</v>
      </c>
      <c r="CF57" s="38">
        <v>0.05</v>
      </c>
      <c r="CG57" s="40">
        <v>144072</v>
      </c>
      <c r="CH57" s="41">
        <v>45562.5937962963</v>
      </c>
      <c r="CI57" s="41">
        <v>45562.585451388892</v>
      </c>
      <c r="CJ57" s="41">
        <v>45562.575671296298</v>
      </c>
      <c r="CK57" s="41">
        <v>45562.567858796298</v>
      </c>
    </row>
    <row r="58" spans="1:89" s="42" customFormat="1" x14ac:dyDescent="0.2">
      <c r="A58" s="34">
        <v>58</v>
      </c>
      <c r="B58" s="35">
        <v>31</v>
      </c>
      <c r="C58" s="36" t="s">
        <v>142</v>
      </c>
      <c r="D58" s="36" t="s">
        <v>143</v>
      </c>
      <c r="E58" s="36" t="s">
        <v>91</v>
      </c>
      <c r="F58" s="37" t="s">
        <v>92</v>
      </c>
      <c r="G58" s="36" t="s">
        <v>95</v>
      </c>
      <c r="H58" s="36" t="s">
        <v>94</v>
      </c>
      <c r="I58" s="36" t="s">
        <v>93</v>
      </c>
      <c r="J58" s="36" t="s">
        <v>275</v>
      </c>
      <c r="K58" s="38">
        <v>0.71032971787247456</v>
      </c>
      <c r="L58" s="38">
        <v>1.0819909074838698</v>
      </c>
      <c r="M58" s="38">
        <v>1.0627001214224352</v>
      </c>
      <c r="N58" s="38">
        <v>1.4868054042907373</v>
      </c>
      <c r="O58" s="43">
        <v>1.0912395574840019</v>
      </c>
      <c r="P58" s="55">
        <v>6.3770024830725634E-3</v>
      </c>
      <c r="Q58" s="55">
        <v>4.9209838365198563E-3</v>
      </c>
      <c r="R58" s="55">
        <v>6.2612293034861122E-3</v>
      </c>
      <c r="S58" s="55">
        <v>1.0145178505466102E-2</v>
      </c>
      <c r="T58" s="56">
        <v>6.9349911164064068E-3</v>
      </c>
      <c r="U58" s="55">
        <v>3.8430069138660282E-2</v>
      </c>
      <c r="V58" s="55">
        <v>5.0785103968377703E-2</v>
      </c>
      <c r="W58" s="55">
        <v>5.8194366407714956E-2</v>
      </c>
      <c r="X58" s="55">
        <v>6.9807821179978122E-2</v>
      </c>
      <c r="Y58" s="56">
        <v>5.4466996838133837E-2</v>
      </c>
      <c r="Z58" s="38">
        <v>1.1062271875841454</v>
      </c>
      <c r="AA58" s="38">
        <v>1.1836435877929816</v>
      </c>
      <c r="AB58" s="38">
        <v>1.1953655844387028</v>
      </c>
      <c r="AC58" s="38">
        <v>1.0498602226102365</v>
      </c>
      <c r="AD58" s="43">
        <v>1.1308698099832102</v>
      </c>
      <c r="AE58" s="38">
        <v>0.49708733218105805</v>
      </c>
      <c r="AF58" s="38">
        <v>0.63429824176543426</v>
      </c>
      <c r="AG58" s="38">
        <v>0.78967689865584667</v>
      </c>
      <c r="AH58" s="38">
        <v>0.7547580257261457</v>
      </c>
      <c r="AI58" s="43">
        <v>0.66878284405512889</v>
      </c>
      <c r="AJ58" s="38">
        <v>0.50149818789146317</v>
      </c>
      <c r="AK58" s="38">
        <v>0.57737119641002177</v>
      </c>
      <c r="AL58" s="38">
        <v>0.70342499533463942</v>
      </c>
      <c r="AM58" s="38">
        <v>0.74202364799744591</v>
      </c>
      <c r="AN58" s="38">
        <v>0.63394556812235225</v>
      </c>
      <c r="AO58" s="38">
        <v>0.80072349967278478</v>
      </c>
      <c r="AP58" s="38">
        <v>1.1197982844993253</v>
      </c>
      <c r="AQ58" s="38">
        <v>1.202704656029524</v>
      </c>
      <c r="AR58" s="38">
        <v>1.4854662376331498</v>
      </c>
      <c r="AS58" s="43">
        <v>1.155527306811877</v>
      </c>
      <c r="AT58" s="38">
        <v>0.21808226311504753</v>
      </c>
      <c r="AU58" s="38">
        <v>0.45350952986448118</v>
      </c>
      <c r="AV58" s="38">
        <v>0.264867066900215</v>
      </c>
      <c r="AW58" s="38">
        <v>0.36601402244277459</v>
      </c>
      <c r="AX58" s="43">
        <v>0.33906015338656176</v>
      </c>
      <c r="AY58" s="38">
        <v>6.2915410623561652E-2</v>
      </c>
      <c r="AZ58" s="38">
        <v>5.323236747107786E-2</v>
      </c>
      <c r="BA58" s="38">
        <v>7.2283815666490725E-2</v>
      </c>
      <c r="BB58" s="38">
        <v>9.9994127068004146E-2</v>
      </c>
      <c r="BC58" s="43">
        <v>7.2245321698810747E-2</v>
      </c>
      <c r="BD58" s="39">
        <v>1496.2286503067485</v>
      </c>
      <c r="BE58" s="39">
        <v>2281.8132628462672</v>
      </c>
      <c r="BF58" s="39">
        <v>2316.8136984882999</v>
      </c>
      <c r="BG58" s="39">
        <v>3133.2032565789468</v>
      </c>
      <c r="BH58" s="44">
        <v>2319.9871731802382</v>
      </c>
      <c r="BI58" s="38">
        <v>0.17770456679811264</v>
      </c>
      <c r="BJ58" s="38">
        <v>0.20331124459819164</v>
      </c>
      <c r="BK58" s="38">
        <v>0.22891845235505229</v>
      </c>
      <c r="BL58" s="38">
        <v>0.13704800424002933</v>
      </c>
      <c r="BM58" s="43">
        <v>0.18690413652879906</v>
      </c>
      <c r="BN58" s="40">
        <v>10697693.7075</v>
      </c>
      <c r="BO58" s="40">
        <v>10697693.7075</v>
      </c>
      <c r="BP58" s="40">
        <v>4746.5</v>
      </c>
      <c r="BQ58" s="40">
        <v>4746.5</v>
      </c>
      <c r="BR58" s="40">
        <v>11011819.117500002</v>
      </c>
      <c r="BS58" s="40">
        <v>10091110.647500001</v>
      </c>
      <c r="BT58" s="40">
        <v>78782.125</v>
      </c>
      <c r="BU58" s="40">
        <v>11360090.255000001</v>
      </c>
      <c r="BV58" s="40">
        <v>2123247.86</v>
      </c>
      <c r="BW58" s="40">
        <v>3557237.7075</v>
      </c>
      <c r="BX58" s="40">
        <v>465592.77500000002</v>
      </c>
      <c r="BY58" s="40">
        <v>820713.375</v>
      </c>
      <c r="BZ58" s="40">
        <v>13126894.497499999</v>
      </c>
      <c r="CA58" s="40">
        <v>6781755.5149999997</v>
      </c>
      <c r="CB58" s="40">
        <v>10140444.8025</v>
      </c>
      <c r="CC58" s="40">
        <v>4735588.0449999999</v>
      </c>
      <c r="CD58" s="40">
        <v>9231219.9024999999</v>
      </c>
      <c r="CE58" s="40">
        <v>12375000</v>
      </c>
      <c r="CF58" s="38">
        <v>0.05</v>
      </c>
      <c r="CG58" s="40">
        <v>95000</v>
      </c>
      <c r="CH58" s="41">
        <v>45562.5937962963</v>
      </c>
      <c r="CI58" s="41">
        <v>45562.585451388892</v>
      </c>
      <c r="CJ58" s="41">
        <v>45562.575671296298</v>
      </c>
      <c r="CK58" s="41">
        <v>45562.567858796298</v>
      </c>
    </row>
    <row r="59" spans="1:89" s="42" customFormat="1" x14ac:dyDescent="0.2">
      <c r="A59" s="34">
        <v>60</v>
      </c>
      <c r="B59" s="35">
        <v>32</v>
      </c>
      <c r="C59" s="36" t="s">
        <v>144</v>
      </c>
      <c r="D59" s="36" t="s">
        <v>145</v>
      </c>
      <c r="E59" s="36" t="s">
        <v>102</v>
      </c>
      <c r="F59" s="37" t="s">
        <v>103</v>
      </c>
      <c r="G59" s="36" t="s">
        <v>95</v>
      </c>
      <c r="H59" s="36" t="s">
        <v>94</v>
      </c>
      <c r="I59" s="36" t="s">
        <v>93</v>
      </c>
      <c r="J59" s="36" t="s">
        <v>275</v>
      </c>
      <c r="K59" s="38">
        <v>0.52125003205445886</v>
      </c>
      <c r="L59" s="38">
        <v>0.46516590582535194</v>
      </c>
      <c r="M59" s="38">
        <v>0.4884321909588123</v>
      </c>
      <c r="N59" s="38">
        <v>0.91455098170141969</v>
      </c>
      <c r="O59" s="43">
        <v>0.59306812401535347</v>
      </c>
      <c r="P59" s="55">
        <v>4.0956898046395412E-3</v>
      </c>
      <c r="Q59" s="55">
        <v>2.2831937622543128E-3</v>
      </c>
      <c r="R59" s="55">
        <v>2.7142740077911497E-3</v>
      </c>
      <c r="S59" s="55">
        <v>9.2538563468416331E-3</v>
      </c>
      <c r="T59" s="56">
        <v>4.5804357959114425E-3</v>
      </c>
      <c r="U59" s="55">
        <v>4.0416680722373824E-2</v>
      </c>
      <c r="V59" s="55">
        <v>3.6542439425757495E-2</v>
      </c>
      <c r="W59" s="55">
        <v>3.6781831398148307E-2</v>
      </c>
      <c r="X59" s="55">
        <v>4.3562832245606829E-2</v>
      </c>
      <c r="Y59" s="56">
        <v>3.9310970426200409E-2</v>
      </c>
      <c r="Z59" s="38">
        <v>1.042570193159492</v>
      </c>
      <c r="AA59" s="38">
        <v>1.0752933478799931</v>
      </c>
      <c r="AB59" s="38">
        <v>0.96473099283055941</v>
      </c>
      <c r="AC59" s="38">
        <v>0.91717737211556682</v>
      </c>
      <c r="AD59" s="43">
        <v>0.9959944300757102</v>
      </c>
      <c r="AE59" s="38">
        <v>0.67496256392285525</v>
      </c>
      <c r="AF59" s="38">
        <v>0.71818664651117192</v>
      </c>
      <c r="AG59" s="38">
        <v>0.64418471381210374</v>
      </c>
      <c r="AH59" s="38">
        <v>0.53229341282236287</v>
      </c>
      <c r="AI59" s="43">
        <v>0.6392386433244347</v>
      </c>
      <c r="AJ59" s="38">
        <v>0.48307230501949133</v>
      </c>
      <c r="AK59" s="38">
        <v>0.51504403260159437</v>
      </c>
      <c r="AL59" s="38">
        <v>0.48941378780121053</v>
      </c>
      <c r="AM59" s="38">
        <v>0.42039781001444104</v>
      </c>
      <c r="AN59" s="38">
        <v>0.47683917105305512</v>
      </c>
      <c r="AO59" s="38">
        <v>0.83784362959280223</v>
      </c>
      <c r="AP59" s="38">
        <v>0.76175553112453542</v>
      </c>
      <c r="AQ59" s="38">
        <v>0.76703460907288734</v>
      </c>
      <c r="AR59" s="38">
        <v>0.9932741931933653</v>
      </c>
      <c r="AS59" s="43">
        <v>0.83969147641324848</v>
      </c>
      <c r="AT59" s="38">
        <v>6.1937300492619446E-2</v>
      </c>
      <c r="AU59" s="38">
        <v>7.7986609047529187E-2</v>
      </c>
      <c r="AV59" s="38">
        <v>6.3670982740739332E-2</v>
      </c>
      <c r="AW59" s="38">
        <v>0.23345895768284342</v>
      </c>
      <c r="AX59" s="43">
        <v>0.12017852853183723</v>
      </c>
      <c r="AY59" s="38">
        <v>7.3149922739814688E-2</v>
      </c>
      <c r="AZ59" s="38">
        <v>7.2705568330275611E-2</v>
      </c>
      <c r="BA59" s="38">
        <v>7.3900938815006201E-2</v>
      </c>
      <c r="BB59" s="38">
        <v>6.9231924661624547E-2</v>
      </c>
      <c r="BC59" s="43">
        <v>7.2246388366331155E-2</v>
      </c>
      <c r="BD59" s="39">
        <v>762.96235335195524</v>
      </c>
      <c r="BE59" s="39">
        <v>633.2401046236921</v>
      </c>
      <c r="BF59" s="39">
        <v>631.59909746161077</v>
      </c>
      <c r="BG59" s="39">
        <v>1119.9210624211853</v>
      </c>
      <c r="BH59" s="44">
        <v>789.92919934372435</v>
      </c>
      <c r="BI59" s="38">
        <v>0.10988620131371063</v>
      </c>
      <c r="BJ59" s="38">
        <v>0.14044359066541323</v>
      </c>
      <c r="BK59" s="38">
        <v>3.4628279691007645E-2</v>
      </c>
      <c r="BL59" s="38">
        <v>-3.0323579329875113E-2</v>
      </c>
      <c r="BM59" s="43">
        <v>6.3644273529518527E-2</v>
      </c>
      <c r="BN59" s="40">
        <v>6076530.0250000004</v>
      </c>
      <c r="BO59" s="40">
        <v>6076530.0250000004</v>
      </c>
      <c r="BP59" s="40">
        <v>3047.5</v>
      </c>
      <c r="BQ59" s="40">
        <v>3047.5</v>
      </c>
      <c r="BR59" s="40">
        <v>2407309.2349999999</v>
      </c>
      <c r="BS59" s="40">
        <v>4059077.09</v>
      </c>
      <c r="BT59" s="40">
        <v>20450.834999999999</v>
      </c>
      <c r="BU59" s="40">
        <v>4464822.9800000004</v>
      </c>
      <c r="BV59" s="40">
        <v>284160.41500000004</v>
      </c>
      <c r="BW59" s="40">
        <v>569855.88749999995</v>
      </c>
      <c r="BX59" s="40">
        <v>0</v>
      </c>
      <c r="BY59" s="40">
        <v>322567.33500000002</v>
      </c>
      <c r="BZ59" s="40">
        <v>3749073.8000000003</v>
      </c>
      <c r="CA59" s="40">
        <v>2897527.54</v>
      </c>
      <c r="CB59" s="40">
        <v>4532779.0650000004</v>
      </c>
      <c r="CC59" s="40">
        <v>569855.88749999995</v>
      </c>
      <c r="CD59" s="40">
        <v>4171888.7025000006</v>
      </c>
      <c r="CE59" s="40">
        <v>3510330.4824999999</v>
      </c>
      <c r="CF59" s="38">
        <v>0.05</v>
      </c>
      <c r="CG59" s="40">
        <v>50000</v>
      </c>
      <c r="CH59" s="41">
        <v>45562.5937962963</v>
      </c>
      <c r="CI59" s="41">
        <v>45562.585451388892</v>
      </c>
      <c r="CJ59" s="41">
        <v>45562.575671296298</v>
      </c>
      <c r="CK59" s="41">
        <v>45562.567858796298</v>
      </c>
    </row>
    <row r="60" spans="1:89" s="42" customFormat="1" x14ac:dyDescent="0.2">
      <c r="A60" s="34">
        <v>62</v>
      </c>
      <c r="B60" s="35">
        <v>34</v>
      </c>
      <c r="C60" s="36" t="s">
        <v>146</v>
      </c>
      <c r="D60" s="36" t="s">
        <v>147</v>
      </c>
      <c r="E60" s="36" t="s">
        <v>91</v>
      </c>
      <c r="F60" s="37" t="s">
        <v>92</v>
      </c>
      <c r="G60" s="36" t="s">
        <v>95</v>
      </c>
      <c r="H60" s="36" t="s">
        <v>94</v>
      </c>
      <c r="I60" s="36" t="s">
        <v>93</v>
      </c>
      <c r="J60" s="36" t="s">
        <v>275</v>
      </c>
      <c r="K60" s="38">
        <v>-9.6978173070027915E-2</v>
      </c>
      <c r="L60" s="38">
        <v>-0.16030238907813196</v>
      </c>
      <c r="M60" s="38">
        <v>-0.27417544250207165</v>
      </c>
      <c r="N60" s="38">
        <v>-0.32164696816177729</v>
      </c>
      <c r="O60" s="43">
        <v>-0.22089614564239224</v>
      </c>
      <c r="P60" s="55">
        <v>1.4001261613400837E-3</v>
      </c>
      <c r="Q60" s="55">
        <v>1.2177393878678377E-3</v>
      </c>
      <c r="R60" s="55">
        <v>1.0009457975133683E-3</v>
      </c>
      <c r="S60" s="55">
        <v>5.4452747106576902E-4</v>
      </c>
      <c r="T60" s="56">
        <v>1.0138252058154893E-3</v>
      </c>
      <c r="U60" s="55">
        <v>2.776531051676133E-2</v>
      </c>
      <c r="V60" s="55">
        <v>2.4648964796730431E-2</v>
      </c>
      <c r="W60" s="55">
        <v>2.2594225372547974E-2</v>
      </c>
      <c r="X60" s="55">
        <v>2.0793444299267171E-2</v>
      </c>
      <c r="Y60" s="56">
        <v>2.3722436760474117E-2</v>
      </c>
      <c r="Z60" s="38">
        <v>1.0327693747576199</v>
      </c>
      <c r="AA60" s="38">
        <v>1.0779866712106596</v>
      </c>
      <c r="AB60" s="38">
        <v>1.108680311284115</v>
      </c>
      <c r="AC60" s="38">
        <v>1.071679955512667</v>
      </c>
      <c r="AD60" s="43">
        <v>1.0736903957798458</v>
      </c>
      <c r="AE60" s="38">
        <v>0.85385834013524209</v>
      </c>
      <c r="AF60" s="38">
        <v>0.85943264171669131</v>
      </c>
      <c r="AG60" s="38">
        <v>0.90010772655210014</v>
      </c>
      <c r="AH60" s="38">
        <v>0.88960621221044212</v>
      </c>
      <c r="AI60" s="43">
        <v>0.87719377887167171</v>
      </c>
      <c r="AJ60" s="38">
        <v>0.95076186705839183</v>
      </c>
      <c r="AK60" s="38">
        <v>0.98012783256946157</v>
      </c>
      <c r="AL60" s="38">
        <v>1.0300227267577846</v>
      </c>
      <c r="AM60" s="38">
        <v>1.1594798212958026</v>
      </c>
      <c r="AN60" s="38">
        <v>1.0321611710956096</v>
      </c>
      <c r="AO60" s="38">
        <v>0.57403065095659445</v>
      </c>
      <c r="AP60" s="38">
        <v>0.5114776851007411</v>
      </c>
      <c r="AQ60" s="38">
        <v>0.46930794622479266</v>
      </c>
      <c r="AR60" s="38">
        <v>0.43949933007538905</v>
      </c>
      <c r="AS60" s="43">
        <v>0.49414460950095868</v>
      </c>
      <c r="AT60" s="38">
        <v>4.2596478956644264E-2</v>
      </c>
      <c r="AU60" s="38">
        <v>9.69019549469987E-2</v>
      </c>
      <c r="AV60" s="38">
        <v>4.2346150394726202E-2</v>
      </c>
      <c r="AW60" s="38">
        <v>4.4337221781609856E-2</v>
      </c>
      <c r="AX60" s="43">
        <v>5.646262765257503E-2</v>
      </c>
      <c r="AY60" s="38">
        <v>7.5607466739678914E-2</v>
      </c>
      <c r="AZ60" s="38">
        <v>7.7887131264147147E-2</v>
      </c>
      <c r="BA60" s="38">
        <v>4.8579343494104227E-2</v>
      </c>
      <c r="BB60" s="38">
        <v>4.7325342271203774E-2</v>
      </c>
      <c r="BC60" s="43">
        <v>6.1249842166576821E-2</v>
      </c>
      <c r="BD60" s="39">
        <v>-177.73009336099585</v>
      </c>
      <c r="BE60" s="39">
        <v>-317.11829452054792</v>
      </c>
      <c r="BF60" s="39">
        <v>-556.09054922973871</v>
      </c>
      <c r="BG60" s="39">
        <v>-725.12122509960147</v>
      </c>
      <c r="BH60" s="44">
        <v>-447.46251989839112</v>
      </c>
      <c r="BI60" s="38">
        <v>0.10593695568753048</v>
      </c>
      <c r="BJ60" s="38">
        <v>0.14901413721814413</v>
      </c>
      <c r="BK60" s="38">
        <v>0.14560513288614027</v>
      </c>
      <c r="BL60" s="38">
        <v>0.1136664135686406</v>
      </c>
      <c r="BM60" s="43">
        <v>0.12886883333826343</v>
      </c>
      <c r="BN60" s="40">
        <v>5436259.1299999999</v>
      </c>
      <c r="BO60" s="40">
        <v>5436259.1300000008</v>
      </c>
      <c r="BP60" s="40">
        <v>2952.5</v>
      </c>
      <c r="BQ60" s="40">
        <v>2952.5</v>
      </c>
      <c r="BR60" s="40">
        <v>-1321133.0899999999</v>
      </c>
      <c r="BS60" s="40">
        <v>5980788.3300000001</v>
      </c>
      <c r="BT60" s="40">
        <v>6573.8149999999996</v>
      </c>
      <c r="BU60" s="40">
        <v>6484170.0149999997</v>
      </c>
      <c r="BV60" s="40">
        <v>835607.42500000005</v>
      </c>
      <c r="BW60" s="40">
        <v>324268.07500000001</v>
      </c>
      <c r="BX60" s="40">
        <v>0</v>
      </c>
      <c r="BY60" s="40">
        <v>397154.39</v>
      </c>
      <c r="BZ60" s="40">
        <v>3204117.66</v>
      </c>
      <c r="CA60" s="40">
        <v>5611095.5899999999</v>
      </c>
      <c r="CB60" s="40">
        <v>6396643.1649999991</v>
      </c>
      <c r="CC60" s="40">
        <v>338018.07500000001</v>
      </c>
      <c r="CD60" s="40">
        <v>5648562.5899999999</v>
      </c>
      <c r="CE60" s="40">
        <v>3076406.2624999997</v>
      </c>
      <c r="CF60" s="38">
        <v>0.05</v>
      </c>
      <c r="CG60" s="40">
        <v>357500</v>
      </c>
      <c r="CH60" s="41">
        <v>45562.5937962963</v>
      </c>
      <c r="CI60" s="41">
        <v>45562.585451388892</v>
      </c>
      <c r="CJ60" s="41">
        <v>45562.575671296298</v>
      </c>
      <c r="CK60" s="41">
        <v>45562.567858796298</v>
      </c>
    </row>
    <row r="61" spans="1:89" s="42" customFormat="1" x14ac:dyDescent="0.2">
      <c r="A61" s="34">
        <v>63</v>
      </c>
      <c r="B61" s="35">
        <v>35</v>
      </c>
      <c r="C61" s="36" t="s">
        <v>148</v>
      </c>
      <c r="D61" s="36" t="s">
        <v>149</v>
      </c>
      <c r="E61" s="36" t="s">
        <v>102</v>
      </c>
      <c r="F61" s="37" t="s">
        <v>103</v>
      </c>
      <c r="G61" s="36" t="s">
        <v>95</v>
      </c>
      <c r="H61" s="36" t="s">
        <v>94</v>
      </c>
      <c r="I61" s="36" t="s">
        <v>93</v>
      </c>
      <c r="J61" s="36" t="s">
        <v>275</v>
      </c>
      <c r="K61" s="38">
        <v>0.6901352766046065</v>
      </c>
      <c r="L61" s="38">
        <v>1.1707852057339543</v>
      </c>
      <c r="M61" s="38">
        <v>1.0725547238184698</v>
      </c>
      <c r="N61" s="38">
        <v>1.3390136632172334</v>
      </c>
      <c r="O61" s="43">
        <v>1.0772048158592809</v>
      </c>
      <c r="P61" s="55">
        <v>-6.2116084993111284E-4</v>
      </c>
      <c r="Q61" s="55">
        <v>1.4108763219925322E-3</v>
      </c>
      <c r="R61" s="55">
        <v>2.712783479629409E-3</v>
      </c>
      <c r="S61" s="55">
        <v>7.2128149638405817E-3</v>
      </c>
      <c r="T61" s="56">
        <v>2.6773130780947088E-3</v>
      </c>
      <c r="U61" s="55">
        <v>5.3441772723170994E-2</v>
      </c>
      <c r="V61" s="55">
        <v>8.3439370867143661E-2</v>
      </c>
      <c r="W61" s="55">
        <v>7.6540971440558186E-2</v>
      </c>
      <c r="X61" s="55">
        <v>7.8882795794760263E-2</v>
      </c>
      <c r="Y61" s="56">
        <v>7.3396569217035135E-2</v>
      </c>
      <c r="Z61" s="38">
        <v>0.99099763578977318</v>
      </c>
      <c r="AA61" s="38">
        <v>1.0854712590849636</v>
      </c>
      <c r="AB61" s="38">
        <v>1.0602138238047778</v>
      </c>
      <c r="AC61" s="38">
        <v>0.90127507825863995</v>
      </c>
      <c r="AD61" s="43">
        <v>1.007052329883692</v>
      </c>
      <c r="AE61" s="38">
        <v>0.85291038370281935</v>
      </c>
      <c r="AF61" s="38">
        <v>0.77702470977923466</v>
      </c>
      <c r="AG61" s="38">
        <v>0.75641205032013159</v>
      </c>
      <c r="AH61" s="38">
        <v>0.63759771800028908</v>
      </c>
      <c r="AI61" s="43">
        <v>0.75354227511932892</v>
      </c>
      <c r="AJ61" s="38">
        <v>0.60097459809366738</v>
      </c>
      <c r="AK61" s="38">
        <v>0.48312692149289049</v>
      </c>
      <c r="AL61" s="38">
        <v>0.50690002235993881</v>
      </c>
      <c r="AM61" s="38">
        <v>0.70630456004026265</v>
      </c>
      <c r="AN61" s="38">
        <v>0.56026318429594824</v>
      </c>
      <c r="AO61" s="38">
        <v>1.0938265018976532</v>
      </c>
      <c r="AP61" s="38">
        <v>1.690315409165815</v>
      </c>
      <c r="AQ61" s="38">
        <v>1.5616814373647399</v>
      </c>
      <c r="AR61" s="38">
        <v>1.6231003296115869</v>
      </c>
      <c r="AS61" s="43">
        <v>1.4985542322825181</v>
      </c>
      <c r="AT61" s="38">
        <v>0.28775642415835584</v>
      </c>
      <c r="AU61" s="38">
        <v>0.59897139793055987</v>
      </c>
      <c r="AV61" s="38">
        <v>6.6947766505530443E-2</v>
      </c>
      <c r="AW61" s="38">
        <v>3.6014864983831531E-2</v>
      </c>
      <c r="AX61" s="43">
        <v>0.31992705076841405</v>
      </c>
      <c r="AY61" s="38">
        <v>3.6788080056288579E-2</v>
      </c>
      <c r="AZ61" s="38">
        <v>8.2377437994117522E-2</v>
      </c>
      <c r="BA61" s="38">
        <v>7.6192116062565263E-2</v>
      </c>
      <c r="BB61" s="38">
        <v>9.4860365846907532E-2</v>
      </c>
      <c r="BC61" s="43">
        <v>7.2935948286169769E-2</v>
      </c>
      <c r="BD61" s="39">
        <v>1117.3408396421198</v>
      </c>
      <c r="BE61" s="39">
        <v>2338.6348691460053</v>
      </c>
      <c r="BF61" s="39">
        <v>2138.929540850776</v>
      </c>
      <c r="BG61" s="39">
        <v>2233.5076789297655</v>
      </c>
      <c r="BH61" s="44">
        <v>1959.8780309471176</v>
      </c>
      <c r="BI61" s="38">
        <v>2.8325097932404793E-2</v>
      </c>
      <c r="BJ61" s="38">
        <v>0.15970771522142724</v>
      </c>
      <c r="BK61" s="38">
        <v>0.13027337021271243</v>
      </c>
      <c r="BL61" s="38">
        <v>-2.1891616595198504E-2</v>
      </c>
      <c r="BM61" s="43">
        <v>7.7261578028838526E-2</v>
      </c>
      <c r="BN61" s="40">
        <v>4020549.16</v>
      </c>
      <c r="BO61" s="40">
        <v>4020549.16</v>
      </c>
      <c r="BP61" s="40">
        <v>1470.25</v>
      </c>
      <c r="BQ61" s="40">
        <v>1470.25</v>
      </c>
      <c r="BR61" s="40">
        <v>2881510.6750000003</v>
      </c>
      <c r="BS61" s="40">
        <v>2674988.6675</v>
      </c>
      <c r="BT61" s="40">
        <v>7979.4224999999988</v>
      </c>
      <c r="BU61" s="40">
        <v>2980384.5374999996</v>
      </c>
      <c r="BV61" s="40">
        <v>230269.21250000002</v>
      </c>
      <c r="BW61" s="40">
        <v>1137646.425</v>
      </c>
      <c r="BX61" s="40">
        <v>152112.47500000001</v>
      </c>
      <c r="BY61" s="40">
        <v>217377.17249999999</v>
      </c>
      <c r="BZ61" s="40">
        <v>4466267.8624999998</v>
      </c>
      <c r="CA61" s="40">
        <v>2252565.6749999998</v>
      </c>
      <c r="CB61" s="40">
        <v>2989302.3250000002</v>
      </c>
      <c r="CC61" s="40">
        <v>1293738.1000000001</v>
      </c>
      <c r="CD61" s="40">
        <v>2750115.3250000002</v>
      </c>
      <c r="CE61" s="40">
        <v>4375000</v>
      </c>
      <c r="CF61" s="38">
        <v>0.05</v>
      </c>
      <c r="CG61" s="40">
        <v>29789.25</v>
      </c>
      <c r="CH61" s="41">
        <v>45562.5937962963</v>
      </c>
      <c r="CI61" s="41">
        <v>45562.585451388892</v>
      </c>
      <c r="CJ61" s="41">
        <v>45562.575671296298</v>
      </c>
      <c r="CK61" s="41">
        <v>45562.567858796298</v>
      </c>
    </row>
    <row r="62" spans="1:89" s="42" customFormat="1" x14ac:dyDescent="0.2">
      <c r="A62" s="34">
        <v>4</v>
      </c>
      <c r="B62" s="35">
        <v>36</v>
      </c>
      <c r="C62" s="36" t="s">
        <v>150</v>
      </c>
      <c r="D62" s="36" t="s">
        <v>151</v>
      </c>
      <c r="E62" s="36" t="s">
        <v>102</v>
      </c>
      <c r="F62" s="37" t="s">
        <v>103</v>
      </c>
      <c r="G62" s="36" t="s">
        <v>95</v>
      </c>
      <c r="H62" s="36" t="s">
        <v>94</v>
      </c>
      <c r="I62" s="36" t="s">
        <v>93</v>
      </c>
      <c r="J62" s="36" t="s">
        <v>275</v>
      </c>
      <c r="K62" s="38">
        <v>-1.8759683139958384E-2</v>
      </c>
      <c r="L62" s="38">
        <v>6.7163369635611467E-2</v>
      </c>
      <c r="M62" s="38">
        <v>-5.8484446570453645E-2</v>
      </c>
      <c r="N62" s="38">
        <v>-1.5300495253547049E-2</v>
      </c>
      <c r="O62" s="43">
        <v>-6.3066319909401633E-3</v>
      </c>
      <c r="P62" s="55">
        <v>1.0775348303168985E-2</v>
      </c>
      <c r="Q62" s="55">
        <v>8.473182711100714E-3</v>
      </c>
      <c r="R62" s="55">
        <v>6.8197838145158274E-3</v>
      </c>
      <c r="S62" s="55">
        <v>8.0325699993224579E-3</v>
      </c>
      <c r="T62" s="56">
        <v>8.3594894689624256E-3</v>
      </c>
      <c r="U62" s="55">
        <v>4.452824066857608E-2</v>
      </c>
      <c r="V62" s="55">
        <v>4.3207859048043931E-2</v>
      </c>
      <c r="W62" s="55">
        <v>3.0510979435557431E-2</v>
      </c>
      <c r="X62" s="55">
        <v>2.9742031767502283E-2</v>
      </c>
      <c r="Y62" s="56">
        <v>3.6199509089291232E-2</v>
      </c>
      <c r="Z62" s="38">
        <v>1.0243778649293238</v>
      </c>
      <c r="AA62" s="38">
        <v>1.1358375300121075</v>
      </c>
      <c r="AB62" s="38">
        <v>1.2368383453921956</v>
      </c>
      <c r="AC62" s="38">
        <v>1.1769197962900886</v>
      </c>
      <c r="AD62" s="43">
        <v>1.1475986205323196</v>
      </c>
      <c r="AE62" s="38">
        <v>0.80823169291501329</v>
      </c>
      <c r="AF62" s="38">
        <v>0.7044711983537435</v>
      </c>
      <c r="AG62" s="38">
        <v>0.75671421041403486</v>
      </c>
      <c r="AH62" s="38">
        <v>0.89047371109666751</v>
      </c>
      <c r="AI62" s="43">
        <v>0.79166678329152096</v>
      </c>
      <c r="AJ62" s="38">
        <v>0.46585999549602458</v>
      </c>
      <c r="AK62" s="38">
        <v>0.41430312526984581</v>
      </c>
      <c r="AL62" s="38">
        <v>0.45871662592639884</v>
      </c>
      <c r="AM62" s="38">
        <v>0.49913556861210856</v>
      </c>
      <c r="AN62" s="38">
        <v>0.46083605005788181</v>
      </c>
      <c r="AO62" s="38">
        <v>0.96483599800775344</v>
      </c>
      <c r="AP62" s="38">
        <v>0.91716869502202025</v>
      </c>
      <c r="AQ62" s="38">
        <v>0.66241080329850199</v>
      </c>
      <c r="AR62" s="38">
        <v>0.66313378533633638</v>
      </c>
      <c r="AS62" s="43">
        <v>0.78534686738175852</v>
      </c>
      <c r="AT62" s="38">
        <v>0.16071708602795617</v>
      </c>
      <c r="AU62" s="38">
        <v>0.23739061406629813</v>
      </c>
      <c r="AV62" s="38">
        <v>0.19998541365288813</v>
      </c>
      <c r="AW62" s="38">
        <v>0.24439230527869082</v>
      </c>
      <c r="AX62" s="43">
        <v>0.21309128174991485</v>
      </c>
      <c r="AY62" s="38">
        <v>7.5847676020935353E-2</v>
      </c>
      <c r="AZ62" s="38">
        <v>7.2011063528997096E-2</v>
      </c>
      <c r="BA62" s="38">
        <v>5.5639469504913545E-2</v>
      </c>
      <c r="BB62" s="38">
        <v>7.1968177990213572E-2</v>
      </c>
      <c r="BC62" s="43">
        <v>6.8195060476215291E-2</v>
      </c>
      <c r="BD62" s="39">
        <v>-22.399547511312214</v>
      </c>
      <c r="BE62" s="39">
        <v>91.48151883071688</v>
      </c>
      <c r="BF62" s="39">
        <v>-79.348291212167766</v>
      </c>
      <c r="BG62" s="39">
        <v>-23.136592083915026</v>
      </c>
      <c r="BH62" s="44">
        <v>-8.5594512651307344</v>
      </c>
      <c r="BI62" s="38">
        <v>8.8870054868973161E-2</v>
      </c>
      <c r="BJ62" s="38">
        <v>0.18313027534870541</v>
      </c>
      <c r="BK62" s="38">
        <v>0.27162580689846411</v>
      </c>
      <c r="BL62" s="38">
        <v>0.21426003693479959</v>
      </c>
      <c r="BM62" s="43">
        <v>0.19723155474584059</v>
      </c>
      <c r="BN62" s="40">
        <v>67460660.0625</v>
      </c>
      <c r="BO62" s="40">
        <v>67460660.0625</v>
      </c>
      <c r="BP62" s="40">
        <v>26064.5</v>
      </c>
      <c r="BQ62" s="40">
        <v>26064.5</v>
      </c>
      <c r="BR62" s="40">
        <v>-223097.81749999998</v>
      </c>
      <c r="BS62" s="40">
        <v>35375112.710000001</v>
      </c>
      <c r="BT62" s="40">
        <v>368907.88750000001</v>
      </c>
      <c r="BU62" s="40">
        <v>44130432.710000008</v>
      </c>
      <c r="BV62" s="40">
        <v>8703913.8550000004</v>
      </c>
      <c r="BW62" s="40">
        <v>5703296.0775000006</v>
      </c>
      <c r="BX62" s="40">
        <v>3750000</v>
      </c>
      <c r="BY62" s="40">
        <v>3009477.5274999999</v>
      </c>
      <c r="BZ62" s="40">
        <v>34657697.084999993</v>
      </c>
      <c r="CA62" s="40">
        <v>31088304.1175</v>
      </c>
      <c r="CB62" s="40">
        <v>39269430.994999997</v>
      </c>
      <c r="CC62" s="40">
        <v>9533044.6400000006</v>
      </c>
      <c r="CD62" s="40">
        <v>35203861.355000004</v>
      </c>
      <c r="CE62" s="40">
        <v>31950000</v>
      </c>
      <c r="CF62" s="38">
        <v>0.05</v>
      </c>
      <c r="CG62" s="40">
        <v>814842.5</v>
      </c>
      <c r="CH62" s="41">
        <v>45562.5937962963</v>
      </c>
      <c r="CI62" s="41">
        <v>45562.585451388892</v>
      </c>
      <c r="CJ62" s="41">
        <v>45562.575671296298</v>
      </c>
      <c r="CK62" s="41">
        <v>45562.567858796298</v>
      </c>
    </row>
    <row r="63" spans="1:89" s="42" customFormat="1" x14ac:dyDescent="0.2">
      <c r="A63" s="34">
        <v>20</v>
      </c>
      <c r="B63" s="35">
        <v>37</v>
      </c>
      <c r="C63" s="36" t="s">
        <v>152</v>
      </c>
      <c r="D63" s="36" t="s">
        <v>151</v>
      </c>
      <c r="E63" s="36" t="s">
        <v>98</v>
      </c>
      <c r="F63" s="37" t="s">
        <v>99</v>
      </c>
      <c r="G63" s="36" t="s">
        <v>95</v>
      </c>
      <c r="H63" s="36" t="s">
        <v>94</v>
      </c>
      <c r="I63" s="36" t="s">
        <v>93</v>
      </c>
      <c r="J63" s="36" t="s">
        <v>275</v>
      </c>
      <c r="K63" s="38">
        <v>0.70550671062884562</v>
      </c>
      <c r="L63" s="38">
        <v>0.43603810446592728</v>
      </c>
      <c r="M63" s="38">
        <v>0.26911202018450792</v>
      </c>
      <c r="N63" s="38">
        <v>6.4482181135838645E-2</v>
      </c>
      <c r="O63" s="43">
        <v>0.35766376535922983</v>
      </c>
      <c r="P63" s="55">
        <v>8.188296445014253E-4</v>
      </c>
      <c r="Q63" s="55">
        <v>1.0200345062396246E-3</v>
      </c>
      <c r="R63" s="55">
        <v>1.2270519776445533E-3</v>
      </c>
      <c r="S63" s="55">
        <v>4.4298364595149291E-3</v>
      </c>
      <c r="T63" s="56">
        <v>1.8500714606501626E-3</v>
      </c>
      <c r="U63" s="55">
        <v>2.9707271968341015E-2</v>
      </c>
      <c r="V63" s="55">
        <v>2.6076305334770088E-2</v>
      </c>
      <c r="W63" s="55">
        <v>1.8708301010154749E-2</v>
      </c>
      <c r="X63" s="55">
        <v>8.0944852645983487E-3</v>
      </c>
      <c r="Y63" s="56">
        <v>2.0915085572389202E-2</v>
      </c>
      <c r="Z63" s="38">
        <v>1.0660330688878039</v>
      </c>
      <c r="AA63" s="38">
        <v>1.1827293323914758</v>
      </c>
      <c r="AB63" s="38">
        <v>1.0819542374862932</v>
      </c>
      <c r="AC63" s="38">
        <v>1.1396563063290857</v>
      </c>
      <c r="AD63" s="43">
        <v>1.114046341794269</v>
      </c>
      <c r="AE63" s="38">
        <v>0.31855119270758825</v>
      </c>
      <c r="AF63" s="38">
        <v>0.58317480505393571</v>
      </c>
      <c r="AG63" s="38">
        <v>0.69220738372598556</v>
      </c>
      <c r="AH63" s="38">
        <v>0.79548120323342375</v>
      </c>
      <c r="AI63" s="43">
        <v>0.58312684100277723</v>
      </c>
      <c r="AJ63" s="38">
        <v>0.11214254043232554</v>
      </c>
      <c r="AK63" s="38">
        <v>0.15243103691215662</v>
      </c>
      <c r="AL63" s="38">
        <v>0.18499885815227674</v>
      </c>
      <c r="AM63" s="38">
        <v>0.19923191216640007</v>
      </c>
      <c r="AN63" s="38">
        <v>0.16388284736736883</v>
      </c>
      <c r="AO63" s="38">
        <v>0.67002908822755924</v>
      </c>
      <c r="AP63" s="38">
        <v>0.56548486867412495</v>
      </c>
      <c r="AQ63" s="38">
        <v>0.4278713936142064</v>
      </c>
      <c r="AR63" s="38">
        <v>0.19109901583870229</v>
      </c>
      <c r="AS63" s="43">
        <v>0.46977512297941054</v>
      </c>
      <c r="AT63" s="38">
        <v>0.21439231889741406</v>
      </c>
      <c r="AU63" s="38">
        <v>5.312310023932787E-2</v>
      </c>
      <c r="AV63" s="38">
        <v>3.3430340820425508E-2</v>
      </c>
      <c r="AW63" s="38">
        <v>5.2896985124121733E-3</v>
      </c>
      <c r="AX63" s="43">
        <v>9.2955330307272072E-2</v>
      </c>
      <c r="AY63" s="38">
        <v>5.4488722923272045E-2</v>
      </c>
      <c r="AZ63" s="38">
        <v>6.2050381527239358E-2</v>
      </c>
      <c r="BA63" s="38">
        <v>6.604249676643012E-2</v>
      </c>
      <c r="BB63" s="38">
        <v>5.8041268986109958E-2</v>
      </c>
      <c r="BC63" s="43">
        <v>5.9929513800447753E-2</v>
      </c>
      <c r="BD63" s="39">
        <v>404.05415042765185</v>
      </c>
      <c r="BE63" s="39">
        <v>279.03449825875742</v>
      </c>
      <c r="BF63" s="39">
        <v>168.22022980541601</v>
      </c>
      <c r="BG63" s="39">
        <v>41.146371862728358</v>
      </c>
      <c r="BH63" s="44">
        <v>221.45331961094118</v>
      </c>
      <c r="BI63" s="38">
        <v>0.11561268925291102</v>
      </c>
      <c r="BJ63" s="38">
        <v>0.21552836054535995</v>
      </c>
      <c r="BK63" s="38">
        <v>0.18201971444708268</v>
      </c>
      <c r="BL63" s="38">
        <v>0.17615390919566085</v>
      </c>
      <c r="BM63" s="43">
        <v>0.17031534265230039</v>
      </c>
      <c r="BN63" s="40">
        <v>84858184.632499993</v>
      </c>
      <c r="BO63" s="40">
        <v>0</v>
      </c>
      <c r="BP63" s="40">
        <v>34493.5</v>
      </c>
      <c r="BQ63" s="40">
        <v>0</v>
      </c>
      <c r="BR63" s="40">
        <v>7638700.0800000001</v>
      </c>
      <c r="BS63" s="40">
        <v>21357209.814999998</v>
      </c>
      <c r="BT63" s="40">
        <v>46886.500000000007</v>
      </c>
      <c r="BU63" s="40">
        <v>25343075.117499996</v>
      </c>
      <c r="BV63" s="40">
        <v>4316314.5225</v>
      </c>
      <c r="BW63" s="40">
        <v>-4398838.33</v>
      </c>
      <c r="BX63" s="40">
        <v>6250000</v>
      </c>
      <c r="BY63" s="40">
        <v>1518798.1700000002</v>
      </c>
      <c r="BZ63" s="40">
        <v>11905546.23</v>
      </c>
      <c r="CA63" s="40">
        <v>13906800.919999998</v>
      </c>
      <c r="CB63" s="40">
        <v>23848672.265000001</v>
      </c>
      <c r="CC63" s="40">
        <v>2154854.7075</v>
      </c>
      <c r="CD63" s="40">
        <v>21026760.594999999</v>
      </c>
      <c r="CE63" s="40">
        <v>10601051.695</v>
      </c>
      <c r="CF63" s="38">
        <v>0.05</v>
      </c>
      <c r="CG63" s="40">
        <v>1100000</v>
      </c>
      <c r="CH63" s="41">
        <v>45562.5937962963</v>
      </c>
      <c r="CI63" s="41">
        <v>45562.585451388892</v>
      </c>
      <c r="CJ63" s="41">
        <v>45562.575671296298</v>
      </c>
      <c r="CK63" s="41">
        <v>45562.567858796298</v>
      </c>
    </row>
    <row r="64" spans="1:89" s="42" customFormat="1" x14ac:dyDescent="0.2">
      <c r="A64" s="34">
        <v>146</v>
      </c>
      <c r="B64" s="35">
        <v>38</v>
      </c>
      <c r="C64" s="36" t="s">
        <v>153</v>
      </c>
      <c r="D64" s="36" t="s">
        <v>154</v>
      </c>
      <c r="E64" s="36" t="s">
        <v>102</v>
      </c>
      <c r="F64" s="37" t="s">
        <v>103</v>
      </c>
      <c r="G64" s="36" t="s">
        <v>95</v>
      </c>
      <c r="H64" s="36" t="s">
        <v>94</v>
      </c>
      <c r="I64" s="36" t="s">
        <v>93</v>
      </c>
      <c r="J64" s="36" t="s">
        <v>275</v>
      </c>
      <c r="K64" s="38">
        <v>-0.12018983357635739</v>
      </c>
      <c r="L64" s="38">
        <v>-8.4402679503549835E-2</v>
      </c>
      <c r="M64" s="38">
        <v>-0.20360778980866398</v>
      </c>
      <c r="N64" s="38">
        <v>-0.34248637088876122</v>
      </c>
      <c r="O64" s="43">
        <v>-0.19250126320963626</v>
      </c>
      <c r="P64" s="55">
        <v>4.2192748707182712E-3</v>
      </c>
      <c r="Q64" s="55">
        <v>4.5765840298981151E-3</v>
      </c>
      <c r="R64" s="55">
        <v>4.4340860794285846E-3</v>
      </c>
      <c r="S64" s="55">
        <v>-2.8138261148999004E-4</v>
      </c>
      <c r="T64" s="56">
        <v>3.1250224590741093E-3</v>
      </c>
      <c r="U64" s="55">
        <v>2.8623908198731254E-2</v>
      </c>
      <c r="V64" s="55">
        <v>2.8884223144749113E-2</v>
      </c>
      <c r="W64" s="55">
        <v>2.851454979738665E-2</v>
      </c>
      <c r="X64" s="55">
        <v>2.5346838368657205E-2</v>
      </c>
      <c r="Y64" s="56">
        <v>2.7762494101869324E-2</v>
      </c>
      <c r="Z64" s="38">
        <v>1.0394033579079123</v>
      </c>
      <c r="AA64" s="38">
        <v>0.99410662060047328</v>
      </c>
      <c r="AB64" s="38">
        <v>1.0154564840388627</v>
      </c>
      <c r="AC64" s="38">
        <v>1.0472661885182444</v>
      </c>
      <c r="AD64" s="43">
        <v>1.0244129612695987</v>
      </c>
      <c r="AE64" s="38">
        <v>1.1241074113807248</v>
      </c>
      <c r="AF64" s="38">
        <v>1.0790034073214996</v>
      </c>
      <c r="AG64" s="38">
        <v>1.1035268810530625</v>
      </c>
      <c r="AH64" s="38">
        <v>1.0589294021061548</v>
      </c>
      <c r="AI64" s="43">
        <v>1.0904273202645234</v>
      </c>
      <c r="AJ64" s="38">
        <v>0.79912175650314998</v>
      </c>
      <c r="AK64" s="38">
        <v>0.77255408424766581</v>
      </c>
      <c r="AL64" s="38">
        <v>0.80473837059031228</v>
      </c>
      <c r="AM64" s="38">
        <v>0.73869359902609877</v>
      </c>
      <c r="AN64" s="38">
        <v>0.77737839068547132</v>
      </c>
      <c r="AO64" s="38">
        <v>0.57337564353239923</v>
      </c>
      <c r="AP64" s="38">
        <v>0.58139291762202794</v>
      </c>
      <c r="AQ64" s="38">
        <v>0.57501953614590795</v>
      </c>
      <c r="AR64" s="38">
        <v>0.52241191160115152</v>
      </c>
      <c r="AS64" s="43">
        <v>0.56174706240907923</v>
      </c>
      <c r="AT64" s="38">
        <v>0</v>
      </c>
      <c r="AU64" s="38">
        <v>0.10439928837457159</v>
      </c>
      <c r="AV64" s="38">
        <v>0</v>
      </c>
      <c r="AW64" s="38">
        <v>0</v>
      </c>
      <c r="AX64" s="43">
        <v>2.797435973909293E-2</v>
      </c>
      <c r="AY64" s="38">
        <v>8.6870348118616061E-2</v>
      </c>
      <c r="AZ64" s="38">
        <v>9.242362168167563E-2</v>
      </c>
      <c r="BA64" s="38">
        <v>9.1150327345192017E-2</v>
      </c>
      <c r="BB64" s="38">
        <v>7.4073158922992238E-2</v>
      </c>
      <c r="BC64" s="43">
        <v>8.5742321739320268E-2</v>
      </c>
      <c r="BD64" s="39">
        <v>-185.59056826568263</v>
      </c>
      <c r="BE64" s="39">
        <v>-132.84689754689754</v>
      </c>
      <c r="BF64" s="39">
        <v>-325.23463328631874</v>
      </c>
      <c r="BG64" s="39">
        <v>-571.19921907394598</v>
      </c>
      <c r="BH64" s="44">
        <v>-307.40438815554757</v>
      </c>
      <c r="BI64" s="38">
        <v>0.12056066590807769</v>
      </c>
      <c r="BJ64" s="38">
        <v>8.1918720429660086E-2</v>
      </c>
      <c r="BK64" s="38">
        <v>0.10193745879877508</v>
      </c>
      <c r="BL64" s="38">
        <v>0.11948746861305094</v>
      </c>
      <c r="BM64" s="43">
        <v>0.10644847107579104</v>
      </c>
      <c r="BN64" s="40">
        <v>3822367.3125</v>
      </c>
      <c r="BO64" s="40">
        <v>3822367.3125</v>
      </c>
      <c r="BP64" s="40">
        <v>1401.5</v>
      </c>
      <c r="BQ64" s="40">
        <v>1401.5</v>
      </c>
      <c r="BR64" s="40">
        <v>-430827.25</v>
      </c>
      <c r="BS64" s="40">
        <v>2238048.9499999997</v>
      </c>
      <c r="BT64" s="40">
        <v>8723.6124999999993</v>
      </c>
      <c r="BU64" s="40">
        <v>2791535.9375</v>
      </c>
      <c r="BV64" s="40">
        <v>297154.73249999998</v>
      </c>
      <c r="BW64" s="40">
        <v>71786.91</v>
      </c>
      <c r="BX64" s="40">
        <v>0</v>
      </c>
      <c r="BY64" s="40">
        <v>239352.77250000002</v>
      </c>
      <c r="BZ64" s="40">
        <v>1568137.1125</v>
      </c>
      <c r="CA64" s="40">
        <v>2971425.7500000005</v>
      </c>
      <c r="CB64" s="40">
        <v>2725010.3649999998</v>
      </c>
      <c r="CC64" s="40">
        <v>71786.91</v>
      </c>
      <c r="CD64" s="40">
        <v>2494381.2050000001</v>
      </c>
      <c r="CE64" s="40">
        <v>1550000</v>
      </c>
      <c r="CF64" s="38">
        <v>0.05</v>
      </c>
      <c r="CG64" s="40">
        <v>0</v>
      </c>
      <c r="CH64" s="41">
        <v>45562.5937962963</v>
      </c>
      <c r="CI64" s="41">
        <v>45562.585451388892</v>
      </c>
      <c r="CJ64" s="41">
        <v>45562.575671296298</v>
      </c>
      <c r="CK64" s="41">
        <v>45562.567858796298</v>
      </c>
    </row>
    <row r="65" spans="1:89" s="42" customFormat="1" x14ac:dyDescent="0.2">
      <c r="A65" s="34">
        <v>65</v>
      </c>
      <c r="B65" s="35">
        <v>40</v>
      </c>
      <c r="C65" s="36" t="s">
        <v>155</v>
      </c>
      <c r="D65" s="36" t="s">
        <v>156</v>
      </c>
      <c r="E65" s="36" t="s">
        <v>102</v>
      </c>
      <c r="F65" s="37" t="s">
        <v>103</v>
      </c>
      <c r="G65" s="36" t="s">
        <v>95</v>
      </c>
      <c r="H65" s="36" t="s">
        <v>94</v>
      </c>
      <c r="I65" s="36" t="s">
        <v>93</v>
      </c>
      <c r="J65" s="36" t="s">
        <v>275</v>
      </c>
      <c r="K65" s="38">
        <v>1.988167817581775</v>
      </c>
      <c r="L65" s="38">
        <v>1.8188349037939293</v>
      </c>
      <c r="M65" s="38">
        <v>1.672555479202539</v>
      </c>
      <c r="N65" s="38">
        <v>1.5263712845684667</v>
      </c>
      <c r="O65" s="43">
        <v>1.7386008088016385</v>
      </c>
      <c r="P65" s="55">
        <v>1.7377665605915439E-3</v>
      </c>
      <c r="Q65" s="55">
        <v>4.2958083916115695E-3</v>
      </c>
      <c r="R65" s="55">
        <v>3.5688776223567402E-3</v>
      </c>
      <c r="S65" s="55">
        <v>1.024618147491213E-2</v>
      </c>
      <c r="T65" s="56">
        <v>5.2205179843098359E-3</v>
      </c>
      <c r="U65" s="55">
        <v>0.11074180797213168</v>
      </c>
      <c r="V65" s="55">
        <v>9.8180121743560417E-2</v>
      </c>
      <c r="W65" s="55">
        <v>8.6698066939522991E-2</v>
      </c>
      <c r="X65" s="55">
        <v>8.1434450725019578E-2</v>
      </c>
      <c r="Y65" s="56">
        <v>9.3175807428895141E-2</v>
      </c>
      <c r="Z65" s="38">
        <v>1.0207793430134284</v>
      </c>
      <c r="AA65" s="38">
        <v>0.98855764285082826</v>
      </c>
      <c r="AB65" s="38">
        <v>1.0182829307442913</v>
      </c>
      <c r="AC65" s="38">
        <v>1.0253893041071638</v>
      </c>
      <c r="AD65" s="43">
        <v>1.0132221235274252</v>
      </c>
      <c r="AE65" s="38">
        <v>1.8504276183254822</v>
      </c>
      <c r="AF65" s="38">
        <v>0.58009652722008098</v>
      </c>
      <c r="AG65" s="38">
        <v>0.58363085599615905</v>
      </c>
      <c r="AH65" s="38">
        <v>0.57741249195818933</v>
      </c>
      <c r="AI65" s="43">
        <v>0.84781341197729665</v>
      </c>
      <c r="AJ65" s="38">
        <v>1.2569878286828919</v>
      </c>
      <c r="AK65" s="38">
        <v>0.45871025949815253</v>
      </c>
      <c r="AL65" s="38">
        <v>0.45052105058377523</v>
      </c>
      <c r="AM65" s="38">
        <v>0.47582343549774397</v>
      </c>
      <c r="AN65" s="38">
        <v>0.65102375135479407</v>
      </c>
      <c r="AO65" s="38">
        <v>2.2998705703209983</v>
      </c>
      <c r="AP65" s="38">
        <v>1.9852986119865144</v>
      </c>
      <c r="AQ65" s="38">
        <v>1.7606059212961538</v>
      </c>
      <c r="AR65" s="38">
        <v>1.6434357116118472</v>
      </c>
      <c r="AS65" s="43">
        <v>1.8980098778606469</v>
      </c>
      <c r="AT65" s="38">
        <v>0.67734943616929855</v>
      </c>
      <c r="AU65" s="38">
        <v>0.15073806044726368</v>
      </c>
      <c r="AV65" s="38">
        <v>4.7890601826343734E-2</v>
      </c>
      <c r="AW65" s="38">
        <v>5.5949256668702138E-2</v>
      </c>
      <c r="AX65" s="43">
        <v>0.34294863909061973</v>
      </c>
      <c r="AY65" s="38">
        <v>3.4440922235475679E-2</v>
      </c>
      <c r="AZ65" s="38">
        <v>0.15551809435556876</v>
      </c>
      <c r="BA65" s="38">
        <v>8.2408384065718682E-2</v>
      </c>
      <c r="BB65" s="38">
        <v>7.9772588805341701E-2</v>
      </c>
      <c r="BC65" s="43">
        <v>8.9596636873839966E-2</v>
      </c>
      <c r="BD65" s="39">
        <v>2745.7048144007153</v>
      </c>
      <c r="BE65" s="39">
        <v>2746.5166341246945</v>
      </c>
      <c r="BF65" s="39">
        <v>2627.1063965744397</v>
      </c>
      <c r="BG65" s="39">
        <v>2533.2094111232282</v>
      </c>
      <c r="BH65" s="44">
        <v>2662.322004636273</v>
      </c>
      <c r="BI65" s="38">
        <v>9.8883703482225735E-2</v>
      </c>
      <c r="BJ65" s="38">
        <v>0.13964748581758032</v>
      </c>
      <c r="BK65" s="38">
        <v>9.6794173257748889E-2</v>
      </c>
      <c r="BL65" s="38">
        <v>9.4287055803616973E-2</v>
      </c>
      <c r="BM65" s="43">
        <v>0.10714839220250526</v>
      </c>
      <c r="BN65" s="40">
        <v>9914560.75</v>
      </c>
      <c r="BO65" s="40">
        <v>9914560.75</v>
      </c>
      <c r="BP65" s="40">
        <v>4529.5</v>
      </c>
      <c r="BQ65" s="40">
        <v>4529.5</v>
      </c>
      <c r="BR65" s="40">
        <v>12058987.52</v>
      </c>
      <c r="BS65" s="40">
        <v>6936030.0875000004</v>
      </c>
      <c r="BT65" s="40">
        <v>40270.6175</v>
      </c>
      <c r="BU65" s="40">
        <v>7713912.2249999996</v>
      </c>
      <c r="BV65" s="40">
        <v>826533.29249999998</v>
      </c>
      <c r="BW65" s="40">
        <v>1770719.58</v>
      </c>
      <c r="BX65" s="40">
        <v>1824154.9950000001</v>
      </c>
      <c r="BY65" s="40">
        <v>691140.59249999991</v>
      </c>
      <c r="BZ65" s="40">
        <v>14641081.6</v>
      </c>
      <c r="CA65" s="40">
        <v>6454614.5324999997</v>
      </c>
      <c r="CB65" s="40">
        <v>7613248.9074999988</v>
      </c>
      <c r="CC65" s="40">
        <v>3594874.5750000002</v>
      </c>
      <c r="CD65" s="40">
        <v>6887378.9325000001</v>
      </c>
      <c r="CE65" s="40">
        <v>14375000</v>
      </c>
      <c r="CF65" s="38">
        <v>0.05</v>
      </c>
      <c r="CG65" s="40">
        <v>0</v>
      </c>
      <c r="CH65" s="41">
        <v>45562.5937962963</v>
      </c>
      <c r="CI65" s="41">
        <v>45562.585451388892</v>
      </c>
      <c r="CJ65" s="41">
        <v>45562.575671296298</v>
      </c>
      <c r="CK65" s="41">
        <v>45562.567858796298</v>
      </c>
    </row>
    <row r="66" spans="1:89" s="42" customFormat="1" x14ac:dyDescent="0.2">
      <c r="A66" s="34">
        <v>70</v>
      </c>
      <c r="B66" s="35">
        <v>43</v>
      </c>
      <c r="C66" s="36" t="s">
        <v>157</v>
      </c>
      <c r="D66" s="36" t="s">
        <v>158</v>
      </c>
      <c r="E66" s="36" t="s">
        <v>102</v>
      </c>
      <c r="F66" s="37" t="s">
        <v>103</v>
      </c>
      <c r="G66" s="36" t="s">
        <v>95</v>
      </c>
      <c r="H66" s="36" t="s">
        <v>94</v>
      </c>
      <c r="I66" s="36" t="s">
        <v>93</v>
      </c>
      <c r="J66" s="36" t="s">
        <v>275</v>
      </c>
      <c r="K66" s="38">
        <v>0.91739849654112637</v>
      </c>
      <c r="L66" s="38">
        <v>0.84032534706101214</v>
      </c>
      <c r="M66" s="38">
        <v>1.6220960861971542E-2</v>
      </c>
      <c r="N66" s="38">
        <v>-1.0183876453197264E-3</v>
      </c>
      <c r="O66" s="43">
        <v>0.44257640210935295</v>
      </c>
      <c r="P66" s="55">
        <v>2.026790503258501E-2</v>
      </c>
      <c r="Q66" s="55">
        <v>1.9485239445598847E-2</v>
      </c>
      <c r="R66" s="55">
        <v>5.757966326672222E-3</v>
      </c>
      <c r="S66" s="55">
        <v>-1.4495216789543553E-3</v>
      </c>
      <c r="T66" s="56">
        <v>9.4732398954300648E-3</v>
      </c>
      <c r="U66" s="55">
        <v>0.1178103938389317</v>
      </c>
      <c r="V66" s="55">
        <v>0.11694900654194471</v>
      </c>
      <c r="W66" s="55">
        <v>2.3410387147064102E-2</v>
      </c>
      <c r="X66" s="55">
        <v>5.9031994428667696E-2</v>
      </c>
      <c r="Y66" s="56">
        <v>6.341646562726326E-2</v>
      </c>
      <c r="Z66" s="38">
        <v>1.0709704640082507</v>
      </c>
      <c r="AA66" s="38">
        <v>0.9928429400534049</v>
      </c>
      <c r="AB66" s="38">
        <v>2.5789928951902241</v>
      </c>
      <c r="AC66" s="38">
        <v>0.93064314501152057</v>
      </c>
      <c r="AD66" s="43">
        <v>1.3869257097440066</v>
      </c>
      <c r="AE66" s="38">
        <v>1.6572694760530546</v>
      </c>
      <c r="AF66" s="38">
        <v>1.5179808586980623</v>
      </c>
      <c r="AG66" s="38">
        <v>1.2754695765230692</v>
      </c>
      <c r="AH66" s="38">
        <v>1.1234384697808357</v>
      </c>
      <c r="AI66" s="43">
        <v>1.3824717754920131</v>
      </c>
      <c r="AJ66" s="38">
        <v>1.0610420780809457</v>
      </c>
      <c r="AK66" s="38">
        <v>1.0438576298427222</v>
      </c>
      <c r="AL66" s="38">
        <v>0.89939452344698356</v>
      </c>
      <c r="AM66" s="38">
        <v>0.83701525602188531</v>
      </c>
      <c r="AN66" s="38">
        <v>0.96035846132812874</v>
      </c>
      <c r="AO66" s="38">
        <v>2.4014697612398965</v>
      </c>
      <c r="AP66" s="38">
        <v>2.3839379237597003</v>
      </c>
      <c r="AQ66" s="38">
        <v>0.48404062050630076</v>
      </c>
      <c r="AR66" s="38">
        <v>1.2183001257792916</v>
      </c>
      <c r="AS66" s="43">
        <v>1.2985870218481603</v>
      </c>
      <c r="AT66" s="38">
        <v>0</v>
      </c>
      <c r="AU66" s="38">
        <v>0</v>
      </c>
      <c r="AV66" s="38">
        <v>0</v>
      </c>
      <c r="AW66" s="38">
        <v>0</v>
      </c>
      <c r="AX66" s="43">
        <v>0</v>
      </c>
      <c r="AY66" s="38">
        <v>0.11230727521925039</v>
      </c>
      <c r="AZ66" s="38">
        <v>0.11085165080649315</v>
      </c>
      <c r="BA66" s="38">
        <v>4.122824988282995E-2</v>
      </c>
      <c r="BB66" s="38">
        <v>8.7992894122057311E-2</v>
      </c>
      <c r="BC66" s="43">
        <v>7.4851039511165382E-2</v>
      </c>
      <c r="BD66" s="39">
        <v>1336.0084786530367</v>
      </c>
      <c r="BE66" s="39">
        <v>1179.802529620853</v>
      </c>
      <c r="BF66" s="39">
        <v>22.985046838407495</v>
      </c>
      <c r="BG66" s="39">
        <v>-1.4298884321785086</v>
      </c>
      <c r="BH66" s="44">
        <v>628.52885684708656</v>
      </c>
      <c r="BI66" s="38">
        <v>0.17340126040112533</v>
      </c>
      <c r="BJ66" s="38">
        <v>8.4157758654747269E-2</v>
      </c>
      <c r="BK66" s="38">
        <v>0.27698719032280539</v>
      </c>
      <c r="BL66" s="38">
        <v>1.491669091897771E-2</v>
      </c>
      <c r="BM66" s="43">
        <v>0.17620720788554017</v>
      </c>
      <c r="BN66" s="40">
        <v>3968984.625</v>
      </c>
      <c r="BO66" s="40">
        <v>3968984.625</v>
      </c>
      <c r="BP66" s="40">
        <v>1690.5</v>
      </c>
      <c r="BQ66" s="40">
        <v>1690.5</v>
      </c>
      <c r="BR66" s="40">
        <v>1062528.0325</v>
      </c>
      <c r="BS66" s="40">
        <v>2400778.7750000004</v>
      </c>
      <c r="BT66" s="40">
        <v>36224.987499999996</v>
      </c>
      <c r="BU66" s="40">
        <v>3823928.0225</v>
      </c>
      <c r="BV66" s="40">
        <v>673803.68</v>
      </c>
      <c r="BW66" s="40">
        <v>0</v>
      </c>
      <c r="BX66" s="40">
        <v>0</v>
      </c>
      <c r="BY66" s="40">
        <v>286224.98749999999</v>
      </c>
      <c r="BZ66" s="40">
        <v>4965703.3025000002</v>
      </c>
      <c r="CA66" s="40">
        <v>3811647.9675000003</v>
      </c>
      <c r="CB66" s="40">
        <v>2757125.3425000003</v>
      </c>
      <c r="CC66" s="40">
        <v>0</v>
      </c>
      <c r="CD66" s="40">
        <v>2496875.3425000003</v>
      </c>
      <c r="CE66" s="40">
        <v>4850000</v>
      </c>
      <c r="CF66" s="38">
        <v>0.05</v>
      </c>
      <c r="CG66" s="40">
        <v>0</v>
      </c>
      <c r="CH66" s="41">
        <v>45562.5937962963</v>
      </c>
      <c r="CI66" s="41">
        <v>45562.585451388892</v>
      </c>
      <c r="CJ66" s="41">
        <v>45562.575671296298</v>
      </c>
      <c r="CK66" s="41">
        <v>45562.567858796298</v>
      </c>
    </row>
    <row r="67" spans="1:89" s="42" customFormat="1" x14ac:dyDescent="0.2">
      <c r="A67" s="34">
        <v>72</v>
      </c>
      <c r="B67" s="35">
        <v>44</v>
      </c>
      <c r="C67" s="36" t="s">
        <v>159</v>
      </c>
      <c r="D67" s="36" t="s">
        <v>160</v>
      </c>
      <c r="E67" s="36" t="s">
        <v>98</v>
      </c>
      <c r="F67" s="37" t="s">
        <v>99</v>
      </c>
      <c r="G67" s="36" t="s">
        <v>95</v>
      </c>
      <c r="H67" s="36" t="s">
        <v>94</v>
      </c>
      <c r="I67" s="36" t="s">
        <v>93</v>
      </c>
      <c r="J67" s="36" t="s">
        <v>275</v>
      </c>
      <c r="K67" s="38">
        <v>0.88174616176213338</v>
      </c>
      <c r="L67" s="38">
        <v>0.86607717903715342</v>
      </c>
      <c r="M67" s="38">
        <v>0.80446683122953222</v>
      </c>
      <c r="N67" s="38">
        <v>0.66210028981698721</v>
      </c>
      <c r="O67" s="43">
        <v>0.80461035534488479</v>
      </c>
      <c r="P67" s="55">
        <v>6.8451745098692309E-3</v>
      </c>
      <c r="Q67" s="55">
        <v>6.7968193547303891E-3</v>
      </c>
      <c r="R67" s="55">
        <v>6.8057302897508686E-3</v>
      </c>
      <c r="S67" s="55">
        <v>6.6167515191452274E-3</v>
      </c>
      <c r="T67" s="56">
        <v>6.7654371398207366E-3</v>
      </c>
      <c r="U67" s="55">
        <v>5.6081685755003115E-2</v>
      </c>
      <c r="V67" s="55">
        <v>5.3936284004390309E-2</v>
      </c>
      <c r="W67" s="55">
        <v>4.8270688932522746E-2</v>
      </c>
      <c r="X67" s="55">
        <v>4.584976914834285E-2</v>
      </c>
      <c r="Y67" s="56">
        <v>5.0976810393453788E-2</v>
      </c>
      <c r="Z67" s="38">
        <v>1.0362336582295131</v>
      </c>
      <c r="AA67" s="38">
        <v>0.99036315317455159</v>
      </c>
      <c r="AB67" s="38">
        <v>1.0300418857233911</v>
      </c>
      <c r="AC67" s="38">
        <v>0.99242843437982808</v>
      </c>
      <c r="AD67" s="43">
        <v>1.0121055820697926</v>
      </c>
      <c r="AE67" s="38">
        <v>0.39411253094413862</v>
      </c>
      <c r="AF67" s="38">
        <v>0.39971718400754203</v>
      </c>
      <c r="AG67" s="38">
        <v>0.41250333263547545</v>
      </c>
      <c r="AH67" s="38">
        <v>0.42165650434023216</v>
      </c>
      <c r="AI67" s="43">
        <v>0.4071546970919388</v>
      </c>
      <c r="AJ67" s="38">
        <v>0.14239060532324782</v>
      </c>
      <c r="AK67" s="38">
        <v>0.13823928455573581</v>
      </c>
      <c r="AL67" s="38">
        <v>0.14416889915834408</v>
      </c>
      <c r="AM67" s="38">
        <v>0.15127048738145027</v>
      </c>
      <c r="AN67" s="38">
        <v>0.14406363874668004</v>
      </c>
      <c r="AO67" s="38">
        <v>1.1350031988505889</v>
      </c>
      <c r="AP67" s="38">
        <v>1.100188614928324</v>
      </c>
      <c r="AQ67" s="38">
        <v>0.98058764558104905</v>
      </c>
      <c r="AR67" s="38">
        <v>0.94678921209565559</v>
      </c>
      <c r="AS67" s="43">
        <v>1.0394804586956783</v>
      </c>
      <c r="AT67" s="38">
        <v>0</v>
      </c>
      <c r="AU67" s="38">
        <v>0</v>
      </c>
      <c r="AV67" s="38">
        <v>0</v>
      </c>
      <c r="AW67" s="38">
        <v>0</v>
      </c>
      <c r="AX67" s="43">
        <v>0</v>
      </c>
      <c r="AY67" s="38">
        <v>7.4474489001966918E-2</v>
      </c>
      <c r="AZ67" s="38">
        <v>7.8033038033805055E-2</v>
      </c>
      <c r="BA67" s="38">
        <v>7.3746797641039433E-2</v>
      </c>
      <c r="BB67" s="38">
        <v>7.35470379490238E-2</v>
      </c>
      <c r="BC67" s="43">
        <v>7.4904215985881123E-2</v>
      </c>
      <c r="BD67" s="39">
        <v>611.69665295169943</v>
      </c>
      <c r="BE67" s="39">
        <v>563.01580913597729</v>
      </c>
      <c r="BF67" s="39">
        <v>483.02032297273826</v>
      </c>
      <c r="BG67" s="39">
        <v>416.7618049615055</v>
      </c>
      <c r="BH67" s="44">
        <v>517.33580115576569</v>
      </c>
      <c r="BI67" s="38">
        <v>0.10259600172692579</v>
      </c>
      <c r="BJ67" s="38">
        <v>6.1505599365787374E-2</v>
      </c>
      <c r="BK67" s="38">
        <v>9.6106760649569301E-2</v>
      </c>
      <c r="BL67" s="38">
        <v>8.3432412271317147E-2</v>
      </c>
      <c r="BM67" s="43">
        <v>8.6241352978693814E-2</v>
      </c>
      <c r="BN67" s="40">
        <v>11511748.710000001</v>
      </c>
      <c r="BO67" s="40">
        <v>0</v>
      </c>
      <c r="BP67" s="40">
        <v>5710.5</v>
      </c>
      <c r="BQ67" s="40">
        <v>0</v>
      </c>
      <c r="BR67" s="40">
        <v>2954246.0925000003</v>
      </c>
      <c r="BS67" s="40">
        <v>3671648.1124999998</v>
      </c>
      <c r="BT67" s="40">
        <v>27538.565000000002</v>
      </c>
      <c r="BU67" s="40">
        <v>4070478.29</v>
      </c>
      <c r="BV67" s="40">
        <v>351043.55499999999</v>
      </c>
      <c r="BW67" s="40">
        <v>0</v>
      </c>
      <c r="BX67" s="40">
        <v>0</v>
      </c>
      <c r="BY67" s="40">
        <v>304895.98500000004</v>
      </c>
      <c r="BZ67" s="40">
        <v>4231182.6400000006</v>
      </c>
      <c r="CA67" s="40">
        <v>1658424.4075</v>
      </c>
      <c r="CB67" s="40">
        <v>4073204.6549999998</v>
      </c>
      <c r="CC67" s="40">
        <v>0</v>
      </c>
      <c r="CD67" s="40">
        <v>3719434.7349999999</v>
      </c>
      <c r="CE67" s="40">
        <v>4150000</v>
      </c>
      <c r="CF67" s="38">
        <v>0.05</v>
      </c>
      <c r="CG67" s="40">
        <v>51412.5</v>
      </c>
      <c r="CH67" s="41">
        <v>45562.5937962963</v>
      </c>
      <c r="CI67" s="41">
        <v>45562.585451388892</v>
      </c>
      <c r="CJ67" s="41">
        <v>45562.575671296298</v>
      </c>
      <c r="CK67" s="41">
        <v>45562.567858796298</v>
      </c>
    </row>
    <row r="68" spans="1:89" s="42" customFormat="1" x14ac:dyDescent="0.2">
      <c r="A68" s="34">
        <v>223</v>
      </c>
      <c r="B68" s="35">
        <v>106</v>
      </c>
      <c r="C68" s="36" t="s">
        <v>161</v>
      </c>
      <c r="D68" s="36" t="s">
        <v>162</v>
      </c>
      <c r="E68" s="36" t="s">
        <v>102</v>
      </c>
      <c r="F68" s="37" t="s">
        <v>103</v>
      </c>
      <c r="G68" s="36" t="s">
        <v>95</v>
      </c>
      <c r="H68" s="36" t="s">
        <v>94</v>
      </c>
      <c r="I68" s="36" t="s">
        <v>93</v>
      </c>
      <c r="J68" s="36" t="s">
        <v>275</v>
      </c>
      <c r="K68" s="38">
        <v>0.20955552716000073</v>
      </c>
      <c r="L68" s="38">
        <v>4.2177832075990292E-3</v>
      </c>
      <c r="M68" s="38">
        <v>0.17373595355007368</v>
      </c>
      <c r="N68" s="38">
        <v>0.45523215991457855</v>
      </c>
      <c r="O68" s="43">
        <v>0.21740656754995669</v>
      </c>
      <c r="P68" s="55">
        <v>2.7667686413144904E-3</v>
      </c>
      <c r="Q68" s="55">
        <v>3.0066823888184853E-3</v>
      </c>
      <c r="R68" s="55">
        <v>5.391486502571232E-3</v>
      </c>
      <c r="S68" s="55">
        <v>6.8788567828297516E-3</v>
      </c>
      <c r="T68" s="56">
        <v>4.4867897345882354E-3</v>
      </c>
      <c r="U68" s="55">
        <v>2.490632244380072E-2</v>
      </c>
      <c r="V68" s="55">
        <v>2.9143456332319337E-2</v>
      </c>
      <c r="W68" s="55">
        <v>4.4421391716427699E-2</v>
      </c>
      <c r="X68" s="55">
        <v>4.6546644666314384E-2</v>
      </c>
      <c r="Y68" s="56">
        <v>3.6054368088864246E-2</v>
      </c>
      <c r="Z68" s="38">
        <v>1.0497429552858499</v>
      </c>
      <c r="AA68" s="38">
        <v>1.2243201166532685</v>
      </c>
      <c r="AB68" s="38">
        <v>0.90541842394986483</v>
      </c>
      <c r="AC68" s="38">
        <v>1.0236677643094161</v>
      </c>
      <c r="AD68" s="43">
        <v>1.0485820695956767</v>
      </c>
      <c r="AE68" s="38">
        <v>0.51473909385229177</v>
      </c>
      <c r="AF68" s="38">
        <v>0.70829159520311891</v>
      </c>
      <c r="AG68" s="38">
        <v>0.57936074754916134</v>
      </c>
      <c r="AH68" s="38">
        <v>0.57275958447739905</v>
      </c>
      <c r="AI68" s="43">
        <v>0.59428762644125199</v>
      </c>
      <c r="AJ68" s="38">
        <v>0.34352298556592115</v>
      </c>
      <c r="AK68" s="38">
        <v>0.52634477612475128</v>
      </c>
      <c r="AL68" s="38">
        <v>0.4557058263820018</v>
      </c>
      <c r="AM68" s="38">
        <v>0.43389801665694161</v>
      </c>
      <c r="AN68" s="38">
        <v>0.43836415757840874</v>
      </c>
      <c r="AO68" s="38">
        <v>0.53919794178136338</v>
      </c>
      <c r="AP68" s="38">
        <v>0.60418747923743021</v>
      </c>
      <c r="AQ68" s="38">
        <v>0.94404310580777928</v>
      </c>
      <c r="AR68" s="38">
        <v>1.0028278352703521</v>
      </c>
      <c r="AS68" s="43">
        <v>0.7678012700537038</v>
      </c>
      <c r="AT68" s="38">
        <v>0.3290744248160441</v>
      </c>
      <c r="AU68" s="38">
        <v>0.17562216274651557</v>
      </c>
      <c r="AV68" s="38">
        <v>8.3707237613894037E-2</v>
      </c>
      <c r="AW68" s="38">
        <v>0.28060744343116883</v>
      </c>
      <c r="AX68" s="43">
        <v>0.22756915060617619</v>
      </c>
      <c r="AY68" s="38">
        <v>4.2407414077535795E-2</v>
      </c>
      <c r="AZ68" s="38">
        <v>3.8527968135024848E-2</v>
      </c>
      <c r="BA68" s="38">
        <v>5.3799000709698369E-2</v>
      </c>
      <c r="BB68" s="38">
        <v>5.3956635902102514E-2</v>
      </c>
      <c r="BC68" s="43">
        <v>4.682599740903761E-2</v>
      </c>
      <c r="BD68" s="39">
        <v>297.24611289288003</v>
      </c>
      <c r="BE68" s="39">
        <v>5.250947897049592</v>
      </c>
      <c r="BF68" s="39">
        <v>219.14871651090343</v>
      </c>
      <c r="BG68" s="39">
        <v>621.47650491400486</v>
      </c>
      <c r="BH68" s="44">
        <v>287.4344385277995</v>
      </c>
      <c r="BI68" s="38">
        <v>8.7026488832812388E-2</v>
      </c>
      <c r="BJ68" s="38">
        <v>0.21874143675251104</v>
      </c>
      <c r="BK68" s="38">
        <v>-5.6054217019332171E-2</v>
      </c>
      <c r="BL68" s="38">
        <v>7.0198331640903541E-2</v>
      </c>
      <c r="BM68" s="43">
        <v>8.8670411501355906E-2</v>
      </c>
      <c r="BN68" s="40">
        <v>3330538.5825</v>
      </c>
      <c r="BO68" s="40">
        <v>3330538.5825</v>
      </c>
      <c r="BP68" s="40">
        <v>1596.25</v>
      </c>
      <c r="BQ68" s="40">
        <v>1596.25</v>
      </c>
      <c r="BR68" s="40">
        <v>458817.22249999997</v>
      </c>
      <c r="BS68" s="40">
        <v>2110411.0499999998</v>
      </c>
      <c r="BT68" s="40">
        <v>11511.172500000001</v>
      </c>
      <c r="BU68" s="40">
        <v>2565569.8574999999</v>
      </c>
      <c r="BV68" s="40">
        <v>227490.13500000001</v>
      </c>
      <c r="BW68" s="40">
        <v>491369.1275</v>
      </c>
      <c r="BX68" s="40">
        <v>82717.237500000003</v>
      </c>
      <c r="BY68" s="40">
        <v>120135.36749999999</v>
      </c>
      <c r="BZ68" s="40">
        <v>1969847.7949999999</v>
      </c>
      <c r="CA68" s="40">
        <v>1459988.7400000002</v>
      </c>
      <c r="CB68" s="40">
        <v>2456703.9175</v>
      </c>
      <c r="CC68" s="40">
        <v>688831.65</v>
      </c>
      <c r="CD68" s="40">
        <v>2338079.7225000001</v>
      </c>
      <c r="CE68" s="40">
        <v>1850000</v>
      </c>
      <c r="CF68" s="38">
        <v>0.05</v>
      </c>
      <c r="CG68" s="40">
        <v>10000</v>
      </c>
      <c r="CH68" s="41">
        <v>45562.5937962963</v>
      </c>
      <c r="CI68" s="41">
        <v>45562.585451388892</v>
      </c>
      <c r="CJ68" s="41">
        <v>45562.575671296298</v>
      </c>
      <c r="CK68" s="41">
        <v>45562.567858796298</v>
      </c>
    </row>
    <row r="69" spans="1:89" s="42" customFormat="1" x14ac:dyDescent="0.2">
      <c r="A69" s="34">
        <v>228</v>
      </c>
      <c r="B69" s="35">
        <v>228</v>
      </c>
      <c r="C69" s="36" t="s">
        <v>163</v>
      </c>
      <c r="D69" s="36" t="s">
        <v>164</v>
      </c>
      <c r="E69" s="36" t="s">
        <v>102</v>
      </c>
      <c r="F69" s="37" t="s">
        <v>103</v>
      </c>
      <c r="G69" s="36" t="s">
        <v>95</v>
      </c>
      <c r="H69" s="36" t="s">
        <v>94</v>
      </c>
      <c r="I69" s="36" t="s">
        <v>93</v>
      </c>
      <c r="J69" s="36" t="s">
        <v>275</v>
      </c>
      <c r="K69" s="38">
        <v>1.0680979658035321</v>
      </c>
      <c r="L69" s="38">
        <v>0.89235136993803443</v>
      </c>
      <c r="M69" s="38">
        <v>0.79595680718244077</v>
      </c>
      <c r="N69" s="38">
        <v>0.67101674340635276</v>
      </c>
      <c r="O69" s="43">
        <v>0.84703597547697074</v>
      </c>
      <c r="P69" s="55">
        <v>6.3664890742677373E-3</v>
      </c>
      <c r="Q69" s="55">
        <v>5.3870172191246438E-3</v>
      </c>
      <c r="R69" s="55">
        <v>4.3978827441124805E-3</v>
      </c>
      <c r="S69" s="55">
        <v>1.0946936132202005E-2</v>
      </c>
      <c r="T69" s="56">
        <v>6.9204790662723056E-3</v>
      </c>
      <c r="U69" s="55">
        <v>8.1601882994144379E-2</v>
      </c>
      <c r="V69" s="55">
        <v>7.3252331098225126E-2</v>
      </c>
      <c r="W69" s="55">
        <v>7.0028013707644096E-2</v>
      </c>
      <c r="X69" s="55">
        <v>6.0159099300892721E-2</v>
      </c>
      <c r="Y69" s="56">
        <v>7.0580899311786016E-2</v>
      </c>
      <c r="Z69" s="38">
        <v>1.0033656359761727</v>
      </c>
      <c r="AA69" s="38">
        <v>1.008880225579827</v>
      </c>
      <c r="AB69" s="38">
        <v>0.99880194654183851</v>
      </c>
      <c r="AC69" s="38">
        <v>1.0639186829928546</v>
      </c>
      <c r="AD69" s="43">
        <v>1.0199143820590864</v>
      </c>
      <c r="AE69" s="38">
        <v>0.33213817518453076</v>
      </c>
      <c r="AF69" s="38">
        <v>0.31215037875079488</v>
      </c>
      <c r="AG69" s="38">
        <v>0.29423153864725804</v>
      </c>
      <c r="AH69" s="38">
        <v>0.31092127800178032</v>
      </c>
      <c r="AI69" s="43">
        <v>0.31165027491120645</v>
      </c>
      <c r="AJ69" s="38">
        <v>0.27433973593113381</v>
      </c>
      <c r="AK69" s="38">
        <v>0.26405945165616967</v>
      </c>
      <c r="AL69" s="38">
        <v>0.24567770731669139</v>
      </c>
      <c r="AM69" s="38">
        <v>0.25946184556278556</v>
      </c>
      <c r="AN69" s="38">
        <v>0.26037290689475862</v>
      </c>
      <c r="AO69" s="38">
        <v>1.6592536284520583</v>
      </c>
      <c r="AP69" s="38">
        <v>1.5034918587427202</v>
      </c>
      <c r="AQ69" s="38">
        <v>1.4401639592693805</v>
      </c>
      <c r="AR69" s="38">
        <v>1.2442173214821177</v>
      </c>
      <c r="AS69" s="43">
        <v>1.4486105944298808</v>
      </c>
      <c r="AT69" s="38">
        <v>0</v>
      </c>
      <c r="AU69" s="38">
        <v>0</v>
      </c>
      <c r="AV69" s="38">
        <v>0</v>
      </c>
      <c r="AW69" s="38">
        <v>0</v>
      </c>
      <c r="AX69" s="43">
        <v>0</v>
      </c>
      <c r="AY69" s="38">
        <v>6.6563224925581144E-2</v>
      </c>
      <c r="AZ69" s="38">
        <v>7.0870522204821068E-2</v>
      </c>
      <c r="BA69" s="38">
        <v>6.6999027526985319E-2</v>
      </c>
      <c r="BB69" s="38">
        <v>5.538826316757535E-2</v>
      </c>
      <c r="BC69" s="43">
        <v>6.4567604102182347E-2</v>
      </c>
      <c r="BD69" s="39">
        <v>1740.756387636832</v>
      </c>
      <c r="BE69" s="39">
        <v>1591.8353683536195</v>
      </c>
      <c r="BF69" s="39">
        <v>1449.4326073232321</v>
      </c>
      <c r="BG69" s="39">
        <v>1302.2515609137056</v>
      </c>
      <c r="BH69" s="44">
        <v>1520.0030905323556</v>
      </c>
      <c r="BI69" s="38">
        <v>6.2952169415630727E-2</v>
      </c>
      <c r="BJ69" s="38">
        <v>7.4285566275700904E-2</v>
      </c>
      <c r="BK69" s="38">
        <v>6.1401654270955425E-2</v>
      </c>
      <c r="BL69" s="38">
        <v>6.9331918711385651E-2</v>
      </c>
      <c r="BM69" s="43">
        <v>6.7112102102730373E-2</v>
      </c>
      <c r="BN69" s="40">
        <v>3551999.49</v>
      </c>
      <c r="BO69" s="40">
        <v>3551999.49</v>
      </c>
      <c r="BP69" s="40">
        <v>1568.5</v>
      </c>
      <c r="BQ69" s="40">
        <v>1568.5</v>
      </c>
      <c r="BR69" s="40">
        <v>2384124.8475000001</v>
      </c>
      <c r="BS69" s="40">
        <v>2814667.7549999999</v>
      </c>
      <c r="BT69" s="40">
        <v>20945.997499999998</v>
      </c>
      <c r="BU69" s="40">
        <v>3026668.7175000003</v>
      </c>
      <c r="BV69" s="40">
        <v>203126.1</v>
      </c>
      <c r="BW69" s="40">
        <v>0</v>
      </c>
      <c r="BX69" s="40">
        <v>0</v>
      </c>
      <c r="BY69" s="40">
        <v>195424.7475</v>
      </c>
      <c r="BZ69" s="40">
        <v>4384464.37</v>
      </c>
      <c r="CA69" s="40">
        <v>924844.4325</v>
      </c>
      <c r="CB69" s="40">
        <v>2967571.3675000002</v>
      </c>
      <c r="CC69" s="40">
        <v>0</v>
      </c>
      <c r="CD69" s="40">
        <v>2793092.6175000002</v>
      </c>
      <c r="CE69" s="40">
        <v>4272500</v>
      </c>
      <c r="CF69" s="38">
        <v>0.05</v>
      </c>
      <c r="CG69" s="40">
        <v>0</v>
      </c>
      <c r="CH69" s="41">
        <v>45562.5937962963</v>
      </c>
      <c r="CI69" s="41">
        <v>45562.585451388892</v>
      </c>
      <c r="CJ69" s="41">
        <v>45562.575671296298</v>
      </c>
      <c r="CK69" s="41">
        <v>45562.567858796298</v>
      </c>
    </row>
    <row r="70" spans="1:89" s="42" customFormat="1" x14ac:dyDescent="0.2">
      <c r="A70" s="34">
        <v>78</v>
      </c>
      <c r="B70" s="35">
        <v>48</v>
      </c>
      <c r="C70" s="36" t="s">
        <v>165</v>
      </c>
      <c r="D70" s="36" t="s">
        <v>166</v>
      </c>
      <c r="E70" s="36" t="s">
        <v>91</v>
      </c>
      <c r="F70" s="37" t="s">
        <v>92</v>
      </c>
      <c r="G70" s="36" t="s">
        <v>95</v>
      </c>
      <c r="H70" s="36" t="s">
        <v>94</v>
      </c>
      <c r="I70" s="36" t="s">
        <v>93</v>
      </c>
      <c r="J70" s="36" t="s">
        <v>275</v>
      </c>
      <c r="K70" s="38">
        <v>0.90332052113446326</v>
      </c>
      <c r="L70" s="38">
        <v>0.92831192777703209</v>
      </c>
      <c r="M70" s="38">
        <v>0.91461141685613268</v>
      </c>
      <c r="N70" s="38">
        <v>1.0888283498447786</v>
      </c>
      <c r="O70" s="43">
        <v>0.95649450447600903</v>
      </c>
      <c r="P70" s="55">
        <v>8.4038037574985843E-3</v>
      </c>
      <c r="Q70" s="55">
        <v>7.3787383303442798E-3</v>
      </c>
      <c r="R70" s="55">
        <v>6.7479177442806215E-3</v>
      </c>
      <c r="S70" s="55">
        <v>7.0651587154681511E-3</v>
      </c>
      <c r="T70" s="56">
        <v>7.4461201131930848E-3</v>
      </c>
      <c r="U70" s="55">
        <v>5.4820424180980452E-2</v>
      </c>
      <c r="V70" s="55">
        <v>5.1991510757374432E-2</v>
      </c>
      <c r="W70" s="55">
        <v>5.2150529417773248E-2</v>
      </c>
      <c r="X70" s="55">
        <v>5.2400143500013319E-2</v>
      </c>
      <c r="Y70" s="56">
        <v>5.2929755170318747E-2</v>
      </c>
      <c r="Z70" s="38">
        <v>1.0541520194349991</v>
      </c>
      <c r="AA70" s="38">
        <v>1.1126447464371745</v>
      </c>
      <c r="AB70" s="38">
        <v>1.1128170448102352</v>
      </c>
      <c r="AC70" s="38">
        <v>1.0486706818837563</v>
      </c>
      <c r="AD70" s="43">
        <v>1.0801842963995825</v>
      </c>
      <c r="AE70" s="38">
        <v>0.569554582872278</v>
      </c>
      <c r="AF70" s="38">
        <v>0.81852603194016949</v>
      </c>
      <c r="AG70" s="38">
        <v>0.93205379186656179</v>
      </c>
      <c r="AH70" s="38">
        <v>0.94373004196885901</v>
      </c>
      <c r="AI70" s="43">
        <v>0.80252989825619492</v>
      </c>
      <c r="AJ70" s="38">
        <v>0.43893865098816531</v>
      </c>
      <c r="AK70" s="38">
        <v>0.58254965726258867</v>
      </c>
      <c r="AL70" s="38">
        <v>0.65325496782603787</v>
      </c>
      <c r="AM70" s="38">
        <v>0.64871834677769602</v>
      </c>
      <c r="AN70" s="38">
        <v>0.57703429639127679</v>
      </c>
      <c r="AO70" s="38">
        <v>1.111927143309515</v>
      </c>
      <c r="AP70" s="38">
        <v>1.1106144069427339</v>
      </c>
      <c r="AQ70" s="38">
        <v>1.0687830148672881</v>
      </c>
      <c r="AR70" s="38">
        <v>1.1104706752743878</v>
      </c>
      <c r="AS70" s="43">
        <v>1.1009699758680589</v>
      </c>
      <c r="AT70" s="38">
        <v>3.2119838470001182E-2</v>
      </c>
      <c r="AU70" s="38">
        <v>0.17138410941691282</v>
      </c>
      <c r="AV70" s="38">
        <v>0.21267708391787818</v>
      </c>
      <c r="AW70" s="38">
        <v>0.166317538029888</v>
      </c>
      <c r="AX70" s="43">
        <v>0.14372427729673301</v>
      </c>
      <c r="AY70" s="38">
        <v>5.7927158666559578E-2</v>
      </c>
      <c r="AZ70" s="38">
        <v>7.228449635521321E-2</v>
      </c>
      <c r="BA70" s="38">
        <v>8.4190057430141352E-2</v>
      </c>
      <c r="BB70" s="38">
        <v>8.4520193993206053E-2</v>
      </c>
      <c r="BC70" s="43">
        <v>7.3913237378671587E-2</v>
      </c>
      <c r="BD70" s="39">
        <v>1703.5421227887616</v>
      </c>
      <c r="BE70" s="39">
        <v>1719.4468251214435</v>
      </c>
      <c r="BF70" s="39">
        <v>1810.705248275862</v>
      </c>
      <c r="BG70" s="39">
        <v>1793.8578358448217</v>
      </c>
      <c r="BH70" s="44">
        <v>1757.7092243720299</v>
      </c>
      <c r="BI70" s="38">
        <v>0.10089357328043344</v>
      </c>
      <c r="BJ70" s="38">
        <v>0.16614629036717934</v>
      </c>
      <c r="BK70" s="38">
        <v>0.17882182769151447</v>
      </c>
      <c r="BL70" s="38">
        <v>0.1238668237682178</v>
      </c>
      <c r="BM70" s="43">
        <v>0.14069916883931535</v>
      </c>
      <c r="BN70" s="40">
        <v>9271057.7750000004</v>
      </c>
      <c r="BO70" s="40">
        <v>9271057.7750000004</v>
      </c>
      <c r="BP70" s="40">
        <v>2946</v>
      </c>
      <c r="BQ70" s="40">
        <v>2946</v>
      </c>
      <c r="BR70" s="40">
        <v>5178211.375</v>
      </c>
      <c r="BS70" s="40">
        <v>5413738.7625000002</v>
      </c>
      <c r="BT70" s="40">
        <v>53616.392500000002</v>
      </c>
      <c r="BU70" s="40">
        <v>7200581.2000000002</v>
      </c>
      <c r="BV70" s="40">
        <v>1013115.79</v>
      </c>
      <c r="BW70" s="40">
        <v>955411.27500000014</v>
      </c>
      <c r="BX70" s="40">
        <v>83143.212499999994</v>
      </c>
      <c r="BY70" s="40">
        <v>532218.26749999996</v>
      </c>
      <c r="BZ70" s="40">
        <v>7927623.709999999</v>
      </c>
      <c r="CA70" s="40">
        <v>5349718.3</v>
      </c>
      <c r="CB70" s="40">
        <v>6666067.2850000001</v>
      </c>
      <c r="CC70" s="40">
        <v>1038554.4875</v>
      </c>
      <c r="CD70" s="40">
        <v>6187465.4099999992</v>
      </c>
      <c r="CE70" s="40">
        <v>7622500</v>
      </c>
      <c r="CF70" s="38">
        <v>0.05</v>
      </c>
      <c r="CG70" s="40">
        <v>0</v>
      </c>
      <c r="CH70" s="41">
        <v>45562.5937962963</v>
      </c>
      <c r="CI70" s="41">
        <v>45562.585451388892</v>
      </c>
      <c r="CJ70" s="41">
        <v>45562.575671296298</v>
      </c>
      <c r="CK70" s="41">
        <v>45562.567858796298</v>
      </c>
    </row>
    <row r="71" spans="1:89" s="42" customFormat="1" x14ac:dyDescent="0.2">
      <c r="A71" s="34">
        <v>79</v>
      </c>
      <c r="B71" s="35">
        <v>49</v>
      </c>
      <c r="C71" s="36" t="s">
        <v>167</v>
      </c>
      <c r="D71" s="36" t="s">
        <v>168</v>
      </c>
      <c r="E71" s="36" t="s">
        <v>102</v>
      </c>
      <c r="F71" s="37" t="s">
        <v>103</v>
      </c>
      <c r="G71" s="36" t="s">
        <v>95</v>
      </c>
      <c r="H71" s="36" t="s">
        <v>94</v>
      </c>
      <c r="I71" s="36" t="s">
        <v>93</v>
      </c>
      <c r="J71" s="36" t="s">
        <v>275</v>
      </c>
      <c r="K71" s="38">
        <v>-0.20664709971442599</v>
      </c>
      <c r="L71" s="38">
        <v>-0.25610008981037752</v>
      </c>
      <c r="M71" s="38">
        <v>-0.12951820025670982</v>
      </c>
      <c r="N71" s="38">
        <v>-0.17688971742913284</v>
      </c>
      <c r="O71" s="43">
        <v>-0.19314340540879368</v>
      </c>
      <c r="P71" s="55">
        <v>8.495777929858273E-5</v>
      </c>
      <c r="Q71" s="55">
        <v>-2.9192965271386881E-4</v>
      </c>
      <c r="R71" s="55">
        <v>5.0082638663524497E-5</v>
      </c>
      <c r="S71" s="55">
        <v>2.2967838410050951E-3</v>
      </c>
      <c r="T71" s="56">
        <v>6.0837539449030639E-4</v>
      </c>
      <c r="U71" s="55">
        <v>5.8360811938026232E-3</v>
      </c>
      <c r="V71" s="55">
        <v>5.2058404949213381E-3</v>
      </c>
      <c r="W71" s="55">
        <v>3.8495494745214836E-3</v>
      </c>
      <c r="X71" s="55">
        <v>0</v>
      </c>
      <c r="Y71" s="56">
        <v>3.5582502485162035E-3</v>
      </c>
      <c r="Z71" s="38">
        <v>0.98464059446472152</v>
      </c>
      <c r="AA71" s="38">
        <v>1.0302896188939852</v>
      </c>
      <c r="AB71" s="38">
        <v>0.91357603180954172</v>
      </c>
      <c r="AC71" s="38">
        <v>1.0907840230065595</v>
      </c>
      <c r="AD71" s="43">
        <v>1.0057756775191162</v>
      </c>
      <c r="AE71" s="38">
        <v>0.50033004117601854</v>
      </c>
      <c r="AF71" s="38">
        <v>0.48345042512467523</v>
      </c>
      <c r="AG71" s="38">
        <v>0.40267466756126108</v>
      </c>
      <c r="AH71" s="38">
        <v>0.44270047671212071</v>
      </c>
      <c r="AI71" s="43">
        <v>0.45605854185763989</v>
      </c>
      <c r="AJ71" s="38">
        <v>0.47804923930059623</v>
      </c>
      <c r="AK71" s="38">
        <v>0.47568690056724916</v>
      </c>
      <c r="AL71" s="38">
        <v>0.41160866933450152</v>
      </c>
      <c r="AM71" s="38">
        <v>0.49865577606033429</v>
      </c>
      <c r="AN71" s="38">
        <v>0.46620573997726472</v>
      </c>
      <c r="AO71" s="38">
        <v>0.15122449698660564</v>
      </c>
      <c r="AP71" s="38">
        <v>0.16472330905711088</v>
      </c>
      <c r="AQ71" s="38">
        <v>0.14541403671541686</v>
      </c>
      <c r="AR71" s="38">
        <v>2.9548708324034039E-2</v>
      </c>
      <c r="AS71" s="43">
        <v>0.11879021861345114</v>
      </c>
      <c r="AT71" s="38">
        <v>0</v>
      </c>
      <c r="AU71" s="38">
        <v>0</v>
      </c>
      <c r="AV71" s="38">
        <v>6.443653186499293E-2</v>
      </c>
      <c r="AW71" s="38">
        <v>4.6997480794717689E-2</v>
      </c>
      <c r="AX71" s="43">
        <v>2.9519924765093096E-2</v>
      </c>
      <c r="AY71" s="38">
        <v>2.9734584676293432E-2</v>
      </c>
      <c r="AZ71" s="38">
        <v>2.6155822397684495E-2</v>
      </c>
      <c r="BA71" s="38">
        <v>3.731064191245187E-2</v>
      </c>
      <c r="BB71" s="38">
        <v>2.0492518089756408E-2</v>
      </c>
      <c r="BC71" s="43">
        <v>2.7943565453641486E-2</v>
      </c>
      <c r="BD71" s="39">
        <v>-279.41761445783135</v>
      </c>
      <c r="BE71" s="39">
        <v>-372.31780691299167</v>
      </c>
      <c r="BF71" s="39">
        <v>-167.22541423570595</v>
      </c>
      <c r="BG71" s="39">
        <v>-265.83405895691612</v>
      </c>
      <c r="BH71" s="44">
        <v>-270.56017605633804</v>
      </c>
      <c r="BI71" s="38">
        <v>1.4050630043093936E-2</v>
      </c>
      <c r="BJ71" s="38">
        <v>5.5846882487625461E-2</v>
      </c>
      <c r="BK71" s="38">
        <v>-5.7339085617591184E-2</v>
      </c>
      <c r="BL71" s="38">
        <v>0.10142396375318515</v>
      </c>
      <c r="BM71" s="43">
        <v>3.307770068872104E-2</v>
      </c>
      <c r="BN71" s="40">
        <v>1408281.7975000001</v>
      </c>
      <c r="BO71" s="40">
        <v>1408281.7974999999</v>
      </c>
      <c r="BP71" s="40">
        <v>852</v>
      </c>
      <c r="BQ71" s="40">
        <v>852</v>
      </c>
      <c r="BR71" s="40">
        <v>-230517.27</v>
      </c>
      <c r="BS71" s="40">
        <v>1193503.1875</v>
      </c>
      <c r="BT71" s="40">
        <v>854.88</v>
      </c>
      <c r="BU71" s="40">
        <v>1405185.0349999999</v>
      </c>
      <c r="BV71" s="40">
        <v>46480.29</v>
      </c>
      <c r="BW71" s="40">
        <v>41328.887499999997</v>
      </c>
      <c r="BX71" s="40">
        <v>0</v>
      </c>
      <c r="BY71" s="40">
        <v>39265.879999999997</v>
      </c>
      <c r="BZ71" s="40">
        <v>166922.23749999999</v>
      </c>
      <c r="CA71" s="40">
        <v>656549.0575</v>
      </c>
      <c r="CB71" s="40">
        <v>1439615.7450000001</v>
      </c>
      <c r="CC71" s="40">
        <v>41328.887499999997</v>
      </c>
      <c r="CD71" s="40">
        <v>1358704.7450000001</v>
      </c>
      <c r="CE71" s="40">
        <v>100000</v>
      </c>
      <c r="CF71" s="38">
        <v>0.05</v>
      </c>
      <c r="CG71" s="40">
        <v>42500</v>
      </c>
      <c r="CH71" s="41">
        <v>45562.5937962963</v>
      </c>
      <c r="CI71" s="41">
        <v>45562.585451388892</v>
      </c>
      <c r="CJ71" s="41">
        <v>45562.575671296298</v>
      </c>
      <c r="CK71" s="41">
        <v>45562.567858796298</v>
      </c>
    </row>
    <row r="72" spans="1:89" s="42" customFormat="1" x14ac:dyDescent="0.2">
      <c r="A72" s="34">
        <v>81</v>
      </c>
      <c r="B72" s="35">
        <v>50</v>
      </c>
      <c r="C72" s="36" t="s">
        <v>169</v>
      </c>
      <c r="D72" s="36" t="s">
        <v>170</v>
      </c>
      <c r="E72" s="36" t="s">
        <v>102</v>
      </c>
      <c r="F72" s="37" t="s">
        <v>103</v>
      </c>
      <c r="G72" s="36" t="s">
        <v>95</v>
      </c>
      <c r="H72" s="36" t="s">
        <v>94</v>
      </c>
      <c r="I72" s="36" t="s">
        <v>93</v>
      </c>
      <c r="J72" s="36" t="s">
        <v>275</v>
      </c>
      <c r="K72" s="38">
        <v>0.54319623458208321</v>
      </c>
      <c r="L72" s="38">
        <v>0.45315572593763059</v>
      </c>
      <c r="M72" s="38">
        <v>0.35244704933482029</v>
      </c>
      <c r="N72" s="38">
        <v>0.25088891435709582</v>
      </c>
      <c r="O72" s="43">
        <v>0.39621963762449974</v>
      </c>
      <c r="P72" s="55">
        <v>7.3368075371490014E-3</v>
      </c>
      <c r="Q72" s="55">
        <v>6.5308174492859665E-3</v>
      </c>
      <c r="R72" s="55">
        <v>3.3057427744979965E-3</v>
      </c>
      <c r="S72" s="55">
        <v>2.4202569450416664E-3</v>
      </c>
      <c r="T72" s="56">
        <v>4.8359647590525663E-3</v>
      </c>
      <c r="U72" s="55">
        <v>5.3452387092043356E-2</v>
      </c>
      <c r="V72" s="55">
        <v>5.1908863904960439E-2</v>
      </c>
      <c r="W72" s="55">
        <v>5.0857210331610947E-2</v>
      </c>
      <c r="X72" s="55">
        <v>4.5735333346025434E-2</v>
      </c>
      <c r="Y72" s="56">
        <v>5.0370942862550672E-2</v>
      </c>
      <c r="Z72" s="38">
        <v>1.0936121685825511</v>
      </c>
      <c r="AA72" s="38">
        <v>1.0896064549066053</v>
      </c>
      <c r="AB72" s="38">
        <v>1.0410227046263174</v>
      </c>
      <c r="AC72" s="38">
        <v>1.0656562396049585</v>
      </c>
      <c r="AD72" s="43">
        <v>1.0718795881376031</v>
      </c>
      <c r="AE72" s="38">
        <v>0.58929060828990076</v>
      </c>
      <c r="AF72" s="38">
        <v>0.63035365908296304</v>
      </c>
      <c r="AG72" s="38">
        <v>0.64867134270962068</v>
      </c>
      <c r="AH72" s="38">
        <v>0.61112468369071227</v>
      </c>
      <c r="AI72" s="43">
        <v>0.61985243422180225</v>
      </c>
      <c r="AJ72" s="38">
        <v>0.49461470482348707</v>
      </c>
      <c r="AK72" s="38">
        <v>0.58909465069784472</v>
      </c>
      <c r="AL72" s="38">
        <v>0.5273977235274746</v>
      </c>
      <c r="AM72" s="38">
        <v>0.51168105389621221</v>
      </c>
      <c r="AN72" s="38">
        <v>0.52858105802929478</v>
      </c>
      <c r="AO72" s="38">
        <v>1.1236588616306005</v>
      </c>
      <c r="AP72" s="38">
        <v>1.068025430488738</v>
      </c>
      <c r="AQ72" s="38">
        <v>1.0465993097061661</v>
      </c>
      <c r="AR72" s="38">
        <v>0.96311177080864674</v>
      </c>
      <c r="AS72" s="43">
        <v>1.048240334361848</v>
      </c>
      <c r="AT72" s="38">
        <v>2.4560389763365342E-2</v>
      </c>
      <c r="AU72" s="38">
        <v>4.228587801975154E-2</v>
      </c>
      <c r="AV72" s="38">
        <v>0</v>
      </c>
      <c r="AW72" s="38">
        <v>4.1396766736740941E-2</v>
      </c>
      <c r="AX72" s="43">
        <v>2.7457985826648136E-2</v>
      </c>
      <c r="AY72" s="38">
        <v>4.7605870458509017E-2</v>
      </c>
      <c r="AZ72" s="38">
        <v>4.7473019965874483E-2</v>
      </c>
      <c r="BA72" s="38">
        <v>4.3798687493505767E-2</v>
      </c>
      <c r="BB72" s="38">
        <v>3.8658396668016841E-2</v>
      </c>
      <c r="BC72" s="43">
        <v>4.4238281745926318E-2</v>
      </c>
      <c r="BD72" s="39">
        <v>878.9789367552703</v>
      </c>
      <c r="BE72" s="39">
        <v>741.26574528301887</v>
      </c>
      <c r="BF72" s="39">
        <v>574.60255792400369</v>
      </c>
      <c r="BG72" s="39">
        <v>452.83442164179104</v>
      </c>
      <c r="BH72" s="44">
        <v>662.515660158066</v>
      </c>
      <c r="BI72" s="38">
        <v>0.12582559608831692</v>
      </c>
      <c r="BJ72" s="38">
        <v>0.12314496241876238</v>
      </c>
      <c r="BK72" s="38">
        <v>7.9899102187055274E-2</v>
      </c>
      <c r="BL72" s="38">
        <v>9.784922701815911E-2</v>
      </c>
      <c r="BM72" s="43">
        <v>0.10644288904543503</v>
      </c>
      <c r="BN72" s="40">
        <v>2436274.2250000001</v>
      </c>
      <c r="BO72" s="40">
        <v>2436274.2249999996</v>
      </c>
      <c r="BP72" s="40">
        <v>1075.5</v>
      </c>
      <c r="BQ72" s="40">
        <v>1075.5</v>
      </c>
      <c r="BR72" s="40">
        <v>712535.59250000003</v>
      </c>
      <c r="BS72" s="40">
        <v>1798334.875</v>
      </c>
      <c r="BT72" s="40">
        <v>10272.752500000001</v>
      </c>
      <c r="BU72" s="40">
        <v>2124240.5625</v>
      </c>
      <c r="BV72" s="40">
        <v>226110.30249999999</v>
      </c>
      <c r="BW72" s="40">
        <v>0</v>
      </c>
      <c r="BX72" s="40">
        <v>52339.1875</v>
      </c>
      <c r="BY72" s="40">
        <v>93972.752500000002</v>
      </c>
      <c r="BZ72" s="40">
        <v>2226714.6375000002</v>
      </c>
      <c r="CA72" s="40">
        <v>1287768.4075</v>
      </c>
      <c r="CB72" s="40">
        <v>2077540.2925</v>
      </c>
      <c r="CC72" s="40">
        <v>53589.1875</v>
      </c>
      <c r="CD72" s="40">
        <v>1898090.2924999997</v>
      </c>
      <c r="CE72" s="40">
        <v>2140000</v>
      </c>
      <c r="CF72" s="38">
        <v>0.05</v>
      </c>
      <c r="CG72" s="40">
        <v>95750</v>
      </c>
      <c r="CH72" s="41">
        <v>45562.5937962963</v>
      </c>
      <c r="CI72" s="41">
        <v>45562.585451388892</v>
      </c>
      <c r="CJ72" s="41">
        <v>45562.575671296298</v>
      </c>
      <c r="CK72" s="41">
        <v>45562.567858796298</v>
      </c>
    </row>
    <row r="73" spans="1:89" s="42" customFormat="1" x14ac:dyDescent="0.2">
      <c r="A73" s="34">
        <v>80</v>
      </c>
      <c r="B73" s="35">
        <v>51</v>
      </c>
      <c r="C73" s="36" t="s">
        <v>171</v>
      </c>
      <c r="D73" s="36" t="s">
        <v>170</v>
      </c>
      <c r="E73" s="36" t="s">
        <v>98</v>
      </c>
      <c r="F73" s="37" t="s">
        <v>99</v>
      </c>
      <c r="G73" s="36" t="s">
        <v>95</v>
      </c>
      <c r="H73" s="36" t="s">
        <v>94</v>
      </c>
      <c r="I73" s="36" t="s">
        <v>93</v>
      </c>
      <c r="J73" s="36" t="s">
        <v>275</v>
      </c>
      <c r="K73" s="38">
        <v>0.66507295774046415</v>
      </c>
      <c r="L73" s="38">
        <v>0.37503140720050798</v>
      </c>
      <c r="M73" s="38">
        <v>0.27676029444803313</v>
      </c>
      <c r="N73" s="38">
        <v>0.21272105987793924</v>
      </c>
      <c r="O73" s="43">
        <v>0.39018127647829859</v>
      </c>
      <c r="P73" s="55">
        <v>2.8272714624433082E-3</v>
      </c>
      <c r="Q73" s="55">
        <v>1.8423957992425614E-3</v>
      </c>
      <c r="R73" s="55">
        <v>1.58510509446701E-3</v>
      </c>
      <c r="S73" s="55">
        <v>5.5003378524477557E-3</v>
      </c>
      <c r="T73" s="56">
        <v>2.9364573194958282E-3</v>
      </c>
      <c r="U73" s="55">
        <v>3.2750889274434376E-2</v>
      </c>
      <c r="V73" s="55">
        <v>2.7956653918739104E-2</v>
      </c>
      <c r="W73" s="55">
        <v>2.0056649565451327E-2</v>
      </c>
      <c r="X73" s="55">
        <v>1.4346257349912824E-2</v>
      </c>
      <c r="Y73" s="56">
        <v>2.3995423175089382E-2</v>
      </c>
      <c r="Z73" s="38">
        <v>1.2451524640574441</v>
      </c>
      <c r="AA73" s="38">
        <v>1.2213700044671678</v>
      </c>
      <c r="AB73" s="38">
        <v>1.0969026462112521</v>
      </c>
      <c r="AC73" s="38">
        <v>1.0419887968079498</v>
      </c>
      <c r="AD73" s="43">
        <v>1.1478782752913144</v>
      </c>
      <c r="AE73" s="38">
        <v>1.0019048377164217</v>
      </c>
      <c r="AF73" s="38">
        <v>1.1642986859637894</v>
      </c>
      <c r="AG73" s="38">
        <v>1.2470562447429254</v>
      </c>
      <c r="AH73" s="38">
        <v>1.1157104375916056</v>
      </c>
      <c r="AI73" s="43">
        <v>1.1335903383245161</v>
      </c>
      <c r="AJ73" s="38">
        <v>0.26202282067428384</v>
      </c>
      <c r="AK73" s="38">
        <v>0.29507484801609307</v>
      </c>
      <c r="AL73" s="38">
        <v>0.32942890558400439</v>
      </c>
      <c r="AM73" s="38">
        <v>0.29972223658370867</v>
      </c>
      <c r="AN73" s="38">
        <v>0.29705000487331307</v>
      </c>
      <c r="AO73" s="38">
        <v>0.67861143514729771</v>
      </c>
      <c r="AP73" s="38">
        <v>0.57798869612198844</v>
      </c>
      <c r="AQ73" s="38">
        <v>0.42849574680995828</v>
      </c>
      <c r="AR73" s="38">
        <v>0.30298193730451406</v>
      </c>
      <c r="AS73" s="43">
        <v>0.50129649694482259</v>
      </c>
      <c r="AT73" s="38">
        <v>0</v>
      </c>
      <c r="AU73" s="38">
        <v>0</v>
      </c>
      <c r="AV73" s="38">
        <v>0</v>
      </c>
      <c r="AW73" s="38">
        <v>3.9673177809916818E-2</v>
      </c>
      <c r="AX73" s="43">
        <v>1.1123125231184755E-2</v>
      </c>
      <c r="AY73" s="38">
        <v>5.2323144574741416E-2</v>
      </c>
      <c r="AZ73" s="38">
        <v>5.0906864523157146E-2</v>
      </c>
      <c r="BA73" s="38">
        <v>5.6144807774372946E-2</v>
      </c>
      <c r="BB73" s="38">
        <v>5.7534787110875549E-2</v>
      </c>
      <c r="BC73" s="43">
        <v>5.4132104159029928E-2</v>
      </c>
      <c r="BD73" s="39">
        <v>560.52426024011299</v>
      </c>
      <c r="BE73" s="39">
        <v>333.60740903497981</v>
      </c>
      <c r="BF73" s="39">
        <v>205.40665742505632</v>
      </c>
      <c r="BG73" s="39">
        <v>154.29029356223174</v>
      </c>
      <c r="BH73" s="44">
        <v>311.85867532354348</v>
      </c>
      <c r="BI73" s="38">
        <v>0.24638137198413276</v>
      </c>
      <c r="BJ73" s="38">
        <v>0.2303117596001486</v>
      </c>
      <c r="BK73" s="38">
        <v>0.14290176890242598</v>
      </c>
      <c r="BL73" s="38">
        <v>9.2331232617883299E-2</v>
      </c>
      <c r="BM73" s="43">
        <v>0.18002313532369885</v>
      </c>
      <c r="BN73" s="40">
        <v>18347092.427499998</v>
      </c>
      <c r="BO73" s="40">
        <v>0</v>
      </c>
      <c r="BP73" s="40">
        <v>5737.25</v>
      </c>
      <c r="BQ73" s="40">
        <v>0</v>
      </c>
      <c r="BR73" s="40">
        <v>1789211.1850000001</v>
      </c>
      <c r="BS73" s="40">
        <v>4585589.5525000002</v>
      </c>
      <c r="BT73" s="40">
        <v>15602.905000000001</v>
      </c>
      <c r="BU73" s="40">
        <v>5313513.2924999995</v>
      </c>
      <c r="BV73" s="40">
        <v>956555.32250000001</v>
      </c>
      <c r="BW73" s="40">
        <v>0</v>
      </c>
      <c r="BX73" s="40">
        <v>49008.112500000003</v>
      </c>
      <c r="BY73" s="40">
        <v>287631.65500000003</v>
      </c>
      <c r="BZ73" s="40">
        <v>2663645.6</v>
      </c>
      <c r="CA73" s="40">
        <v>5450003.8949999996</v>
      </c>
      <c r="CB73" s="40">
        <v>4807736.7200000007</v>
      </c>
      <c r="CC73" s="40">
        <v>49008.112500000003</v>
      </c>
      <c r="CD73" s="40">
        <v>4356957.9700000007</v>
      </c>
      <c r="CE73" s="40">
        <v>2550000</v>
      </c>
      <c r="CF73" s="38">
        <v>0.05</v>
      </c>
      <c r="CG73" s="40">
        <v>178750</v>
      </c>
      <c r="CH73" s="41">
        <v>45562.5937962963</v>
      </c>
      <c r="CI73" s="41">
        <v>45562.585451388892</v>
      </c>
      <c r="CJ73" s="41">
        <v>45562.575671296298</v>
      </c>
      <c r="CK73" s="41">
        <v>45562.567858796298</v>
      </c>
    </row>
    <row r="74" spans="1:89" s="42" customFormat="1" x14ac:dyDescent="0.2">
      <c r="A74" s="34">
        <v>83</v>
      </c>
      <c r="B74" s="35">
        <v>52</v>
      </c>
      <c r="C74" s="36" t="s">
        <v>172</v>
      </c>
      <c r="D74" s="36" t="s">
        <v>173</v>
      </c>
      <c r="E74" s="36" t="s">
        <v>91</v>
      </c>
      <c r="F74" s="37" t="s">
        <v>92</v>
      </c>
      <c r="G74" s="36" t="s">
        <v>95</v>
      </c>
      <c r="H74" s="36" t="s">
        <v>94</v>
      </c>
      <c r="I74" s="36" t="s">
        <v>93</v>
      </c>
      <c r="J74" s="36" t="s">
        <v>275</v>
      </c>
      <c r="K74" s="38">
        <v>-0.22987336655385127</v>
      </c>
      <c r="L74" s="38">
        <v>-0.28421570541345414</v>
      </c>
      <c r="M74" s="38">
        <v>-0.38867510670514926</v>
      </c>
      <c r="N74" s="38">
        <v>-0.50714426512720767</v>
      </c>
      <c r="O74" s="43">
        <v>-0.3556912273509541</v>
      </c>
      <c r="P74" s="55">
        <v>1.135562953292977E-3</v>
      </c>
      <c r="Q74" s="55">
        <v>1.1657338653635709E-3</v>
      </c>
      <c r="R74" s="55">
        <v>1.0410829987605294E-3</v>
      </c>
      <c r="S74" s="55">
        <v>1.3061716947874423E-3</v>
      </c>
      <c r="T74" s="56">
        <v>1.1632495024502146E-3</v>
      </c>
      <c r="U74" s="55">
        <v>3.0827419995936342E-2</v>
      </c>
      <c r="V74" s="55">
        <v>3.0029552082204099E-2</v>
      </c>
      <c r="W74" s="55">
        <v>2.4500163527566475E-2</v>
      </c>
      <c r="X74" s="55">
        <v>2.1182942312478675E-2</v>
      </c>
      <c r="Y74" s="56">
        <v>2.6428846532041098E-2</v>
      </c>
      <c r="Z74" s="38">
        <v>1.1053253109826826</v>
      </c>
      <c r="AA74" s="38">
        <v>1.0388803241573372</v>
      </c>
      <c r="AB74" s="38">
        <v>1.0863623493200905</v>
      </c>
      <c r="AC74" s="38">
        <v>1.0659187469916556</v>
      </c>
      <c r="AD74" s="43">
        <v>1.0734435303800081</v>
      </c>
      <c r="AE74" s="38">
        <v>0.85311040601234944</v>
      </c>
      <c r="AF74" s="38">
        <v>0.88696286230624244</v>
      </c>
      <c r="AG74" s="38">
        <v>0.93607447818485168</v>
      </c>
      <c r="AH74" s="38">
        <v>0.95322743513957076</v>
      </c>
      <c r="AI74" s="43">
        <v>0.90931023068552408</v>
      </c>
      <c r="AJ74" s="38">
        <v>0.94762285262158896</v>
      </c>
      <c r="AK74" s="38">
        <v>1.0870839650473747</v>
      </c>
      <c r="AL74" s="38">
        <v>1.1056364705510042</v>
      </c>
      <c r="AM74" s="38">
        <v>1.1646452513423762</v>
      </c>
      <c r="AN74" s="38">
        <v>1.0772886656415901</v>
      </c>
      <c r="AO74" s="38">
        <v>0.66935329732762838</v>
      </c>
      <c r="AP74" s="38">
        <v>0.62976014696062399</v>
      </c>
      <c r="AQ74" s="38">
        <v>0.51489619007536547</v>
      </c>
      <c r="AR74" s="38">
        <v>0.4349555302376491</v>
      </c>
      <c r="AS74" s="43">
        <v>0.55742416463208544</v>
      </c>
      <c r="AT74" s="38">
        <v>6.6376279385392603E-2</v>
      </c>
      <c r="AU74" s="38">
        <v>6.210103485542133E-2</v>
      </c>
      <c r="AV74" s="38">
        <v>3.7641476447005967E-2</v>
      </c>
      <c r="AW74" s="38">
        <v>0</v>
      </c>
      <c r="AX74" s="43">
        <v>4.1539742239987812E-2</v>
      </c>
      <c r="AY74" s="38">
        <v>4.1038027353010827E-2</v>
      </c>
      <c r="AZ74" s="38">
        <v>4.2278726494743478E-2</v>
      </c>
      <c r="BA74" s="38">
        <v>3.8776724867188965E-2</v>
      </c>
      <c r="BB74" s="38">
        <v>7.1100541030019282E-2</v>
      </c>
      <c r="BC74" s="43">
        <v>4.8700597921867178E-2</v>
      </c>
      <c r="BD74" s="39">
        <v>-493.57608409986858</v>
      </c>
      <c r="BE74" s="39">
        <v>-622.89634359805507</v>
      </c>
      <c r="BF74" s="39">
        <v>-815.2070285534985</v>
      </c>
      <c r="BG74" s="39">
        <v>-1122.5092153228297</v>
      </c>
      <c r="BH74" s="44">
        <v>-769.19524814785302</v>
      </c>
      <c r="BI74" s="38">
        <v>0.13519143492826177</v>
      </c>
      <c r="BJ74" s="38">
        <v>0.11457367461986008</v>
      </c>
      <c r="BK74" s="38">
        <v>0.11576244946225706</v>
      </c>
      <c r="BL74" s="38">
        <v>0.12534219681545233</v>
      </c>
      <c r="BM74" s="43">
        <v>0.12255517632620355</v>
      </c>
      <c r="BN74" s="40">
        <v>6212407.1299999999</v>
      </c>
      <c r="BO74" s="40">
        <v>6212407.129999999</v>
      </c>
      <c r="BP74" s="40">
        <v>3138.25</v>
      </c>
      <c r="BQ74" s="40">
        <v>3138.25</v>
      </c>
      <c r="BR74" s="40">
        <v>-2413926.9874999998</v>
      </c>
      <c r="BS74" s="40">
        <v>6786580.0500000007</v>
      </c>
      <c r="BT74" s="40">
        <v>9077.9674999999988</v>
      </c>
      <c r="BU74" s="40">
        <v>7803972.8200000003</v>
      </c>
      <c r="BV74" s="40">
        <v>956417.26500000001</v>
      </c>
      <c r="BW74" s="40">
        <v>289145.73749999999</v>
      </c>
      <c r="BX74" s="40">
        <v>0</v>
      </c>
      <c r="BY74" s="40">
        <v>380058.14249999996</v>
      </c>
      <c r="BZ74" s="40">
        <v>4350123.03</v>
      </c>
      <c r="CA74" s="40">
        <v>6692555.7874999996</v>
      </c>
      <c r="CB74" s="40">
        <v>7360035.7300000004</v>
      </c>
      <c r="CC74" s="40">
        <v>289145.73749999999</v>
      </c>
      <c r="CD74" s="40">
        <v>6671555.5549999997</v>
      </c>
      <c r="CE74" s="40">
        <v>4125000</v>
      </c>
      <c r="CF74" s="38">
        <v>0.05</v>
      </c>
      <c r="CG74" s="40">
        <v>90000</v>
      </c>
      <c r="CH74" s="41">
        <v>45562.5937962963</v>
      </c>
      <c r="CI74" s="41">
        <v>45562.585451388892</v>
      </c>
      <c r="CJ74" s="41">
        <v>45562.575671296298</v>
      </c>
      <c r="CK74" s="41">
        <v>45562.567858796298</v>
      </c>
    </row>
    <row r="75" spans="1:89" s="42" customFormat="1" x14ac:dyDescent="0.2">
      <c r="A75" s="34">
        <v>86</v>
      </c>
      <c r="B75" s="35">
        <v>54</v>
      </c>
      <c r="C75" s="36" t="s">
        <v>174</v>
      </c>
      <c r="D75" s="36" t="s">
        <v>175</v>
      </c>
      <c r="E75" s="36" t="s">
        <v>102</v>
      </c>
      <c r="F75" s="37" t="s">
        <v>103</v>
      </c>
      <c r="G75" s="36" t="s">
        <v>95</v>
      </c>
      <c r="H75" s="36" t="s">
        <v>94</v>
      </c>
      <c r="I75" s="36" t="s">
        <v>93</v>
      </c>
      <c r="J75" s="36" t="s">
        <v>275</v>
      </c>
      <c r="K75" s="38">
        <v>-4.2994456113194426E-2</v>
      </c>
      <c r="L75" s="38">
        <v>9.8974451862278726E-2</v>
      </c>
      <c r="M75" s="38">
        <v>8.3963896098244312E-2</v>
      </c>
      <c r="N75" s="38">
        <v>0.24927554278282157</v>
      </c>
      <c r="O75" s="43">
        <v>9.8745112807608143E-2</v>
      </c>
      <c r="P75" s="55">
        <v>7.6389846770975379E-4</v>
      </c>
      <c r="Q75" s="55">
        <v>3.5174097241311565E-4</v>
      </c>
      <c r="R75" s="55">
        <v>8.0637262374986043E-4</v>
      </c>
      <c r="S75" s="55">
        <v>4.9486296522474724E-4</v>
      </c>
      <c r="T75" s="56">
        <v>5.991589734829772E-4</v>
      </c>
      <c r="U75" s="55">
        <v>1.7849174700671919E-2</v>
      </c>
      <c r="V75" s="55">
        <v>1.6007398671788763E-2</v>
      </c>
      <c r="W75" s="55">
        <v>1.6299378317490096E-2</v>
      </c>
      <c r="X75" s="55">
        <v>1.6108495376224413E-2</v>
      </c>
      <c r="Y75" s="56">
        <v>1.65342095741873E-2</v>
      </c>
      <c r="Z75" s="38">
        <v>1.0309757756535409</v>
      </c>
      <c r="AA75" s="38">
        <v>1.0747565228280176</v>
      </c>
      <c r="AB75" s="38">
        <v>1.0404070695255803</v>
      </c>
      <c r="AC75" s="38">
        <v>0.97454747794883401</v>
      </c>
      <c r="AD75" s="43">
        <v>1.0288984631926092</v>
      </c>
      <c r="AE75" s="38">
        <v>0.67973851160254217</v>
      </c>
      <c r="AF75" s="38">
        <v>0.64084203928299976</v>
      </c>
      <c r="AG75" s="38">
        <v>0.68363704959159721</v>
      </c>
      <c r="AH75" s="38">
        <v>0.61499571650748208</v>
      </c>
      <c r="AI75" s="43">
        <v>0.65385220159212987</v>
      </c>
      <c r="AJ75" s="38">
        <v>0.36801774617959049</v>
      </c>
      <c r="AK75" s="38">
        <v>0.36435873334404462</v>
      </c>
      <c r="AL75" s="38">
        <v>0.38771524756855441</v>
      </c>
      <c r="AM75" s="38">
        <v>0.36450888138758153</v>
      </c>
      <c r="AN75" s="38">
        <v>0.37116020101366254</v>
      </c>
      <c r="AO75" s="38">
        <v>0.44939504037547973</v>
      </c>
      <c r="AP75" s="38">
        <v>0.40360578116822232</v>
      </c>
      <c r="AQ75" s="38">
        <v>0.35016677871071217</v>
      </c>
      <c r="AR75" s="38">
        <v>0.36909927519145275</v>
      </c>
      <c r="AS75" s="43">
        <v>0.39183320290335044</v>
      </c>
      <c r="AT75" s="38">
        <v>0.16566063709091425</v>
      </c>
      <c r="AU75" s="38">
        <v>0.19062728558785047</v>
      </c>
      <c r="AV75" s="38">
        <v>5.7998667024943239E-2</v>
      </c>
      <c r="AW75" s="38">
        <v>0.10439954304496513</v>
      </c>
      <c r="AX75" s="43">
        <v>0.13114711247073149</v>
      </c>
      <c r="AY75" s="38">
        <v>3.4141358417291316E-2</v>
      </c>
      <c r="AZ75" s="38">
        <v>3.9973873957535565E-2</v>
      </c>
      <c r="BA75" s="38">
        <v>3.2252363876914721E-2</v>
      </c>
      <c r="BB75" s="38">
        <v>3.300196353119058E-2</v>
      </c>
      <c r="BC75" s="43">
        <v>3.4878135027497141E-2</v>
      </c>
      <c r="BD75" s="39">
        <v>-39.883267962203597</v>
      </c>
      <c r="BE75" s="39">
        <v>98.786764054891535</v>
      </c>
      <c r="BF75" s="39">
        <v>83.677664783427488</v>
      </c>
      <c r="BG75" s="39">
        <v>234.81947145511907</v>
      </c>
      <c r="BH75" s="44">
        <v>95.396292995450452</v>
      </c>
      <c r="BI75" s="38">
        <v>5.9764026710576873E-2</v>
      </c>
      <c r="BJ75" s="38">
        <v>0.1058979039152442</v>
      </c>
      <c r="BK75" s="38">
        <v>6.6936826775958636E-2</v>
      </c>
      <c r="BL75" s="38">
        <v>3.0824317897901045E-3</v>
      </c>
      <c r="BM75" s="43">
        <v>5.8973811557429923E-2</v>
      </c>
      <c r="BN75" s="40">
        <v>53453505.422499999</v>
      </c>
      <c r="BO75" s="40">
        <v>53453505.422499999</v>
      </c>
      <c r="BP75" s="40">
        <v>22749.5</v>
      </c>
      <c r="BQ75" s="40">
        <v>22749.5</v>
      </c>
      <c r="BR75" s="40">
        <v>2170217.9675000003</v>
      </c>
      <c r="BS75" s="40">
        <v>21977978.512499999</v>
      </c>
      <c r="BT75" s="40">
        <v>18135.4025</v>
      </c>
      <c r="BU75" s="40">
        <v>30268097.954999998</v>
      </c>
      <c r="BV75" s="40">
        <v>1785025.105</v>
      </c>
      <c r="BW75" s="40">
        <v>3782761.2350000003</v>
      </c>
      <c r="BX75" s="40">
        <v>459592.05</v>
      </c>
      <c r="BY75" s="40">
        <v>1055694.8075000001</v>
      </c>
      <c r="BZ75" s="40">
        <v>11860045.7675</v>
      </c>
      <c r="CA75" s="40">
        <v>19839813.817499999</v>
      </c>
      <c r="CB75" s="40">
        <v>30342964.004999999</v>
      </c>
      <c r="CC75" s="40">
        <v>4283946.7349999994</v>
      </c>
      <c r="CD75" s="40">
        <v>28381253.850000001</v>
      </c>
      <c r="CE75" s="40">
        <v>10009181.5</v>
      </c>
      <c r="CF75" s="38">
        <v>0.05</v>
      </c>
      <c r="CG75" s="40">
        <v>925000</v>
      </c>
      <c r="CH75" s="41">
        <v>45562.5937962963</v>
      </c>
      <c r="CI75" s="41">
        <v>45562.585451388892</v>
      </c>
      <c r="CJ75" s="41">
        <v>45562.575671296298</v>
      </c>
      <c r="CK75" s="41">
        <v>45562.567858796298</v>
      </c>
    </row>
    <row r="76" spans="1:89" s="42" customFormat="1" x14ac:dyDescent="0.2">
      <c r="A76" s="34">
        <v>85</v>
      </c>
      <c r="B76" s="35">
        <v>55</v>
      </c>
      <c r="C76" s="36" t="s">
        <v>176</v>
      </c>
      <c r="D76" s="36" t="s">
        <v>175</v>
      </c>
      <c r="E76" s="36" t="s">
        <v>98</v>
      </c>
      <c r="F76" s="37" t="s">
        <v>99</v>
      </c>
      <c r="G76" s="36" t="s">
        <v>95</v>
      </c>
      <c r="H76" s="36" t="s">
        <v>94</v>
      </c>
      <c r="I76" s="36" t="s">
        <v>93</v>
      </c>
      <c r="J76" s="36" t="s">
        <v>275</v>
      </c>
      <c r="K76" s="38">
        <v>6.5148206770634709E-2</v>
      </c>
      <c r="L76" s="38">
        <v>-8.8614735118710694E-2</v>
      </c>
      <c r="M76" s="38">
        <v>-0.14508745346180932</v>
      </c>
      <c r="N76" s="38">
        <v>0.17524786327200509</v>
      </c>
      <c r="O76" s="43">
        <v>-7.7606741818551806E-3</v>
      </c>
      <c r="P76" s="55">
        <v>3.1882833687292415E-4</v>
      </c>
      <c r="Q76" s="55">
        <v>2.8898342787498456E-4</v>
      </c>
      <c r="R76" s="55">
        <v>5.9843432887719296E-4</v>
      </c>
      <c r="S76" s="55">
        <v>4.5847771883791069E-4</v>
      </c>
      <c r="T76" s="56">
        <v>4.0819143243703417E-4</v>
      </c>
      <c r="U76" s="55">
        <v>9.4522983999527545E-3</v>
      </c>
      <c r="V76" s="55">
        <v>1.0132862817398452E-2</v>
      </c>
      <c r="W76" s="55">
        <v>1.1227813404688147E-2</v>
      </c>
      <c r="X76" s="55">
        <v>1.1934495053101792E-2</v>
      </c>
      <c r="Y76" s="56">
        <v>1.0602571975996391E-2</v>
      </c>
      <c r="Z76" s="38">
        <v>0.99691684643477574</v>
      </c>
      <c r="AA76" s="38">
        <v>1.2043419313080639</v>
      </c>
      <c r="AB76" s="38">
        <v>1.1064041962121685</v>
      </c>
      <c r="AC76" s="38">
        <v>0.97998392540036861</v>
      </c>
      <c r="AD76" s="43">
        <v>1.0657868571059561</v>
      </c>
      <c r="AE76" s="38">
        <v>0.66801569814849382</v>
      </c>
      <c r="AF76" s="38">
        <v>1.0568402016490681</v>
      </c>
      <c r="AG76" s="38">
        <v>1.1459082769201467</v>
      </c>
      <c r="AH76" s="38">
        <v>1.1081073853646275</v>
      </c>
      <c r="AI76" s="43">
        <v>0.97455083923244212</v>
      </c>
      <c r="AJ76" s="38">
        <v>0.22890411936290272</v>
      </c>
      <c r="AK76" s="38">
        <v>0.27319151995229801</v>
      </c>
      <c r="AL76" s="38">
        <v>0.29775431059642987</v>
      </c>
      <c r="AM76" s="38">
        <v>0.28793670527988291</v>
      </c>
      <c r="AN76" s="38">
        <v>0.27243418783064671</v>
      </c>
      <c r="AO76" s="38">
        <v>0.27503002442492924</v>
      </c>
      <c r="AP76" s="38">
        <v>0.30006573125711727</v>
      </c>
      <c r="AQ76" s="38">
        <v>0.33915342572456719</v>
      </c>
      <c r="AR76" s="38">
        <v>0.33258515349671341</v>
      </c>
      <c r="AS76" s="43">
        <v>0.30954951525354546</v>
      </c>
      <c r="AT76" s="38">
        <v>0.1779004380455006</v>
      </c>
      <c r="AU76" s="38">
        <v>0.13209575441461777</v>
      </c>
      <c r="AV76" s="38">
        <v>0.11100270676391788</v>
      </c>
      <c r="AW76" s="38">
        <v>0.23310778160138465</v>
      </c>
      <c r="AX76" s="43">
        <v>0.16819157642830732</v>
      </c>
      <c r="AY76" s="38">
        <v>5.4395377159900185E-2</v>
      </c>
      <c r="AZ76" s="38">
        <v>5.8690500187906391E-2</v>
      </c>
      <c r="BA76" s="38">
        <v>4.8629178315173098E-2</v>
      </c>
      <c r="BB76" s="38">
        <v>5.0438053090334417E-2</v>
      </c>
      <c r="BC76" s="43">
        <v>5.3275662810208076E-2</v>
      </c>
      <c r="BD76" s="39">
        <v>32.492100531731765</v>
      </c>
      <c r="BE76" s="39">
        <v>-56.253680078508339</v>
      </c>
      <c r="BF76" s="39">
        <v>-81.70786777289976</v>
      </c>
      <c r="BG76" s="39">
        <v>87.64565242982745</v>
      </c>
      <c r="BH76" s="44">
        <v>-4.26146528454675</v>
      </c>
      <c r="BI76" s="38">
        <v>5.0829659286933726E-2</v>
      </c>
      <c r="BJ76" s="38">
        <v>0.22790799888282767</v>
      </c>
      <c r="BK76" s="38">
        <v>0.14401974184868482</v>
      </c>
      <c r="BL76" s="38">
        <v>2.9362332742692621E-2</v>
      </c>
      <c r="BM76" s="43">
        <v>0.11442155209905519</v>
      </c>
      <c r="BN76" s="40">
        <v>68043087.057500005</v>
      </c>
      <c r="BO76" s="40">
        <v>0</v>
      </c>
      <c r="BP76" s="40">
        <v>26674</v>
      </c>
      <c r="BQ76" s="40">
        <v>0</v>
      </c>
      <c r="BR76" s="40">
        <v>-113670.32499999995</v>
      </c>
      <c r="BS76" s="40">
        <v>14646965.2425</v>
      </c>
      <c r="BT76" s="40">
        <v>8128.3125</v>
      </c>
      <c r="BU76" s="40">
        <v>19912991.440000001</v>
      </c>
      <c r="BV76" s="40">
        <v>2278475.3875000002</v>
      </c>
      <c r="BW76" s="40">
        <v>3408186.2450000001</v>
      </c>
      <c r="BX76" s="40">
        <v>0</v>
      </c>
      <c r="BY76" s="40">
        <v>1060877.8174999999</v>
      </c>
      <c r="BZ76" s="40">
        <v>6164056.8475000001</v>
      </c>
      <c r="CA76" s="40">
        <v>18537263.16</v>
      </c>
      <c r="CB76" s="40">
        <v>19021340.307499997</v>
      </c>
      <c r="CC76" s="40">
        <v>3565131.0950000002</v>
      </c>
      <c r="CD76" s="40">
        <v>17631715.802500002</v>
      </c>
      <c r="CE76" s="40">
        <v>4222578.5</v>
      </c>
      <c r="CF76" s="38">
        <v>0.05</v>
      </c>
      <c r="CG76" s="40">
        <v>337500</v>
      </c>
      <c r="CH76" s="41">
        <v>45562.5937962963</v>
      </c>
      <c r="CI76" s="41">
        <v>45562.585451388892</v>
      </c>
      <c r="CJ76" s="41">
        <v>45562.575671296298</v>
      </c>
      <c r="CK76" s="41">
        <v>45562.567858796298</v>
      </c>
    </row>
    <row r="77" spans="1:89" s="42" customFormat="1" x14ac:dyDescent="0.2">
      <c r="A77" s="34">
        <v>88</v>
      </c>
      <c r="B77" s="35">
        <v>56</v>
      </c>
      <c r="C77" s="36" t="s">
        <v>177</v>
      </c>
      <c r="D77" s="36" t="s">
        <v>178</v>
      </c>
      <c r="E77" s="36" t="s">
        <v>102</v>
      </c>
      <c r="F77" s="37" t="s">
        <v>103</v>
      </c>
      <c r="G77" s="36" t="s">
        <v>95</v>
      </c>
      <c r="H77" s="36" t="s">
        <v>94</v>
      </c>
      <c r="I77" s="36" t="s">
        <v>93</v>
      </c>
      <c r="J77" s="36" t="s">
        <v>275</v>
      </c>
      <c r="K77" s="38">
        <v>-0.34496925018639085</v>
      </c>
      <c r="L77" s="38">
        <v>-0.30594797450203276</v>
      </c>
      <c r="M77" s="38">
        <v>-0.13331197730737357</v>
      </c>
      <c r="N77" s="38">
        <v>-7.9555265261212788E-2</v>
      </c>
      <c r="O77" s="43">
        <v>-0.20667065865304041</v>
      </c>
      <c r="P77" s="55">
        <v>7.8304177149771603E-4</v>
      </c>
      <c r="Q77" s="55">
        <v>-1.1861991090237052E-4</v>
      </c>
      <c r="R77" s="55">
        <v>2.9545146194100933E-4</v>
      </c>
      <c r="S77" s="55">
        <v>1.8099752596614563E-3</v>
      </c>
      <c r="T77" s="56">
        <v>7.5052050522364652E-4</v>
      </c>
      <c r="U77" s="55">
        <v>2.6044186555944846E-2</v>
      </c>
      <c r="V77" s="55">
        <v>2.3574155326620473E-2</v>
      </c>
      <c r="W77" s="55">
        <v>2.2920587158820501E-2</v>
      </c>
      <c r="X77" s="55">
        <v>2.337157181694564E-2</v>
      </c>
      <c r="Y77" s="56">
        <v>2.3915181257798918E-2</v>
      </c>
      <c r="Z77" s="38">
        <v>1.0083632474105917</v>
      </c>
      <c r="AA77" s="38">
        <v>1.0132923489464072</v>
      </c>
      <c r="AB77" s="38">
        <v>0.88388488274995103</v>
      </c>
      <c r="AC77" s="38">
        <v>0.97169912417865545</v>
      </c>
      <c r="AD77" s="43">
        <v>0.96565446406548883</v>
      </c>
      <c r="AE77" s="38">
        <v>0.87113806362717683</v>
      </c>
      <c r="AF77" s="38">
        <v>0.84076079877254972</v>
      </c>
      <c r="AG77" s="38">
        <v>0.60451009610986262</v>
      </c>
      <c r="AH77" s="38">
        <v>0.48113539002187078</v>
      </c>
      <c r="AI77" s="43">
        <v>0.68029644890667029</v>
      </c>
      <c r="AJ77" s="38">
        <v>0.69121921731910196</v>
      </c>
      <c r="AK77" s="38">
        <v>0.66675347104634275</v>
      </c>
      <c r="AL77" s="38">
        <v>0.53468509776546347</v>
      </c>
      <c r="AM77" s="38">
        <v>0.42162665674701216</v>
      </c>
      <c r="AN77" s="38">
        <v>0.5709899539446619</v>
      </c>
      <c r="AO77" s="38">
        <v>0.53400284584552349</v>
      </c>
      <c r="AP77" s="38">
        <v>0.48339282219042989</v>
      </c>
      <c r="AQ77" s="38">
        <v>0.51658365347833224</v>
      </c>
      <c r="AR77" s="38">
        <v>0.49506870245635343</v>
      </c>
      <c r="AS77" s="43">
        <v>0.50636928798458891</v>
      </c>
      <c r="AT77" s="38">
        <v>1.9818043121315219E-2</v>
      </c>
      <c r="AU77" s="38">
        <v>7.1634693251163506E-2</v>
      </c>
      <c r="AV77" s="38">
        <v>3.988641382607782E-2</v>
      </c>
      <c r="AW77" s="38">
        <v>2.9890815357476876E-2</v>
      </c>
      <c r="AX77" s="43">
        <v>4.0166673586879961E-2</v>
      </c>
      <c r="AY77" s="38">
        <v>2.9788041114855234E-2</v>
      </c>
      <c r="AZ77" s="38">
        <v>2.8956171658596212E-2</v>
      </c>
      <c r="BA77" s="38">
        <v>4.1440044666825299E-2</v>
      </c>
      <c r="BB77" s="38">
        <v>3.2099107396753604E-2</v>
      </c>
      <c r="BC77" s="43">
        <v>3.3108468884860229E-2</v>
      </c>
      <c r="BD77" s="39">
        <v>-416.72036621823617</v>
      </c>
      <c r="BE77" s="39">
        <v>-359.38862617498194</v>
      </c>
      <c r="BF77" s="39">
        <v>-160.28841082581539</v>
      </c>
      <c r="BG77" s="39">
        <v>-109.27520325203253</v>
      </c>
      <c r="BH77" s="44">
        <v>-256.6286129833274</v>
      </c>
      <c r="BI77" s="38">
        <v>3.7298882953324342E-2</v>
      </c>
      <c r="BJ77" s="38">
        <v>4.2192771745928503E-2</v>
      </c>
      <c r="BK77" s="38">
        <v>-9.0224456674994263E-2</v>
      </c>
      <c r="BL77" s="38">
        <v>1.1639892640177725E-3</v>
      </c>
      <c r="BM77" s="43">
        <v>-3.2091589166043208E-3</v>
      </c>
      <c r="BN77" s="40">
        <v>2488776.1074999999</v>
      </c>
      <c r="BO77" s="40">
        <v>2488776.1074999999</v>
      </c>
      <c r="BP77" s="40">
        <v>1409.5</v>
      </c>
      <c r="BQ77" s="40">
        <v>1409.5</v>
      </c>
      <c r="BR77" s="40">
        <v>-361718.03</v>
      </c>
      <c r="BS77" s="40">
        <v>1750214.7250000001</v>
      </c>
      <c r="BT77" s="40">
        <v>1510.2875000000001</v>
      </c>
      <c r="BU77" s="40">
        <v>2012320.1025</v>
      </c>
      <c r="BV77" s="40">
        <v>-6457.8549999999959</v>
      </c>
      <c r="BW77" s="40">
        <v>57235.337499999994</v>
      </c>
      <c r="BX77" s="40">
        <v>27245.575000000001</v>
      </c>
      <c r="BY77" s="40">
        <v>66624.837499999994</v>
      </c>
      <c r="BZ77" s="40">
        <v>1018977.0974999999</v>
      </c>
      <c r="CA77" s="40">
        <v>1421066.155</v>
      </c>
      <c r="CB77" s="40">
        <v>2088892.5074999998</v>
      </c>
      <c r="CC77" s="40">
        <v>84480.912500000006</v>
      </c>
      <c r="CD77" s="40">
        <v>2018777.9575</v>
      </c>
      <c r="CE77" s="40">
        <v>962500</v>
      </c>
      <c r="CF77" s="38">
        <v>0.05</v>
      </c>
      <c r="CG77" s="40">
        <v>5000</v>
      </c>
      <c r="CH77" s="41">
        <v>45562.5937962963</v>
      </c>
      <c r="CI77" s="41">
        <v>45562.585451388892</v>
      </c>
      <c r="CJ77" s="41">
        <v>45562.575671296298</v>
      </c>
      <c r="CK77" s="41">
        <v>45562.567858796298</v>
      </c>
    </row>
    <row r="78" spans="1:89" s="42" customFormat="1" x14ac:dyDescent="0.2">
      <c r="A78" s="34">
        <v>221</v>
      </c>
      <c r="B78" s="35">
        <v>107</v>
      </c>
      <c r="C78" s="36" t="s">
        <v>179</v>
      </c>
      <c r="D78" s="36" t="s">
        <v>180</v>
      </c>
      <c r="E78" s="36" t="s">
        <v>102</v>
      </c>
      <c r="F78" s="37" t="s">
        <v>103</v>
      </c>
      <c r="G78" s="36" t="s">
        <v>95</v>
      </c>
      <c r="H78" s="36" t="s">
        <v>94</v>
      </c>
      <c r="I78" s="36" t="s">
        <v>93</v>
      </c>
      <c r="J78" s="36" t="s">
        <v>275</v>
      </c>
      <c r="K78" s="38">
        <v>9.769711165910952E-2</v>
      </c>
      <c r="L78" s="38">
        <v>3.6677881836528897E-2</v>
      </c>
      <c r="M78" s="38">
        <v>6.3793743670830738E-2</v>
      </c>
      <c r="N78" s="38">
        <v>9.4042820194506674E-2</v>
      </c>
      <c r="O78" s="43">
        <v>7.3437169131583047E-2</v>
      </c>
      <c r="P78" s="55">
        <v>3.8830055528779033E-3</v>
      </c>
      <c r="Q78" s="55">
        <v>3.4482002304238625E-3</v>
      </c>
      <c r="R78" s="55">
        <v>-2.5221830886407794E-4</v>
      </c>
      <c r="S78" s="55">
        <v>2.5804381592887176E-3</v>
      </c>
      <c r="T78" s="56">
        <v>2.3673617419006101E-3</v>
      </c>
      <c r="U78" s="55">
        <v>5.0960371051838343E-2</v>
      </c>
      <c r="V78" s="55">
        <v>4.7539088295473333E-2</v>
      </c>
      <c r="W78" s="55">
        <v>4.5041281750307298E-2</v>
      </c>
      <c r="X78" s="55">
        <v>3.7499360823394765E-2</v>
      </c>
      <c r="Y78" s="56">
        <v>4.4679064908888941E-2</v>
      </c>
      <c r="Z78" s="38">
        <v>1.0696294128360815</v>
      </c>
      <c r="AA78" s="38">
        <v>1.0833858803080765</v>
      </c>
      <c r="AB78" s="38">
        <v>1.0982394010717988</v>
      </c>
      <c r="AC78" s="38">
        <v>1.1547777110426618</v>
      </c>
      <c r="AD78" s="43">
        <v>1.1043126345436909</v>
      </c>
      <c r="AE78" s="38">
        <v>0.70104992313368353</v>
      </c>
      <c r="AF78" s="38">
        <v>0.75467139113059489</v>
      </c>
      <c r="AG78" s="38">
        <v>0.79446194615100008</v>
      </c>
      <c r="AH78" s="38">
        <v>0.72016012071987456</v>
      </c>
      <c r="AI78" s="43">
        <v>0.74171730285951698</v>
      </c>
      <c r="AJ78" s="38">
        <v>0.61070690552428708</v>
      </c>
      <c r="AK78" s="38">
        <v>0.6714475780432313</v>
      </c>
      <c r="AL78" s="38">
        <v>0.8114105480352779</v>
      </c>
      <c r="AM78" s="38">
        <v>0.91438716589894287</v>
      </c>
      <c r="AN78" s="38">
        <v>0.75001856096193986</v>
      </c>
      <c r="AO78" s="38">
        <v>1.0540295569511455</v>
      </c>
      <c r="AP78" s="38">
        <v>0.98766726845538311</v>
      </c>
      <c r="AQ78" s="38">
        <v>0.93957894019974542</v>
      </c>
      <c r="AR78" s="38">
        <v>0.91354531790577065</v>
      </c>
      <c r="AS78" s="43">
        <v>0.96820913474741199</v>
      </c>
      <c r="AT78" s="38">
        <v>1.8768095798639372E-2</v>
      </c>
      <c r="AU78" s="38">
        <v>7.6511097296383668E-2</v>
      </c>
      <c r="AV78" s="38">
        <v>0.11222624611933786</v>
      </c>
      <c r="AW78" s="38">
        <v>0.16434263022393186</v>
      </c>
      <c r="AX78" s="43">
        <v>0.10075190356325509</v>
      </c>
      <c r="AY78" s="38">
        <v>3.6467401685861676E-2</v>
      </c>
      <c r="AZ78" s="38">
        <v>3.5443446408522934E-2</v>
      </c>
      <c r="BA78" s="38">
        <v>2.4955945765766905E-2</v>
      </c>
      <c r="BB78" s="38">
        <v>2.46976361716486E-2</v>
      </c>
      <c r="BC78" s="43">
        <v>2.9866285809381728E-2</v>
      </c>
      <c r="BD78" s="39">
        <v>155.27782767624018</v>
      </c>
      <c r="BE78" s="39">
        <v>61.114405991735531</v>
      </c>
      <c r="BF78" s="39">
        <v>106.66329417773237</v>
      </c>
      <c r="BG78" s="39">
        <v>173.61938683948154</v>
      </c>
      <c r="BH78" s="44">
        <v>124.47879078694817</v>
      </c>
      <c r="BI78" s="38">
        <v>9.7681159554496036E-2</v>
      </c>
      <c r="BJ78" s="38">
        <v>0.11716931926992</v>
      </c>
      <c r="BK78" s="38">
        <v>8.8721251243718477E-2</v>
      </c>
      <c r="BL78" s="38">
        <v>0.13616143912827006</v>
      </c>
      <c r="BM78" s="43">
        <v>0.11150007485211397</v>
      </c>
      <c r="BN78" s="40">
        <v>3655925.82</v>
      </c>
      <c r="BO78" s="40">
        <v>3655925.82</v>
      </c>
      <c r="BP78" s="40">
        <v>1953.75</v>
      </c>
      <c r="BQ78" s="40">
        <v>1953.75</v>
      </c>
      <c r="BR78" s="40">
        <v>243200.4375</v>
      </c>
      <c r="BS78" s="40">
        <v>3311680.4525000006</v>
      </c>
      <c r="BT78" s="40">
        <v>9272.5375000000004</v>
      </c>
      <c r="BU78" s="40">
        <v>3916823.2450000001</v>
      </c>
      <c r="BV78" s="40">
        <v>436726.08499999996</v>
      </c>
      <c r="BW78" s="40">
        <v>380213.45999999996</v>
      </c>
      <c r="BX78" s="40">
        <v>0</v>
      </c>
      <c r="BY78" s="40">
        <v>116980.96249999999</v>
      </c>
      <c r="BZ78" s="40">
        <v>3792304.0450000004</v>
      </c>
      <c r="CA78" s="40">
        <v>2742012.2225000001</v>
      </c>
      <c r="CB78" s="40">
        <v>3696842.7350000003</v>
      </c>
      <c r="CC78" s="40">
        <v>384400.95999999996</v>
      </c>
      <c r="CD78" s="40">
        <v>3430921.0975000001</v>
      </c>
      <c r="CE78" s="40">
        <v>3500000</v>
      </c>
      <c r="CF78" s="38">
        <v>0.05</v>
      </c>
      <c r="CG78" s="40">
        <v>150000</v>
      </c>
      <c r="CH78" s="41">
        <v>45562.5937962963</v>
      </c>
      <c r="CI78" s="41">
        <v>45562.585451388892</v>
      </c>
      <c r="CJ78" s="41">
        <v>45562.575671296298</v>
      </c>
      <c r="CK78" s="41">
        <v>45562.567858796298</v>
      </c>
    </row>
    <row r="79" spans="1:89" s="42" customFormat="1" x14ac:dyDescent="0.2">
      <c r="A79" s="34">
        <v>91</v>
      </c>
      <c r="B79" s="35">
        <v>58</v>
      </c>
      <c r="C79" s="36" t="s">
        <v>181</v>
      </c>
      <c r="D79" s="36" t="s">
        <v>182</v>
      </c>
      <c r="E79" s="36" t="s">
        <v>102</v>
      </c>
      <c r="F79" s="37" t="s">
        <v>103</v>
      </c>
      <c r="G79" s="36" t="s">
        <v>95</v>
      </c>
      <c r="H79" s="36" t="s">
        <v>94</v>
      </c>
      <c r="I79" s="36" t="s">
        <v>93</v>
      </c>
      <c r="J79" s="36" t="s">
        <v>275</v>
      </c>
      <c r="K79" s="38">
        <v>-0.58399907683470142</v>
      </c>
      <c r="L79" s="38">
        <v>-0.68383536043059989</v>
      </c>
      <c r="M79" s="38">
        <v>-0.81420751540252601</v>
      </c>
      <c r="N79" s="38">
        <v>0.22859590531685542</v>
      </c>
      <c r="O79" s="43">
        <v>-0.45255723795325631</v>
      </c>
      <c r="P79" s="55">
        <v>3.9810248139384632E-3</v>
      </c>
      <c r="Q79" s="55">
        <v>4.1515218652114615E-3</v>
      </c>
      <c r="R79" s="55">
        <v>1.7571926333568302E-3</v>
      </c>
      <c r="S79" s="55">
        <v>1.9120622219098763E-3</v>
      </c>
      <c r="T79" s="56">
        <v>2.9617387554820322E-3</v>
      </c>
      <c r="U79" s="55">
        <v>3.7575396192877655E-2</v>
      </c>
      <c r="V79" s="55">
        <v>1.8930673161486153E-2</v>
      </c>
      <c r="W79" s="55">
        <v>2.0069204325086576E-2</v>
      </c>
      <c r="X79" s="55">
        <v>3.2356283580564464E-2</v>
      </c>
      <c r="Y79" s="56">
        <v>2.7175694853357881E-2</v>
      </c>
      <c r="Z79" s="38">
        <v>1.2160339479536035</v>
      </c>
      <c r="AA79" s="38">
        <v>1.134723899265291</v>
      </c>
      <c r="AB79" s="38">
        <v>1.0982440800926179</v>
      </c>
      <c r="AC79" s="38">
        <v>1.0098613188483381</v>
      </c>
      <c r="AD79" s="43">
        <v>1.1094201074607744</v>
      </c>
      <c r="AE79" s="38">
        <v>0.82968658457016931</v>
      </c>
      <c r="AF79" s="38">
        <v>0.87277802409620686</v>
      </c>
      <c r="AG79" s="38">
        <v>0.96134660137479711</v>
      </c>
      <c r="AH79" s="38">
        <v>0.92779720211703742</v>
      </c>
      <c r="AI79" s="43">
        <v>0.89944251375189344</v>
      </c>
      <c r="AJ79" s="38">
        <v>0.5967204393272304</v>
      </c>
      <c r="AK79" s="38">
        <v>0.60512747765193931</v>
      </c>
      <c r="AL79" s="38">
        <v>0.81829780115098694</v>
      </c>
      <c r="AM79" s="38">
        <v>0.71278136862473307</v>
      </c>
      <c r="AN79" s="38">
        <v>0.67808632920892575</v>
      </c>
      <c r="AO79" s="38">
        <v>0.78680098606504068</v>
      </c>
      <c r="AP79" s="38">
        <v>0.40073167472450771</v>
      </c>
      <c r="AQ79" s="38">
        <v>0.42448756720819741</v>
      </c>
      <c r="AR79" s="38">
        <v>0.71654742836895824</v>
      </c>
      <c r="AS79" s="43">
        <v>0.58103085474150973</v>
      </c>
      <c r="AT79" s="38">
        <v>0</v>
      </c>
      <c r="AU79" s="38">
        <v>0</v>
      </c>
      <c r="AV79" s="38">
        <v>2.5373274768679187E-2</v>
      </c>
      <c r="AW79" s="38">
        <v>0.49418084372043125</v>
      </c>
      <c r="AX79" s="43">
        <v>0.21687770094305039</v>
      </c>
      <c r="AY79" s="38">
        <v>2.2989754652688339E-2</v>
      </c>
      <c r="AZ79" s="38">
        <v>2.2240831775076006E-2</v>
      </c>
      <c r="BA79" s="38">
        <v>2.0934432321772892E-2</v>
      </c>
      <c r="BB79" s="38">
        <v>2.2771079703513764E-2</v>
      </c>
      <c r="BC79" s="43">
        <v>2.2240176684454115E-2</v>
      </c>
      <c r="BD79" s="39">
        <v>-902.31886822958768</v>
      </c>
      <c r="BE79" s="39">
        <v>-1145.784546899841</v>
      </c>
      <c r="BF79" s="39">
        <v>-1306.35616</v>
      </c>
      <c r="BG79" s="39">
        <v>387.788271507498</v>
      </c>
      <c r="BH79" s="44">
        <v>-738.06521548284115</v>
      </c>
      <c r="BI79" s="38">
        <v>0.1922426319543919</v>
      </c>
      <c r="BJ79" s="38">
        <v>0.13681766255364139</v>
      </c>
      <c r="BK79" s="38">
        <v>0.10863283692171302</v>
      </c>
      <c r="BL79" s="38">
        <v>3.0624040326110782E-2</v>
      </c>
      <c r="BM79" s="43">
        <v>0.1168196094300657</v>
      </c>
      <c r="BN79" s="40">
        <v>2901950.0249999999</v>
      </c>
      <c r="BO79" s="40">
        <v>2901950.0250000004</v>
      </c>
      <c r="BP79" s="40">
        <v>1253</v>
      </c>
      <c r="BQ79" s="40">
        <v>1253</v>
      </c>
      <c r="BR79" s="40">
        <v>-924795.71499999997</v>
      </c>
      <c r="BS79" s="40">
        <v>2043488.9500000002</v>
      </c>
      <c r="BT79" s="40">
        <v>6811.5524999999998</v>
      </c>
      <c r="BU79" s="40">
        <v>2299849.1974999998</v>
      </c>
      <c r="BV79" s="40">
        <v>268667.48499999999</v>
      </c>
      <c r="BW79" s="40">
        <v>548814.42500000005</v>
      </c>
      <c r="BX79" s="40">
        <v>13008.2</v>
      </c>
      <c r="BY79" s="40">
        <v>51149.052500000005</v>
      </c>
      <c r="BZ79" s="40">
        <v>1336283.345</v>
      </c>
      <c r="CA79" s="40">
        <v>1967772.6400000001</v>
      </c>
      <c r="CB79" s="40">
        <v>2187769.2124999999</v>
      </c>
      <c r="CC79" s="40">
        <v>561822.625</v>
      </c>
      <c r="CD79" s="40">
        <v>2028681.7125000001</v>
      </c>
      <c r="CE79" s="40">
        <v>1250000</v>
      </c>
      <c r="CF79" s="38">
        <v>0.05</v>
      </c>
      <c r="CG79" s="40">
        <v>114750</v>
      </c>
      <c r="CH79" s="41">
        <v>45562.5937962963</v>
      </c>
      <c r="CI79" s="41">
        <v>45562.585451388892</v>
      </c>
      <c r="CJ79" s="41">
        <v>45562.575671296298</v>
      </c>
      <c r="CK79" s="41">
        <v>45562.567858796298</v>
      </c>
    </row>
    <row r="80" spans="1:89" s="42" customFormat="1" x14ac:dyDescent="0.2">
      <c r="A80" s="34">
        <v>93</v>
      </c>
      <c r="B80" s="35">
        <v>60</v>
      </c>
      <c r="C80" s="36" t="s">
        <v>183</v>
      </c>
      <c r="D80" s="36" t="s">
        <v>184</v>
      </c>
      <c r="E80" s="36" t="s">
        <v>102</v>
      </c>
      <c r="F80" s="37" t="s">
        <v>103</v>
      </c>
      <c r="G80" s="36" t="s">
        <v>95</v>
      </c>
      <c r="H80" s="36" t="s">
        <v>94</v>
      </c>
      <c r="I80" s="36" t="s">
        <v>93</v>
      </c>
      <c r="J80" s="36" t="s">
        <v>275</v>
      </c>
      <c r="K80" s="38">
        <v>-0.79694108203146208</v>
      </c>
      <c r="L80" s="38">
        <v>-0.82905558071050223</v>
      </c>
      <c r="M80" s="38">
        <v>-0.18420805786975358</v>
      </c>
      <c r="N80" s="38">
        <v>-0.22182952184688962</v>
      </c>
      <c r="O80" s="43">
        <v>-0.49272339523929765</v>
      </c>
      <c r="P80" s="55">
        <v>-5.8482603615209563E-4</v>
      </c>
      <c r="Q80" s="55">
        <v>-4.6951930848223802E-4</v>
      </c>
      <c r="R80" s="55">
        <v>-4.2885022099889452E-4</v>
      </c>
      <c r="S80" s="55">
        <v>2.255636205321738E-3</v>
      </c>
      <c r="T80" s="56">
        <v>2.5123819507015559E-4</v>
      </c>
      <c r="U80" s="55">
        <v>0</v>
      </c>
      <c r="V80" s="55">
        <v>0</v>
      </c>
      <c r="W80" s="55">
        <v>0</v>
      </c>
      <c r="X80" s="55">
        <v>6.9065028516017901E-3</v>
      </c>
      <c r="Y80" s="56">
        <v>1.8661659912511189E-3</v>
      </c>
      <c r="Z80" s="38">
        <v>1.003932348377844</v>
      </c>
      <c r="AA80" s="38">
        <v>0.98205408455901622</v>
      </c>
      <c r="AB80" s="38">
        <v>0.99523614763159463</v>
      </c>
      <c r="AC80" s="38">
        <v>1.016670312768402</v>
      </c>
      <c r="AD80" s="43">
        <v>0.99958431270596315</v>
      </c>
      <c r="AE80" s="38">
        <v>0.92176164552530604</v>
      </c>
      <c r="AF80" s="38">
        <v>0.94765209965595343</v>
      </c>
      <c r="AG80" s="38">
        <v>0.59600041706216955</v>
      </c>
      <c r="AH80" s="38">
        <v>0.56322070974214522</v>
      </c>
      <c r="AI80" s="43">
        <v>0.74837442611100902</v>
      </c>
      <c r="AJ80" s="38">
        <v>0.83910140022866331</v>
      </c>
      <c r="AK80" s="38">
        <v>0.87609726032851454</v>
      </c>
      <c r="AL80" s="38">
        <v>0.52780492293150272</v>
      </c>
      <c r="AM80" s="38">
        <v>0.56091572141151291</v>
      </c>
      <c r="AN80" s="38">
        <v>0.69532594610893494</v>
      </c>
      <c r="AO80" s="38">
        <v>8.9543181356771511E-3</v>
      </c>
      <c r="AP80" s="38">
        <v>2.0526404141393305E-2</v>
      </c>
      <c r="AQ80" s="38">
        <v>0.11977383989885132</v>
      </c>
      <c r="AR80" s="38">
        <v>0.1616087065695532</v>
      </c>
      <c r="AS80" s="43">
        <v>8.1592288017783801E-2</v>
      </c>
      <c r="AT80" s="38">
        <v>0</v>
      </c>
      <c r="AU80" s="38">
        <v>0</v>
      </c>
      <c r="AV80" s="38">
        <v>0.37828579355979519</v>
      </c>
      <c r="AW80" s="38">
        <v>0</v>
      </c>
      <c r="AX80" s="43">
        <v>0.13551428785610378</v>
      </c>
      <c r="AY80" s="38">
        <v>1.5485197047251124E-2</v>
      </c>
      <c r="AZ80" s="38">
        <v>1.4285222677609021E-2</v>
      </c>
      <c r="BA80" s="38">
        <v>1.3675946451115275E-2</v>
      </c>
      <c r="BB80" s="38">
        <v>2.1881684206985337E-2</v>
      </c>
      <c r="BC80" s="43">
        <v>1.6452156080134357E-2</v>
      </c>
      <c r="BD80" s="39">
        <v>-1104.9469487067076</v>
      </c>
      <c r="BE80" s="39">
        <v>-1233.721449148843</v>
      </c>
      <c r="BF80" s="39">
        <v>-286.46991739130431</v>
      </c>
      <c r="BG80" s="39">
        <v>-354.20550344234078</v>
      </c>
      <c r="BH80" s="44">
        <v>-742.59397890387118</v>
      </c>
      <c r="BI80" s="38">
        <v>4.7505474421460844E-2</v>
      </c>
      <c r="BJ80" s="38">
        <v>7.733273243566896E-2</v>
      </c>
      <c r="BK80" s="38">
        <v>5.2793951436621675E-2</v>
      </c>
      <c r="BL80" s="38">
        <v>3.6023018149251219E-2</v>
      </c>
      <c r="BM80" s="43">
        <v>5.3108377548264196E-2</v>
      </c>
      <c r="BN80" s="40">
        <v>4468613.8600000003</v>
      </c>
      <c r="BO80" s="40">
        <v>4468613.8600000003</v>
      </c>
      <c r="BP80" s="40">
        <v>2299</v>
      </c>
      <c r="BQ80" s="40">
        <v>2299</v>
      </c>
      <c r="BR80" s="40">
        <v>-1707223.5575000001</v>
      </c>
      <c r="BS80" s="40">
        <v>3464872.125</v>
      </c>
      <c r="BT80" s="40">
        <v>1009.7099999999998</v>
      </c>
      <c r="BU80" s="40">
        <v>4018935.0975000001</v>
      </c>
      <c r="BV80" s="40">
        <v>213439.1225</v>
      </c>
      <c r="BW80" s="40">
        <v>221538.57750000001</v>
      </c>
      <c r="BX80" s="40">
        <v>375000</v>
      </c>
      <c r="BY80" s="40">
        <v>66120.147499999992</v>
      </c>
      <c r="BZ80" s="40">
        <v>327914.11000000004</v>
      </c>
      <c r="CA80" s="40">
        <v>3107143.16</v>
      </c>
      <c r="CB80" s="40">
        <v>4151856.4124999996</v>
      </c>
      <c r="CC80" s="40">
        <v>596538.57750000001</v>
      </c>
      <c r="CD80" s="40">
        <v>3805495.9750000001</v>
      </c>
      <c r="CE80" s="40">
        <v>150000</v>
      </c>
      <c r="CF80" s="38">
        <v>0.05</v>
      </c>
      <c r="CG80" s="40">
        <v>131250</v>
      </c>
      <c r="CH80" s="41">
        <v>45562.5937962963</v>
      </c>
      <c r="CI80" s="41">
        <v>45562.585451388892</v>
      </c>
      <c r="CJ80" s="41">
        <v>45562.575671296298</v>
      </c>
      <c r="CK80" s="41">
        <v>45562.567858796298</v>
      </c>
    </row>
    <row r="81" spans="1:89" s="42" customFormat="1" x14ac:dyDescent="0.2">
      <c r="A81" s="34">
        <v>96</v>
      </c>
      <c r="B81" s="35">
        <v>62</v>
      </c>
      <c r="C81" s="36" t="s">
        <v>185</v>
      </c>
      <c r="D81" s="36" t="s">
        <v>186</v>
      </c>
      <c r="E81" s="36" t="s">
        <v>102</v>
      </c>
      <c r="F81" s="37" t="s">
        <v>103</v>
      </c>
      <c r="G81" s="36" t="s">
        <v>95</v>
      </c>
      <c r="H81" s="36" t="s">
        <v>94</v>
      </c>
      <c r="I81" s="36" t="s">
        <v>93</v>
      </c>
      <c r="J81" s="36" t="s">
        <v>275</v>
      </c>
      <c r="K81" s="38">
        <v>-0.41372580926397112</v>
      </c>
      <c r="L81" s="38">
        <v>-0.31270688252804452</v>
      </c>
      <c r="M81" s="38">
        <v>-0.26390968374285517</v>
      </c>
      <c r="N81" s="38">
        <v>0.20291522931421155</v>
      </c>
      <c r="O81" s="43">
        <v>-0.18005059809062296</v>
      </c>
      <c r="P81" s="55">
        <v>1.502782789913983E-3</v>
      </c>
      <c r="Q81" s="55">
        <v>1.435958120133812E-3</v>
      </c>
      <c r="R81" s="55">
        <v>1.6208159397166164E-3</v>
      </c>
      <c r="S81" s="55">
        <v>1.8334293702633752E-3</v>
      </c>
      <c r="T81" s="56">
        <v>1.6076100463642948E-3</v>
      </c>
      <c r="U81" s="55">
        <v>1.7680047129065152E-2</v>
      </c>
      <c r="V81" s="55">
        <v>1.5804537371415392E-2</v>
      </c>
      <c r="W81" s="55">
        <v>1.6418920385788922E-2</v>
      </c>
      <c r="X81" s="55">
        <v>3.5080194139179649E-2</v>
      </c>
      <c r="Y81" s="56">
        <v>2.1607018847461461E-2</v>
      </c>
      <c r="Z81" s="38">
        <v>0.99612163565568435</v>
      </c>
      <c r="AA81" s="38">
        <v>0.95300373808556715</v>
      </c>
      <c r="AB81" s="38">
        <v>1.0624468514066336</v>
      </c>
      <c r="AC81" s="38">
        <v>0.97104142123361314</v>
      </c>
      <c r="AD81" s="43">
        <v>0.99470249444017145</v>
      </c>
      <c r="AE81" s="38">
        <v>0.56756435161658525</v>
      </c>
      <c r="AF81" s="38">
        <v>0.4226345320884744</v>
      </c>
      <c r="AG81" s="38">
        <v>0.46657772782585971</v>
      </c>
      <c r="AH81" s="38">
        <v>0.31391965419344325</v>
      </c>
      <c r="AI81" s="43">
        <v>0.43542421789471986</v>
      </c>
      <c r="AJ81" s="38">
        <v>0.44527229420843512</v>
      </c>
      <c r="AK81" s="38">
        <v>0.3910955036656415</v>
      </c>
      <c r="AL81" s="38">
        <v>0.43377403339787546</v>
      </c>
      <c r="AM81" s="38">
        <v>0.32076501144303243</v>
      </c>
      <c r="AN81" s="38">
        <v>0.39835068048116684</v>
      </c>
      <c r="AO81" s="38">
        <v>0.37756913420578192</v>
      </c>
      <c r="AP81" s="38">
        <v>0.36090412329970095</v>
      </c>
      <c r="AQ81" s="38">
        <v>0.42124724621142928</v>
      </c>
      <c r="AR81" s="38">
        <v>0.72317069312141602</v>
      </c>
      <c r="AS81" s="43">
        <v>0.47889634675208065</v>
      </c>
      <c r="AT81" s="38">
        <v>0</v>
      </c>
      <c r="AU81" s="38">
        <v>0</v>
      </c>
      <c r="AV81" s="38">
        <v>9.4377291303567437E-2</v>
      </c>
      <c r="AW81" s="38">
        <v>0.28673092115223142</v>
      </c>
      <c r="AX81" s="43">
        <v>0.12045578620873781</v>
      </c>
      <c r="AY81" s="38">
        <v>1.3395985479862905E-2</v>
      </c>
      <c r="AZ81" s="38">
        <v>1.2067522900869477E-2</v>
      </c>
      <c r="BA81" s="38">
        <v>1.1366275792890094E-2</v>
      </c>
      <c r="BB81" s="38">
        <v>2.3428645184205552E-2</v>
      </c>
      <c r="BC81" s="43">
        <v>1.5252987768535691E-2</v>
      </c>
      <c r="BD81" s="39">
        <v>-543.97070098205211</v>
      </c>
      <c r="BE81" s="39">
        <v>-454.14860135135132</v>
      </c>
      <c r="BF81" s="39">
        <v>-393.83760368663593</v>
      </c>
      <c r="BG81" s="39">
        <v>325.28883013879704</v>
      </c>
      <c r="BH81" s="44">
        <v>-264.07113467479337</v>
      </c>
      <c r="BI81" s="38">
        <v>7.9997380712804531E-3</v>
      </c>
      <c r="BJ81" s="38">
        <v>-5.5224345134041924E-2</v>
      </c>
      <c r="BK81" s="38">
        <v>6.8521907186945286E-2</v>
      </c>
      <c r="BL81" s="38">
        <v>-8.2269711012129178E-3</v>
      </c>
      <c r="BM81" s="43">
        <v>4.2812044253794203E-3</v>
      </c>
      <c r="BN81" s="40">
        <v>5419333.4874999998</v>
      </c>
      <c r="BO81" s="40">
        <v>5419333.4874999998</v>
      </c>
      <c r="BP81" s="40">
        <v>2994.25</v>
      </c>
      <c r="BQ81" s="40">
        <v>2994.25</v>
      </c>
      <c r="BR81" s="40">
        <v>-790694.995</v>
      </c>
      <c r="BS81" s="40">
        <v>4391515.5149999997</v>
      </c>
      <c r="BT81" s="40">
        <v>7812.2325000000001</v>
      </c>
      <c r="BU81" s="40">
        <v>4859532.0225</v>
      </c>
      <c r="BV81" s="40">
        <v>20804.650000000005</v>
      </c>
      <c r="BW81" s="40">
        <v>523325.83750000002</v>
      </c>
      <c r="BX81" s="40">
        <v>136662.32</v>
      </c>
      <c r="BY81" s="40">
        <v>74122.382500000007</v>
      </c>
      <c r="BZ81" s="40">
        <v>2327212.1324999998</v>
      </c>
      <c r="CA81" s="40">
        <v>2158795.1825000001</v>
      </c>
      <c r="CB81" s="40">
        <v>4957912.5225</v>
      </c>
      <c r="CC81" s="40">
        <v>659988.15749999997</v>
      </c>
      <c r="CD81" s="40">
        <v>4819102.3725000005</v>
      </c>
      <c r="CE81" s="40">
        <v>2100000</v>
      </c>
      <c r="CF81" s="38">
        <v>0.05</v>
      </c>
      <c r="CG81" s="40">
        <v>72500</v>
      </c>
      <c r="CH81" s="41">
        <v>45562.5937962963</v>
      </c>
      <c r="CI81" s="41">
        <v>45562.585451388892</v>
      </c>
      <c r="CJ81" s="41">
        <v>45562.575671296298</v>
      </c>
      <c r="CK81" s="41">
        <v>45562.567858796298</v>
      </c>
    </row>
    <row r="82" spans="1:89" s="42" customFormat="1" x14ac:dyDescent="0.2">
      <c r="A82" s="34">
        <v>99</v>
      </c>
      <c r="B82" s="35">
        <v>63</v>
      </c>
      <c r="C82" s="36" t="s">
        <v>187</v>
      </c>
      <c r="D82" s="36" t="s">
        <v>188</v>
      </c>
      <c r="E82" s="36" t="s">
        <v>102</v>
      </c>
      <c r="F82" s="37" t="s">
        <v>103</v>
      </c>
      <c r="G82" s="36" t="s">
        <v>95</v>
      </c>
      <c r="H82" s="36" t="s">
        <v>94</v>
      </c>
      <c r="I82" s="36" t="s">
        <v>93</v>
      </c>
      <c r="J82" s="36" t="s">
        <v>275</v>
      </c>
      <c r="K82" s="38">
        <v>-0.74302043994743783</v>
      </c>
      <c r="L82" s="38">
        <v>-0.80517360975289964</v>
      </c>
      <c r="M82" s="38">
        <v>-1.0185856169133305</v>
      </c>
      <c r="N82" s="38">
        <v>-0.37199788458890309</v>
      </c>
      <c r="O82" s="43">
        <v>-0.73991204714390246</v>
      </c>
      <c r="P82" s="55">
        <v>7.9129964336245627E-4</v>
      </c>
      <c r="Q82" s="55">
        <v>8.6417146764108105E-5</v>
      </c>
      <c r="R82" s="55">
        <v>-3.0989381877043583E-4</v>
      </c>
      <c r="S82" s="55">
        <v>-4.8180935099956007E-4</v>
      </c>
      <c r="T82" s="56">
        <v>-5.0753667149951255E-6</v>
      </c>
      <c r="U82" s="55">
        <v>1.1372515713746137E-2</v>
      </c>
      <c r="V82" s="55">
        <v>1.2271676620861701E-2</v>
      </c>
      <c r="W82" s="55">
        <v>4.1211914958725537E-3</v>
      </c>
      <c r="X82" s="55">
        <v>5.8856001167759565E-3</v>
      </c>
      <c r="Y82" s="56">
        <v>7.9851584565687802E-3</v>
      </c>
      <c r="Z82" s="38">
        <v>1.1982143470052873</v>
      </c>
      <c r="AA82" s="38">
        <v>1.0685085303342476</v>
      </c>
      <c r="AB82" s="38">
        <v>1.5606515213404899</v>
      </c>
      <c r="AC82" s="38">
        <v>1.0790544447758224</v>
      </c>
      <c r="AD82" s="43">
        <v>1.2272961016790578</v>
      </c>
      <c r="AE82" s="38">
        <v>1.2742996975499645</v>
      </c>
      <c r="AF82" s="38">
        <v>1.3434648314112283</v>
      </c>
      <c r="AG82" s="38">
        <v>1.8246683843376088</v>
      </c>
      <c r="AH82" s="38">
        <v>1.89347783156841</v>
      </c>
      <c r="AI82" s="43">
        <v>1.5888837675789551</v>
      </c>
      <c r="AJ82" s="38">
        <v>0.87329546361523569</v>
      </c>
      <c r="AK82" s="38">
        <v>0.92864592757948161</v>
      </c>
      <c r="AL82" s="38">
        <v>1.2070527978279988</v>
      </c>
      <c r="AM82" s="38">
        <v>1.2940229393246341</v>
      </c>
      <c r="AN82" s="38">
        <v>1.0805103017803714</v>
      </c>
      <c r="AO82" s="38">
        <v>0.24579472800194951</v>
      </c>
      <c r="AP82" s="38">
        <v>0.26594464588319805</v>
      </c>
      <c r="AQ82" s="38">
        <v>9.9188012684361435E-2</v>
      </c>
      <c r="AR82" s="38">
        <v>0.13973005826901849</v>
      </c>
      <c r="AS82" s="43">
        <v>0.17883792235989124</v>
      </c>
      <c r="AT82" s="38">
        <v>0</v>
      </c>
      <c r="AU82" s="38">
        <v>0.11415141909124353</v>
      </c>
      <c r="AV82" s="38">
        <v>0.25213347078649456</v>
      </c>
      <c r="AW82" s="38">
        <v>0.45404297628444507</v>
      </c>
      <c r="AX82" s="43">
        <v>0.2495695582422264</v>
      </c>
      <c r="AY82" s="38">
        <v>3.6796684393082729E-2</v>
      </c>
      <c r="AZ82" s="38">
        <v>3.8938545328412254E-2</v>
      </c>
      <c r="BA82" s="38">
        <v>2.5768346576471743E-2</v>
      </c>
      <c r="BB82" s="38">
        <v>3.2288270403190281E-2</v>
      </c>
      <c r="BC82" s="43">
        <v>3.2680414040388871E-2</v>
      </c>
      <c r="BD82" s="39">
        <v>-1003.7541917167669</v>
      </c>
      <c r="BE82" s="39">
        <v>-930.91810274188458</v>
      </c>
      <c r="BF82" s="39">
        <v>-1275.0411384903307</v>
      </c>
      <c r="BG82" s="39">
        <v>-422.30049070405369</v>
      </c>
      <c r="BH82" s="44">
        <v>-903.46080211790729</v>
      </c>
      <c r="BI82" s="38">
        <v>0.20143016663510416</v>
      </c>
      <c r="BJ82" s="38">
        <v>0.10296816318683151</v>
      </c>
      <c r="BK82" s="38">
        <v>0.38532020676255113</v>
      </c>
      <c r="BL82" s="38">
        <v>0.10603278226059219</v>
      </c>
      <c r="BM82" s="43">
        <v>0.21788619310696508</v>
      </c>
      <c r="BN82" s="40">
        <v>6110503.8624999998</v>
      </c>
      <c r="BO82" s="40">
        <v>6110503.8624999998</v>
      </c>
      <c r="BP82" s="40">
        <v>3163.5</v>
      </c>
      <c r="BQ82" s="40">
        <v>3163.5</v>
      </c>
      <c r="BR82" s="40">
        <v>-2858098.2474999996</v>
      </c>
      <c r="BS82" s="40">
        <v>3862754.0375000001</v>
      </c>
      <c r="BT82" s="40">
        <v>-23.835000000000036</v>
      </c>
      <c r="BU82" s="40">
        <v>4696212.379999999</v>
      </c>
      <c r="BV82" s="40">
        <v>1023239.8374999999</v>
      </c>
      <c r="BW82" s="40">
        <v>1221515.125</v>
      </c>
      <c r="BX82" s="40">
        <v>0</v>
      </c>
      <c r="BY82" s="40">
        <v>153474.16500000001</v>
      </c>
      <c r="BZ82" s="40">
        <v>839860.86499999987</v>
      </c>
      <c r="CA82" s="40">
        <v>6602462.3724999996</v>
      </c>
      <c r="CB82" s="40">
        <v>4155409.2924999995</v>
      </c>
      <c r="CC82" s="40">
        <v>1221515.125</v>
      </c>
      <c r="CD82" s="40">
        <v>3672972.5424999995</v>
      </c>
      <c r="CE82" s="40">
        <v>750000</v>
      </c>
      <c r="CF82" s="38">
        <v>0.05</v>
      </c>
      <c r="CG82" s="40">
        <v>328938.75</v>
      </c>
      <c r="CH82" s="41">
        <v>45562.5937962963</v>
      </c>
      <c r="CI82" s="41">
        <v>45562.585451388892</v>
      </c>
      <c r="CJ82" s="41">
        <v>45562.575671296298</v>
      </c>
      <c r="CK82" s="41">
        <v>45562.567858796298</v>
      </c>
    </row>
    <row r="83" spans="1:89" s="42" customFormat="1" x14ac:dyDescent="0.2">
      <c r="A83" s="34">
        <v>98</v>
      </c>
      <c r="B83" s="35">
        <v>64</v>
      </c>
      <c r="C83" s="36" t="s">
        <v>189</v>
      </c>
      <c r="D83" s="36" t="s">
        <v>188</v>
      </c>
      <c r="E83" s="36" t="s">
        <v>98</v>
      </c>
      <c r="F83" s="37" t="s">
        <v>99</v>
      </c>
      <c r="G83" s="36" t="s">
        <v>95</v>
      </c>
      <c r="H83" s="36" t="s">
        <v>94</v>
      </c>
      <c r="I83" s="36" t="s">
        <v>93</v>
      </c>
      <c r="J83" s="36" t="s">
        <v>275</v>
      </c>
      <c r="K83" s="38">
        <v>0.609135887654779</v>
      </c>
      <c r="L83" s="38">
        <v>0.46357662753293988</v>
      </c>
      <c r="M83" s="38">
        <v>0.38870641078950435</v>
      </c>
      <c r="N83" s="38">
        <v>0.84936478919086655</v>
      </c>
      <c r="O83" s="43">
        <v>0.57656874488503418</v>
      </c>
      <c r="P83" s="55">
        <v>1.8225582626778501E-3</v>
      </c>
      <c r="Q83" s="55">
        <v>1.6713716234392484E-3</v>
      </c>
      <c r="R83" s="55">
        <v>2.4819440049067133E-3</v>
      </c>
      <c r="S83" s="55">
        <v>1.120369806249337E-2</v>
      </c>
      <c r="T83" s="56">
        <v>4.3786917297103257E-3</v>
      </c>
      <c r="U83" s="55">
        <v>3.9115202444525009E-2</v>
      </c>
      <c r="V83" s="55">
        <v>3.1725226040649278E-2</v>
      </c>
      <c r="W83" s="55">
        <v>3.153738706777065E-2</v>
      </c>
      <c r="X83" s="55">
        <v>4.4781000298864226E-2</v>
      </c>
      <c r="Y83" s="56">
        <v>3.6757332021775717E-2</v>
      </c>
      <c r="Z83" s="38">
        <v>0.97765108039556881</v>
      </c>
      <c r="AA83" s="38">
        <v>1.0631952062014611</v>
      </c>
      <c r="AB83" s="38">
        <v>1.0020816055646591</v>
      </c>
      <c r="AC83" s="38">
        <v>0.95887851502467636</v>
      </c>
      <c r="AD83" s="43">
        <v>0.99930710412911539</v>
      </c>
      <c r="AE83" s="38">
        <v>7.8395163887655606E-2</v>
      </c>
      <c r="AF83" s="38">
        <v>0.14041010252900527</v>
      </c>
      <c r="AG83" s="38">
        <v>0.13363722994834856</v>
      </c>
      <c r="AH83" s="38">
        <v>8.5558745179966839E-2</v>
      </c>
      <c r="AI83" s="43">
        <v>0.10927967184273477</v>
      </c>
      <c r="AJ83" s="38">
        <v>3.1526695934816579E-2</v>
      </c>
      <c r="AK83" s="38">
        <v>5.5819089589891194E-2</v>
      </c>
      <c r="AL83" s="38">
        <v>5.4287408747427685E-2</v>
      </c>
      <c r="AM83" s="38">
        <v>3.7022082114540375E-2</v>
      </c>
      <c r="AN83" s="38">
        <v>4.4789944485049388E-2</v>
      </c>
      <c r="AO83" s="38">
        <v>0.78312511785644023</v>
      </c>
      <c r="AP83" s="38">
        <v>0.64017906394382162</v>
      </c>
      <c r="AQ83" s="38">
        <v>0.63575908472279352</v>
      </c>
      <c r="AR83" s="38">
        <v>0.90766981292212245</v>
      </c>
      <c r="AS83" s="43">
        <v>0.74118043861865623</v>
      </c>
      <c r="AT83" s="38">
        <v>0</v>
      </c>
      <c r="AU83" s="38">
        <v>6.1124922311924908E-2</v>
      </c>
      <c r="AV83" s="38">
        <v>8.4414831695110437E-3</v>
      </c>
      <c r="AW83" s="38">
        <v>0.31415070466434819</v>
      </c>
      <c r="AX83" s="43">
        <v>0.12377320654551942</v>
      </c>
      <c r="AY83" s="38">
        <v>6.4868558324561593E-2</v>
      </c>
      <c r="AZ83" s="38">
        <v>6.210306269621655E-2</v>
      </c>
      <c r="BA83" s="38">
        <v>6.9473030866523774E-2</v>
      </c>
      <c r="BB83" s="38">
        <v>7.7568515654243206E-2</v>
      </c>
      <c r="BC83" s="43">
        <v>6.8627707545144037E-2</v>
      </c>
      <c r="BD83" s="39">
        <v>412.6515414599574</v>
      </c>
      <c r="BE83" s="39">
        <v>345.36548836419229</v>
      </c>
      <c r="BF83" s="39">
        <v>295.11425135501355</v>
      </c>
      <c r="BG83" s="39">
        <v>627.22262039189638</v>
      </c>
      <c r="BH83" s="44">
        <v>421.26704565801248</v>
      </c>
      <c r="BI83" s="38">
        <v>4.0186188363635938E-2</v>
      </c>
      <c r="BJ83" s="38">
        <v>0.11987064060232075</v>
      </c>
      <c r="BK83" s="38">
        <v>6.9068368345579806E-2</v>
      </c>
      <c r="BL83" s="38">
        <v>2.3479838597027843E-2</v>
      </c>
      <c r="BM83" s="43">
        <v>6.3555639506968103E-2</v>
      </c>
      <c r="BN83" s="40">
        <v>11333356.925000001</v>
      </c>
      <c r="BO83" s="40">
        <v>0</v>
      </c>
      <c r="BP83" s="40">
        <v>5864.25</v>
      </c>
      <c r="BQ83" s="40">
        <v>0</v>
      </c>
      <c r="BR83" s="40">
        <v>2470415.2725</v>
      </c>
      <c r="BS83" s="40">
        <v>4284684.6875</v>
      </c>
      <c r="BT83" s="40">
        <v>20325.585000000003</v>
      </c>
      <c r="BU83" s="40">
        <v>4641931.0274999999</v>
      </c>
      <c r="BV83" s="40">
        <v>295020.89500000002</v>
      </c>
      <c r="BW83" s="40">
        <v>614031.67499999993</v>
      </c>
      <c r="BX83" s="40">
        <v>0</v>
      </c>
      <c r="BY83" s="40">
        <v>318565.08499999996</v>
      </c>
      <c r="BZ83" s="40">
        <v>3440508.4749999996</v>
      </c>
      <c r="CA83" s="40">
        <v>507620.42750000005</v>
      </c>
      <c r="CB83" s="40">
        <v>4645149.6325000003</v>
      </c>
      <c r="CC83" s="40">
        <v>614031.67499999993</v>
      </c>
      <c r="CD83" s="40">
        <v>4346910.1325000003</v>
      </c>
      <c r="CE83" s="40">
        <v>3412500</v>
      </c>
      <c r="CF83" s="38">
        <v>0.05</v>
      </c>
      <c r="CG83" s="40">
        <v>0</v>
      </c>
      <c r="CH83" s="41">
        <v>45562.5937962963</v>
      </c>
      <c r="CI83" s="41">
        <v>45562.585451388892</v>
      </c>
      <c r="CJ83" s="41">
        <v>45562.575671296298</v>
      </c>
      <c r="CK83" s="41">
        <v>45562.567858796298</v>
      </c>
    </row>
    <row r="84" spans="1:89" s="42" customFormat="1" x14ac:dyDescent="0.2">
      <c r="A84" s="34">
        <v>100</v>
      </c>
      <c r="B84" s="35">
        <v>65</v>
      </c>
      <c r="C84" s="36" t="s">
        <v>190</v>
      </c>
      <c r="D84" s="36" t="s">
        <v>191</v>
      </c>
      <c r="E84" s="36" t="s">
        <v>91</v>
      </c>
      <c r="F84" s="37" t="s">
        <v>92</v>
      </c>
      <c r="G84" s="36" t="s">
        <v>95</v>
      </c>
      <c r="H84" s="36" t="s">
        <v>94</v>
      </c>
      <c r="I84" s="36" t="s">
        <v>93</v>
      </c>
      <c r="J84" s="36" t="s">
        <v>275</v>
      </c>
      <c r="K84" s="38">
        <v>0.73890971704680908</v>
      </c>
      <c r="L84" s="38">
        <v>1.1208858450799368</v>
      </c>
      <c r="M84" s="38">
        <v>1.0957474525149866</v>
      </c>
      <c r="N84" s="38">
        <v>0.96469323362227166</v>
      </c>
      <c r="O84" s="43">
        <v>0.98150212616777088</v>
      </c>
      <c r="P84" s="55">
        <v>4.7520699641824512E-3</v>
      </c>
      <c r="Q84" s="55">
        <v>4.8605115682129737E-3</v>
      </c>
      <c r="R84" s="55">
        <v>5.3606895953275929E-3</v>
      </c>
      <c r="S84" s="55">
        <v>1.2204203307356491E-2</v>
      </c>
      <c r="T84" s="56">
        <v>6.893242631088343E-3</v>
      </c>
      <c r="U84" s="55">
        <v>5.9373463803158187E-2</v>
      </c>
      <c r="V84" s="55">
        <v>7.3829460173775244E-2</v>
      </c>
      <c r="W84" s="55">
        <v>7.6772616094014604E-2</v>
      </c>
      <c r="X84" s="55">
        <v>7.3821707678951465E-2</v>
      </c>
      <c r="Y84" s="56">
        <v>7.1194982513746716E-2</v>
      </c>
      <c r="Z84" s="38">
        <v>0.98774142984705027</v>
      </c>
      <c r="AA84" s="38">
        <v>1.0318194885698739</v>
      </c>
      <c r="AB84" s="38">
        <v>1.0097148916896439</v>
      </c>
      <c r="AC84" s="38">
        <v>1.0294850300675247</v>
      </c>
      <c r="AD84" s="43">
        <v>1.0150136604165962</v>
      </c>
      <c r="AE84" s="38">
        <v>0.54132773734542139</v>
      </c>
      <c r="AF84" s="38">
        <v>0.4791497849361625</v>
      </c>
      <c r="AG84" s="38">
        <v>0.46582414325117305</v>
      </c>
      <c r="AH84" s="38">
        <v>0.44962227331856869</v>
      </c>
      <c r="AI84" s="43">
        <v>0.48278036473710184</v>
      </c>
      <c r="AJ84" s="38">
        <v>0.62601861405376502</v>
      </c>
      <c r="AK84" s="38">
        <v>0.56697824509776673</v>
      </c>
      <c r="AL84" s="38">
        <v>0.5889716066526598</v>
      </c>
      <c r="AM84" s="38">
        <v>0.58391626017238407</v>
      </c>
      <c r="AN84" s="38">
        <v>0.59144476579536975</v>
      </c>
      <c r="AO84" s="38">
        <v>1.2650157142519598</v>
      </c>
      <c r="AP84" s="38">
        <v>1.5257071348965288</v>
      </c>
      <c r="AQ84" s="38">
        <v>1.5567016293547367</v>
      </c>
      <c r="AR84" s="38">
        <v>1.4980617344309259</v>
      </c>
      <c r="AS84" s="43">
        <v>1.4653793051976696</v>
      </c>
      <c r="AT84" s="38">
        <v>0.28330409707969539</v>
      </c>
      <c r="AU84" s="38">
        <v>0.34941726981695992</v>
      </c>
      <c r="AV84" s="38">
        <v>5.5203485611801044E-2</v>
      </c>
      <c r="AW84" s="38">
        <v>1.4594988775433894E-2</v>
      </c>
      <c r="AX84" s="43">
        <v>0.19593591696328619</v>
      </c>
      <c r="AY84" s="38">
        <v>7.7991375010074984E-2</v>
      </c>
      <c r="AZ84" s="38">
        <v>0.10022566720179663</v>
      </c>
      <c r="BA84" s="38">
        <v>7.6091134827658932E-2</v>
      </c>
      <c r="BB84" s="38">
        <v>8.137532198076021E-2</v>
      </c>
      <c r="BC84" s="43">
        <v>8.396990006176494E-2</v>
      </c>
      <c r="BD84" s="39">
        <v>1526.326959285346</v>
      </c>
      <c r="BE84" s="39">
        <v>2371.9457947133537</v>
      </c>
      <c r="BF84" s="39">
        <v>2341.2293645886998</v>
      </c>
      <c r="BG84" s="39">
        <v>2177.3609976166154</v>
      </c>
      <c r="BH84" s="44">
        <v>2104.459497943797</v>
      </c>
      <c r="BI84" s="38">
        <v>7.9432282687143571E-2</v>
      </c>
      <c r="BJ84" s="38">
        <v>9.977244069679804E-2</v>
      </c>
      <c r="BK84" s="38">
        <v>6.660591174296096E-2</v>
      </c>
      <c r="BL84" s="38">
        <v>7.2641993903344984E-2</v>
      </c>
      <c r="BM84" s="43">
        <v>7.949695804477018E-2</v>
      </c>
      <c r="BN84" s="40">
        <v>10972129.255000001</v>
      </c>
      <c r="BO84" s="40">
        <v>10972129.254999999</v>
      </c>
      <c r="BP84" s="40">
        <v>5836</v>
      </c>
      <c r="BQ84" s="40">
        <v>5836</v>
      </c>
      <c r="BR84" s="40">
        <v>12281625.629999999</v>
      </c>
      <c r="BS84" s="40">
        <v>12513091.212499999</v>
      </c>
      <c r="BT84" s="40">
        <v>93191.202499999999</v>
      </c>
      <c r="BU84" s="40">
        <v>13519211.129999999</v>
      </c>
      <c r="BV84" s="40">
        <v>1074736.1599999999</v>
      </c>
      <c r="BW84" s="40">
        <v>2219300.7625000002</v>
      </c>
      <c r="BX84" s="40">
        <v>669287.25</v>
      </c>
      <c r="BY84" s="40">
        <v>1135206.8075000001</v>
      </c>
      <c r="BZ84" s="40">
        <v>19810772.212499999</v>
      </c>
      <c r="CA84" s="40">
        <v>6489408.4175000004</v>
      </c>
      <c r="CB84" s="40">
        <v>13441740.574999999</v>
      </c>
      <c r="CC84" s="40">
        <v>2967065.5249999999</v>
      </c>
      <c r="CD84" s="40">
        <v>12175974.969999999</v>
      </c>
      <c r="CE84" s="40">
        <v>19250000</v>
      </c>
      <c r="CF84" s="38">
        <v>0.05</v>
      </c>
      <c r="CG84" s="40">
        <v>122500</v>
      </c>
      <c r="CH84" s="41">
        <v>45562.5937962963</v>
      </c>
      <c r="CI84" s="41">
        <v>45562.585451388892</v>
      </c>
      <c r="CJ84" s="41">
        <v>45562.575671296298</v>
      </c>
      <c r="CK84" s="41">
        <v>45562.567858796298</v>
      </c>
    </row>
    <row r="85" spans="1:89" s="42" customFormat="1" x14ac:dyDescent="0.2">
      <c r="A85" s="34">
        <v>101</v>
      </c>
      <c r="B85" s="35">
        <v>66</v>
      </c>
      <c r="C85" s="36" t="s">
        <v>192</v>
      </c>
      <c r="D85" s="36" t="s">
        <v>193</v>
      </c>
      <c r="E85" s="36" t="s">
        <v>102</v>
      </c>
      <c r="F85" s="37" t="s">
        <v>103</v>
      </c>
      <c r="G85" s="36" t="s">
        <v>95</v>
      </c>
      <c r="H85" s="36" t="s">
        <v>94</v>
      </c>
      <c r="I85" s="36" t="s">
        <v>93</v>
      </c>
      <c r="J85" s="36" t="s">
        <v>275</v>
      </c>
      <c r="K85" s="38">
        <v>1.5110287489422953</v>
      </c>
      <c r="L85" s="38">
        <v>1.7073616101503415</v>
      </c>
      <c r="M85" s="38">
        <v>1.827224894428183</v>
      </c>
      <c r="N85" s="38">
        <v>2.5509549277874384</v>
      </c>
      <c r="O85" s="43">
        <v>1.8976888277896771</v>
      </c>
      <c r="P85" s="55">
        <v>1.844120284865804E-2</v>
      </c>
      <c r="Q85" s="55">
        <v>1.4414471046637713E-2</v>
      </c>
      <c r="R85" s="55">
        <v>7.4291310897771834E-3</v>
      </c>
      <c r="S85" s="55">
        <v>1.2975044778301185E-2</v>
      </c>
      <c r="T85" s="56">
        <v>1.3116139693972359E-2</v>
      </c>
      <c r="U85" s="55">
        <v>7.3076848808184172E-2</v>
      </c>
      <c r="V85" s="55">
        <v>7.8647282024910475E-2</v>
      </c>
      <c r="W85" s="55">
        <v>8.5113583140997082E-2</v>
      </c>
      <c r="X85" s="55">
        <v>0.10824566486363876</v>
      </c>
      <c r="Y85" s="56">
        <v>8.6544985886380502E-2</v>
      </c>
      <c r="Z85" s="38">
        <v>1.080186602800381</v>
      </c>
      <c r="AA85" s="38">
        <v>1.1054298994038909</v>
      </c>
      <c r="AB85" s="38">
        <v>1.0566495087265553</v>
      </c>
      <c r="AC85" s="38">
        <v>0.93838897503817331</v>
      </c>
      <c r="AD85" s="43">
        <v>1.040072385685423</v>
      </c>
      <c r="AE85" s="38">
        <v>0.63426746370508058</v>
      </c>
      <c r="AF85" s="38">
        <v>0.6796333276765012</v>
      </c>
      <c r="AG85" s="38">
        <v>0.60379518124830267</v>
      </c>
      <c r="AH85" s="38">
        <v>0.54790857874002807</v>
      </c>
      <c r="AI85" s="43">
        <v>0.61226891042642473</v>
      </c>
      <c r="AJ85" s="38">
        <v>0.36026939752325293</v>
      </c>
      <c r="AK85" s="38">
        <v>0.38331822019452727</v>
      </c>
      <c r="AL85" s="38">
        <v>0.37994931754853378</v>
      </c>
      <c r="AM85" s="38">
        <v>0.37867857246641634</v>
      </c>
      <c r="AN85" s="38">
        <v>0.37572631557727365</v>
      </c>
      <c r="AO85" s="38">
        <v>1.5496277299431205</v>
      </c>
      <c r="AP85" s="38">
        <v>1.6128015937136382</v>
      </c>
      <c r="AQ85" s="38">
        <v>1.7626530974753272</v>
      </c>
      <c r="AR85" s="38">
        <v>2.1998172296122434</v>
      </c>
      <c r="AS85" s="43">
        <v>1.7863874184663007</v>
      </c>
      <c r="AT85" s="38">
        <v>0.20127024947449856</v>
      </c>
      <c r="AU85" s="38">
        <v>0.30340450245655454</v>
      </c>
      <c r="AV85" s="38">
        <v>0.35027037840939151</v>
      </c>
      <c r="AW85" s="38">
        <v>0.28824263261856886</v>
      </c>
      <c r="AX85" s="43">
        <v>0.29090664279623313</v>
      </c>
      <c r="AY85" s="38">
        <v>9.0369300598711316E-2</v>
      </c>
      <c r="AZ85" s="38">
        <v>8.6537505996253067E-2</v>
      </c>
      <c r="BA85" s="38">
        <v>9.1995708443481747E-2</v>
      </c>
      <c r="BB85" s="38">
        <v>0.11827588586525797</v>
      </c>
      <c r="BC85" s="43">
        <v>9.6915446850815809E-2</v>
      </c>
      <c r="BD85" s="39">
        <v>1992.7931042382588</v>
      </c>
      <c r="BE85" s="39">
        <v>2307.7619096626645</v>
      </c>
      <c r="BF85" s="39">
        <v>2831.2084448874962</v>
      </c>
      <c r="BG85" s="39">
        <v>3367.4089023360539</v>
      </c>
      <c r="BH85" s="44">
        <v>2628.160051230966</v>
      </c>
      <c r="BI85" s="38">
        <v>0.1461621260119271</v>
      </c>
      <c r="BJ85" s="38">
        <v>0.16749760321554025</v>
      </c>
      <c r="BK85" s="38">
        <v>0.13817897035507717</v>
      </c>
      <c r="BL85" s="38">
        <v>3.96446722692015E-2</v>
      </c>
      <c r="BM85" s="43">
        <v>0.12232776559583453</v>
      </c>
      <c r="BN85" s="40">
        <v>9358348.1824999992</v>
      </c>
      <c r="BO85" s="40">
        <v>9358348.182500001</v>
      </c>
      <c r="BP85" s="40">
        <v>3513.5</v>
      </c>
      <c r="BQ85" s="40">
        <v>3513.5</v>
      </c>
      <c r="BR85" s="40">
        <v>9234040.3399999999</v>
      </c>
      <c r="BS85" s="40">
        <v>4865940.1924999999</v>
      </c>
      <c r="BT85" s="40">
        <v>77038.10500000001</v>
      </c>
      <c r="BU85" s="40">
        <v>5873534.9575000005</v>
      </c>
      <c r="BV85" s="40">
        <v>718496.40749999997</v>
      </c>
      <c r="BW85" s="40">
        <v>1995022.0349999999</v>
      </c>
      <c r="BX85" s="40">
        <v>70213.19</v>
      </c>
      <c r="BY85" s="40">
        <v>569236.26500000001</v>
      </c>
      <c r="BZ85" s="40">
        <v>10492408.949999999</v>
      </c>
      <c r="CA85" s="40">
        <v>3516177.6824999996</v>
      </c>
      <c r="CB85" s="40">
        <v>5742864.977500001</v>
      </c>
      <c r="CC85" s="40">
        <v>2077939.9749999999</v>
      </c>
      <c r="CD85" s="40">
        <v>5065038.8</v>
      </c>
      <c r="CE85" s="40">
        <v>10166500</v>
      </c>
      <c r="CF85" s="38">
        <v>0.05</v>
      </c>
      <c r="CG85" s="40">
        <v>95628.267500000002</v>
      </c>
      <c r="CH85" s="41">
        <v>45562.5937962963</v>
      </c>
      <c r="CI85" s="41">
        <v>45562.585451388892</v>
      </c>
      <c r="CJ85" s="41">
        <v>45562.575671296298</v>
      </c>
      <c r="CK85" s="41">
        <v>45562.567858796298</v>
      </c>
    </row>
    <row r="86" spans="1:89" s="42" customFormat="1" x14ac:dyDescent="0.2">
      <c r="A86" s="34">
        <v>229</v>
      </c>
      <c r="B86" s="35">
        <v>229</v>
      </c>
      <c r="C86" s="36" t="s">
        <v>194</v>
      </c>
      <c r="D86" s="36" t="s">
        <v>195</v>
      </c>
      <c r="E86" s="36" t="s">
        <v>91</v>
      </c>
      <c r="F86" s="37" t="s">
        <v>92</v>
      </c>
      <c r="G86" s="36" t="s">
        <v>95</v>
      </c>
      <c r="H86" s="36" t="s">
        <v>94</v>
      </c>
      <c r="I86" s="36" t="s">
        <v>93</v>
      </c>
      <c r="J86" s="36" t="s">
        <v>275</v>
      </c>
      <c r="K86" s="38">
        <v>5.0516579770859833E-2</v>
      </c>
      <c r="L86" s="38">
        <v>0.55799836366431488</v>
      </c>
      <c r="M86" s="38">
        <v>0.5061609460941684</v>
      </c>
      <c r="N86" s="38">
        <v>0.56570343804939094</v>
      </c>
      <c r="O86" s="43">
        <v>0.43968996157828233</v>
      </c>
      <c r="P86" s="55">
        <v>7.6666278414350489E-3</v>
      </c>
      <c r="Q86" s="55">
        <v>9.3328004675791599E-3</v>
      </c>
      <c r="R86" s="55">
        <v>1.0917200443208319E-2</v>
      </c>
      <c r="S86" s="55">
        <v>1.2772282801565333E-2</v>
      </c>
      <c r="T86" s="56">
        <v>1.0178314700111451E-2</v>
      </c>
      <c r="U86" s="55">
        <v>0.1054912609438302</v>
      </c>
      <c r="V86" s="55">
        <v>8.7033443329203333E-2</v>
      </c>
      <c r="W86" s="55">
        <v>9.3894740805493038E-2</v>
      </c>
      <c r="X86" s="55">
        <v>9.3920663374959371E-2</v>
      </c>
      <c r="Y86" s="56">
        <v>9.4657836106398136E-2</v>
      </c>
      <c r="Z86" s="38">
        <v>1.0310433795115246</v>
      </c>
      <c r="AA86" s="38">
        <v>1.2697966496344382</v>
      </c>
      <c r="AB86" s="38">
        <v>0.94932253938895472</v>
      </c>
      <c r="AC86" s="38">
        <v>0.98611980940429655</v>
      </c>
      <c r="AD86" s="43">
        <v>1.0524595825388021</v>
      </c>
      <c r="AE86" s="38">
        <v>1.3825250231525792</v>
      </c>
      <c r="AF86" s="38">
        <v>1.2677863745245666</v>
      </c>
      <c r="AG86" s="38">
        <v>1.05696795988074</v>
      </c>
      <c r="AH86" s="38">
        <v>1.0202498456132294</v>
      </c>
      <c r="AI86" s="43">
        <v>1.174088447860612</v>
      </c>
      <c r="AJ86" s="38">
        <v>1.4897624468930291</v>
      </c>
      <c r="AK86" s="38">
        <v>1.1289136457503663</v>
      </c>
      <c r="AL86" s="38">
        <v>1.165659483333459</v>
      </c>
      <c r="AM86" s="38">
        <v>1.1053289149074952</v>
      </c>
      <c r="AN86" s="38">
        <v>1.2155098553511809</v>
      </c>
      <c r="AO86" s="38">
        <v>2.2418837992595737</v>
      </c>
      <c r="AP86" s="38">
        <v>1.786984831470243</v>
      </c>
      <c r="AQ86" s="38">
        <v>1.910257933645946</v>
      </c>
      <c r="AR86" s="38">
        <v>1.9049462054349637</v>
      </c>
      <c r="AS86" s="43">
        <v>1.9509950903096744</v>
      </c>
      <c r="AT86" s="38">
        <v>0.57199055826687895</v>
      </c>
      <c r="AU86" s="38">
        <v>0.28305883670752857</v>
      </c>
      <c r="AV86" s="38">
        <v>0</v>
      </c>
      <c r="AW86" s="38">
        <v>2.4413946537259611E-2</v>
      </c>
      <c r="AX86" s="43">
        <v>0.30495174190345742</v>
      </c>
      <c r="AY86" s="38">
        <v>2.9615481501843038E-2</v>
      </c>
      <c r="AZ86" s="38">
        <v>6.1566626693295504E-2</v>
      </c>
      <c r="BA86" s="38">
        <v>7.0573983814935293E-2</v>
      </c>
      <c r="BB86" s="38">
        <v>7.5332404404790138E-2</v>
      </c>
      <c r="BC86" s="43">
        <v>5.9770496227583174E-2</v>
      </c>
      <c r="BD86" s="39">
        <v>78.702143459915604</v>
      </c>
      <c r="BE86" s="39">
        <v>1101.0335732647814</v>
      </c>
      <c r="BF86" s="39">
        <v>991.15172124265325</v>
      </c>
      <c r="BG86" s="39">
        <v>1071.7689253486465</v>
      </c>
      <c r="BH86" s="44">
        <v>811.65817723645523</v>
      </c>
      <c r="BI86" s="38">
        <v>-9.482964197089952E-2</v>
      </c>
      <c r="BJ86" s="38">
        <v>0.17614269689084647</v>
      </c>
      <c r="BK86" s="38">
        <v>3.2826066537789127E-2</v>
      </c>
      <c r="BL86" s="38">
        <v>-1.6528659774894663E-2</v>
      </c>
      <c r="BM86" s="43">
        <v>3.1369752335506068E-2</v>
      </c>
      <c r="BN86" s="40">
        <v>2998339.375</v>
      </c>
      <c r="BO86" s="40">
        <v>2998339.375</v>
      </c>
      <c r="BP86" s="40">
        <v>1190.5</v>
      </c>
      <c r="BQ86" s="40">
        <v>1190.5</v>
      </c>
      <c r="BR86" s="40">
        <v>966279.06</v>
      </c>
      <c r="BS86" s="40">
        <v>2197637.2999999998</v>
      </c>
      <c r="BT86" s="40">
        <v>33064.6875</v>
      </c>
      <c r="BU86" s="40">
        <v>3248542.4624999999</v>
      </c>
      <c r="BV86" s="40">
        <v>101905.9725</v>
      </c>
      <c r="BW86" s="40">
        <v>1166742.02</v>
      </c>
      <c r="BX86" s="40">
        <v>37866.487500000003</v>
      </c>
      <c r="BY86" s="40">
        <v>194166.995</v>
      </c>
      <c r="BZ86" s="40">
        <v>6337890.3949999996</v>
      </c>
      <c r="CA86" s="40">
        <v>3644511.0600000005</v>
      </c>
      <c r="CB86" s="40">
        <v>3104119.6825000001</v>
      </c>
      <c r="CC86" s="40">
        <v>1231528.5075000001</v>
      </c>
      <c r="CD86" s="40">
        <v>2806908.8525</v>
      </c>
      <c r="CE86" s="40">
        <v>6150000</v>
      </c>
      <c r="CF86" s="38">
        <v>0.05</v>
      </c>
      <c r="CG86" s="40">
        <v>17500</v>
      </c>
      <c r="CH86" s="41">
        <v>45562.5937962963</v>
      </c>
      <c r="CI86" s="41">
        <v>45562.585451388892</v>
      </c>
      <c r="CJ86" s="41">
        <v>45562.575671296298</v>
      </c>
      <c r="CK86" s="41">
        <v>45562.567858796298</v>
      </c>
    </row>
    <row r="87" spans="1:89" s="42" customFormat="1" x14ac:dyDescent="0.2">
      <c r="A87" s="34">
        <v>209</v>
      </c>
      <c r="B87" s="35">
        <v>69</v>
      </c>
      <c r="C87" s="36" t="s">
        <v>196</v>
      </c>
      <c r="D87" s="36" t="s">
        <v>197</v>
      </c>
      <c r="E87" s="36" t="s">
        <v>91</v>
      </c>
      <c r="F87" s="37" t="s">
        <v>92</v>
      </c>
      <c r="G87" s="36" t="s">
        <v>95</v>
      </c>
      <c r="H87" s="36" t="s">
        <v>94</v>
      </c>
      <c r="I87" s="36" t="s">
        <v>93</v>
      </c>
      <c r="J87" s="36" t="s">
        <v>275</v>
      </c>
      <c r="K87" s="38">
        <v>0.62604750137682985</v>
      </c>
      <c r="L87" s="38">
        <v>0.56936415413328745</v>
      </c>
      <c r="M87" s="38">
        <v>0.66275103263834712</v>
      </c>
      <c r="N87" s="38">
        <v>0.28959715502131117</v>
      </c>
      <c r="O87" s="43">
        <v>0.5356156590898149</v>
      </c>
      <c r="P87" s="55">
        <v>3.1300584810808637E-3</v>
      </c>
      <c r="Q87" s="55">
        <v>2.6096927053148068E-3</v>
      </c>
      <c r="R87" s="55">
        <v>3.2187192678138896E-3</v>
      </c>
      <c r="S87" s="55">
        <v>6.6051783902726559E-3</v>
      </c>
      <c r="T87" s="56">
        <v>4.1157896067810932E-3</v>
      </c>
      <c r="U87" s="55">
        <v>4.0283374487855544E-2</v>
      </c>
      <c r="V87" s="55">
        <v>3.9541963053404329E-2</v>
      </c>
      <c r="W87" s="55">
        <v>4.3624626515276502E-2</v>
      </c>
      <c r="X87" s="55">
        <v>3.2544153942740732E-2</v>
      </c>
      <c r="Y87" s="56">
        <v>3.8431425003679229E-2</v>
      </c>
      <c r="Z87" s="38">
        <v>1.0475890549397031</v>
      </c>
      <c r="AA87" s="38">
        <v>1.0977787623900481</v>
      </c>
      <c r="AB87" s="38">
        <v>1.0158718192371929</v>
      </c>
      <c r="AC87" s="38">
        <v>1.3327155951939913</v>
      </c>
      <c r="AD87" s="43">
        <v>1.1275826280515933</v>
      </c>
      <c r="AE87" s="38">
        <v>0.23782073614644719</v>
      </c>
      <c r="AF87" s="38">
        <v>0.31650630941295255</v>
      </c>
      <c r="AG87" s="38">
        <v>0.23866765905029944</v>
      </c>
      <c r="AH87" s="38">
        <v>0.51810215013697902</v>
      </c>
      <c r="AI87" s="43">
        <v>0.33425580851577974</v>
      </c>
      <c r="AJ87" s="38">
        <v>0.3374213376199115</v>
      </c>
      <c r="AK87" s="38">
        <v>0.46270510255773606</v>
      </c>
      <c r="AL87" s="38">
        <v>0.33857065691469096</v>
      </c>
      <c r="AM87" s="38">
        <v>0.84138057056621995</v>
      </c>
      <c r="AN87" s="38">
        <v>0.4949593615927308</v>
      </c>
      <c r="AO87" s="38">
        <v>0.83256575930324517</v>
      </c>
      <c r="AP87" s="38">
        <v>0.80868320679506023</v>
      </c>
      <c r="AQ87" s="38">
        <v>0.89525537701317759</v>
      </c>
      <c r="AR87" s="38">
        <v>0.67775845960556647</v>
      </c>
      <c r="AS87" s="43">
        <v>0.79243547577235063</v>
      </c>
      <c r="AT87" s="38">
        <v>2.543755426011414E-2</v>
      </c>
      <c r="AU87" s="38">
        <v>8.7054277969580859E-2</v>
      </c>
      <c r="AV87" s="38">
        <v>0.13839479944170061</v>
      </c>
      <c r="AW87" s="38">
        <v>5.0910903184710338E-2</v>
      </c>
      <c r="AX87" s="43">
        <v>7.7381073450705926E-2</v>
      </c>
      <c r="AY87" s="38">
        <v>4.3486428813118663E-2</v>
      </c>
      <c r="AZ87" s="38">
        <v>3.672271687949441E-2</v>
      </c>
      <c r="BA87" s="38">
        <v>4.8524917143363669E-2</v>
      </c>
      <c r="BB87" s="38">
        <v>4.1217793111268199E-2</v>
      </c>
      <c r="BC87" s="43">
        <v>4.22982948008001E-2</v>
      </c>
      <c r="BD87" s="39">
        <v>1543.8429535467669</v>
      </c>
      <c r="BE87" s="39">
        <v>1402.2475222871194</v>
      </c>
      <c r="BF87" s="39">
        <v>1593.823212875797</v>
      </c>
      <c r="BG87" s="39">
        <v>705.81553544494716</v>
      </c>
      <c r="BH87" s="44">
        <v>1308.2266559362304</v>
      </c>
      <c r="BI87" s="38">
        <v>8.5783586963699074E-2</v>
      </c>
      <c r="BJ87" s="38">
        <v>0.1231826671113114</v>
      </c>
      <c r="BK87" s="38">
        <v>6.0930038341082932E-2</v>
      </c>
      <c r="BL87" s="38">
        <v>0.28426497595532246</v>
      </c>
      <c r="BM87" s="43">
        <v>0.15132953750689665</v>
      </c>
      <c r="BN87" s="40">
        <v>5954715.7175000003</v>
      </c>
      <c r="BO87" s="40">
        <v>5954715.7175000012</v>
      </c>
      <c r="BP87" s="40">
        <v>3261.75</v>
      </c>
      <c r="BQ87" s="40">
        <v>3261.75</v>
      </c>
      <c r="BR87" s="40">
        <v>4267108.2949999999</v>
      </c>
      <c r="BS87" s="40">
        <v>7966735.5174999991</v>
      </c>
      <c r="BT87" s="40">
        <v>38821.712500000001</v>
      </c>
      <c r="BU87" s="40">
        <v>9432385.0850000009</v>
      </c>
      <c r="BV87" s="40">
        <v>1427398.4725000001</v>
      </c>
      <c r="BW87" s="40">
        <v>438108.59</v>
      </c>
      <c r="BX87" s="40">
        <v>213816.02249999999</v>
      </c>
      <c r="BY87" s="40">
        <v>398973.80499999993</v>
      </c>
      <c r="BZ87" s="40">
        <v>7474556.5625</v>
      </c>
      <c r="CA87" s="40">
        <v>2947342.29</v>
      </c>
      <c r="CB87" s="40">
        <v>8817624.75</v>
      </c>
      <c r="CC87" s="40">
        <v>671387.11250000005</v>
      </c>
      <c r="CD87" s="40">
        <v>8004986.6125000007</v>
      </c>
      <c r="CE87" s="40">
        <v>7250000</v>
      </c>
      <c r="CF87" s="38">
        <v>0.05</v>
      </c>
      <c r="CG87" s="40">
        <v>452486.04499999998</v>
      </c>
      <c r="CH87" s="41">
        <v>45562.5937962963</v>
      </c>
      <c r="CI87" s="41">
        <v>45562.585451388892</v>
      </c>
      <c r="CJ87" s="41">
        <v>45562.575671296298</v>
      </c>
      <c r="CK87" s="41">
        <v>45562.567858796298</v>
      </c>
    </row>
    <row r="88" spans="1:89" s="42" customFormat="1" x14ac:dyDescent="0.2">
      <c r="A88" s="34">
        <v>103</v>
      </c>
      <c r="B88" s="35">
        <v>70</v>
      </c>
      <c r="C88" s="36" t="s">
        <v>198</v>
      </c>
      <c r="D88" s="36" t="s">
        <v>199</v>
      </c>
      <c r="E88" s="36" t="s">
        <v>102</v>
      </c>
      <c r="F88" s="37" t="s">
        <v>103</v>
      </c>
      <c r="G88" s="36" t="s">
        <v>95</v>
      </c>
      <c r="H88" s="36" t="s">
        <v>94</v>
      </c>
      <c r="I88" s="36" t="s">
        <v>93</v>
      </c>
      <c r="J88" s="36" t="s">
        <v>275</v>
      </c>
      <c r="K88" s="38">
        <v>-0.28786480773920814</v>
      </c>
      <c r="L88" s="38">
        <v>-0.41320077951853895</v>
      </c>
      <c r="M88" s="38">
        <v>-0.4359265297669363</v>
      </c>
      <c r="N88" s="38">
        <v>-0.49900566391795353</v>
      </c>
      <c r="O88" s="43">
        <v>-0.40789630031440033</v>
      </c>
      <c r="P88" s="55">
        <v>1.9393706724737036E-3</v>
      </c>
      <c r="Q88" s="55">
        <v>2.5517604875701918E-3</v>
      </c>
      <c r="R88" s="55">
        <v>2.3515084293838544E-3</v>
      </c>
      <c r="S88" s="55">
        <v>1.5471701538649306E-3</v>
      </c>
      <c r="T88" s="56">
        <v>2.0452887631353216E-3</v>
      </c>
      <c r="U88" s="55">
        <v>1.4323215378251097E-2</v>
      </c>
      <c r="V88" s="55">
        <v>1.7814252391740625E-2</v>
      </c>
      <c r="W88" s="55">
        <v>1.8960913937970402E-2</v>
      </c>
      <c r="X88" s="55">
        <v>1.3443923372522834E-2</v>
      </c>
      <c r="Y88" s="56">
        <v>1.5804384770957906E-2</v>
      </c>
      <c r="Z88" s="38">
        <v>1.3097950484707712</v>
      </c>
      <c r="AA88" s="38">
        <v>1.0199686466564966</v>
      </c>
      <c r="AB88" s="38">
        <v>0.93290056126307042</v>
      </c>
      <c r="AC88" s="38">
        <v>1.2143600011496372</v>
      </c>
      <c r="AD88" s="43">
        <v>1.1191034214586664</v>
      </c>
      <c r="AE88" s="38">
        <v>0.79822910631096655</v>
      </c>
      <c r="AF88" s="38">
        <v>0.85860820646355929</v>
      </c>
      <c r="AG88" s="38">
        <v>0.78267340439079403</v>
      </c>
      <c r="AH88" s="38">
        <v>0.86594920096025518</v>
      </c>
      <c r="AI88" s="43">
        <v>0.82764567114550203</v>
      </c>
      <c r="AJ88" s="38">
        <v>0.68993274867913479</v>
      </c>
      <c r="AK88" s="38">
        <v>0.63620612201363647</v>
      </c>
      <c r="AL88" s="38">
        <v>0.63933207807309911</v>
      </c>
      <c r="AM88" s="38">
        <v>0.59917413640251693</v>
      </c>
      <c r="AN88" s="38">
        <v>0.63725239611339635</v>
      </c>
      <c r="AO88" s="38">
        <v>0.37804569647927638</v>
      </c>
      <c r="AP88" s="38">
        <v>0.38722043942065465</v>
      </c>
      <c r="AQ88" s="38">
        <v>0.40055633877175234</v>
      </c>
      <c r="AR88" s="38">
        <v>0.27898684456467571</v>
      </c>
      <c r="AS88" s="43">
        <v>0.3555423990016599</v>
      </c>
      <c r="AT88" s="38">
        <v>0.14334642982226142</v>
      </c>
      <c r="AU88" s="38">
        <v>0</v>
      </c>
      <c r="AV88" s="38">
        <v>0</v>
      </c>
      <c r="AW88" s="38">
        <v>8.9168206234648037E-2</v>
      </c>
      <c r="AX88" s="43">
        <v>6.1842829841919474E-2</v>
      </c>
      <c r="AY88" s="38">
        <v>4.0572660394453008E-2</v>
      </c>
      <c r="AZ88" s="38">
        <v>5.0360768647601792E-2</v>
      </c>
      <c r="BA88" s="38">
        <v>6.3347301192441183E-2</v>
      </c>
      <c r="BB88" s="38">
        <v>4.9475951229205332E-2</v>
      </c>
      <c r="BC88" s="43">
        <v>5.0117487137786604E-2</v>
      </c>
      <c r="BD88" s="39">
        <v>-666.54588235294113</v>
      </c>
      <c r="BE88" s="39">
        <v>-805.57635062611791</v>
      </c>
      <c r="BF88" s="39">
        <v>-769.58178947368424</v>
      </c>
      <c r="BG88" s="39">
        <v>-1190.4131907308376</v>
      </c>
      <c r="BH88" s="44">
        <v>-857.72227454464667</v>
      </c>
      <c r="BI88" s="38">
        <v>0.27515506374492055</v>
      </c>
      <c r="BJ88" s="38">
        <v>6.7386714515961926E-2</v>
      </c>
      <c r="BK88" s="38">
        <v>-1.0929813805431092E-2</v>
      </c>
      <c r="BL88" s="38">
        <v>0.22444974763114106</v>
      </c>
      <c r="BM88" s="43">
        <v>0.15449973596847269</v>
      </c>
      <c r="BN88" s="40">
        <v>1559949.3875</v>
      </c>
      <c r="BO88" s="40">
        <v>1559949.3875</v>
      </c>
      <c r="BP88" s="40">
        <v>562.75</v>
      </c>
      <c r="BQ88" s="40">
        <v>562.75</v>
      </c>
      <c r="BR88" s="40">
        <v>-482683.20999999996</v>
      </c>
      <c r="BS88" s="40">
        <v>1183347.8500000001</v>
      </c>
      <c r="BT88" s="40">
        <v>2615.2750000000001</v>
      </c>
      <c r="BU88" s="40">
        <v>1278682.5250000001</v>
      </c>
      <c r="BV88" s="40">
        <v>197556.11249999999</v>
      </c>
      <c r="BW88" s="40">
        <v>70017.287500000006</v>
      </c>
      <c r="BX88" s="40">
        <v>0</v>
      </c>
      <c r="BY88" s="40">
        <v>64084.355000000003</v>
      </c>
      <c r="BZ88" s="40">
        <v>454625.85249999998</v>
      </c>
      <c r="CA88" s="40">
        <v>994081.48499999999</v>
      </c>
      <c r="CB88" s="40">
        <v>1201095.4925000002</v>
      </c>
      <c r="CC88" s="40">
        <v>71267.287500000006</v>
      </c>
      <c r="CD88" s="40">
        <v>1081126.4125000001</v>
      </c>
      <c r="CE88" s="40">
        <v>404175.8125</v>
      </c>
      <c r="CF88" s="38">
        <v>0.05</v>
      </c>
      <c r="CG88" s="40">
        <v>58500</v>
      </c>
      <c r="CH88" s="41">
        <v>45562.5937962963</v>
      </c>
      <c r="CI88" s="41">
        <v>45562.585451388892</v>
      </c>
      <c r="CJ88" s="41">
        <v>45562.575671296298</v>
      </c>
      <c r="CK88" s="41">
        <v>45562.567858796298</v>
      </c>
    </row>
    <row r="89" spans="1:89" s="42" customFormat="1" x14ac:dyDescent="0.2">
      <c r="A89" s="34">
        <v>104</v>
      </c>
      <c r="B89" s="35">
        <v>71</v>
      </c>
      <c r="C89" s="36" t="s">
        <v>200</v>
      </c>
      <c r="D89" s="36" t="s">
        <v>201</v>
      </c>
      <c r="E89" s="36" t="s">
        <v>102</v>
      </c>
      <c r="F89" s="37" t="s">
        <v>103</v>
      </c>
      <c r="G89" s="36" t="s">
        <v>95</v>
      </c>
      <c r="H89" s="36" t="s">
        <v>94</v>
      </c>
      <c r="I89" s="36" t="s">
        <v>93</v>
      </c>
      <c r="J89" s="36" t="s">
        <v>275</v>
      </c>
      <c r="K89" s="38">
        <v>-0.46652558532689969</v>
      </c>
      <c r="L89" s="38">
        <v>-0.4512685126410953</v>
      </c>
      <c r="M89" s="38">
        <v>-0.53244110107608966</v>
      </c>
      <c r="N89" s="38">
        <v>-0.59395531897036979</v>
      </c>
      <c r="O89" s="43">
        <v>-0.51563856752592696</v>
      </c>
      <c r="P89" s="55">
        <v>-1.6939902629086511E-4</v>
      </c>
      <c r="Q89" s="55">
        <v>-2.0670343376940533E-4</v>
      </c>
      <c r="R89" s="55">
        <v>1.4757677813505008E-6</v>
      </c>
      <c r="S89" s="55">
        <v>-9.3839569458399857E-4</v>
      </c>
      <c r="T89" s="56">
        <v>-3.3520363526304639E-4</v>
      </c>
      <c r="U89" s="55">
        <v>7.5680875483632951E-3</v>
      </c>
      <c r="V89" s="55">
        <v>1.1503406529338659E-2</v>
      </c>
      <c r="W89" s="55">
        <v>1.1965684713652709E-2</v>
      </c>
      <c r="X89" s="55">
        <v>1.2707009306202758E-2</v>
      </c>
      <c r="Y89" s="56">
        <v>1.1071970905358752E-2</v>
      </c>
      <c r="Z89" s="38">
        <v>1.0112083703445234</v>
      </c>
      <c r="AA89" s="38">
        <v>0.92249351725220563</v>
      </c>
      <c r="AB89" s="38">
        <v>1.157460554592481</v>
      </c>
      <c r="AC89" s="38">
        <v>1.108913529170668</v>
      </c>
      <c r="AD89" s="43">
        <v>1.051410767569144</v>
      </c>
      <c r="AE89" s="38">
        <v>0.63923382213886237</v>
      </c>
      <c r="AF89" s="38">
        <v>0.52991514634727477</v>
      </c>
      <c r="AG89" s="38">
        <v>0.65493052705444588</v>
      </c>
      <c r="AH89" s="38">
        <v>0.68160825506513767</v>
      </c>
      <c r="AI89" s="43">
        <v>0.62783497447283121</v>
      </c>
      <c r="AJ89" s="38">
        <v>0.50521431374012105</v>
      </c>
      <c r="AK89" s="38">
        <v>0.49718585525154946</v>
      </c>
      <c r="AL89" s="38">
        <v>0.55367633430372798</v>
      </c>
      <c r="AM89" s="38">
        <v>0.57797244993359176</v>
      </c>
      <c r="AN89" s="38">
        <v>0.53577664927465096</v>
      </c>
      <c r="AO89" s="38">
        <v>0.16488350162817567</v>
      </c>
      <c r="AP89" s="38">
        <v>0.24366722771762672</v>
      </c>
      <c r="AQ89" s="38">
        <v>0.25666076620140149</v>
      </c>
      <c r="AR89" s="38">
        <v>0.26357977859230741</v>
      </c>
      <c r="AS89" s="43">
        <v>0.23497302882082288</v>
      </c>
      <c r="AT89" s="38">
        <v>0.1854344129951816</v>
      </c>
      <c r="AU89" s="38">
        <v>0</v>
      </c>
      <c r="AV89" s="38">
        <v>0</v>
      </c>
      <c r="AW89" s="38">
        <v>5.7420949005541733E-2</v>
      </c>
      <c r="AX89" s="43">
        <v>6.3665703863334616E-2</v>
      </c>
      <c r="AY89" s="38">
        <v>4.4734587093998024E-2</v>
      </c>
      <c r="AZ89" s="38">
        <v>3.506989866035673E-2</v>
      </c>
      <c r="BA89" s="38">
        <v>1.555686589552987E-2</v>
      </c>
      <c r="BB89" s="38">
        <v>2.6195580162462588E-2</v>
      </c>
      <c r="BC89" s="43">
        <v>2.931038456333325E-2</v>
      </c>
      <c r="BD89" s="39">
        <v>-628.27226199543031</v>
      </c>
      <c r="BE89" s="39">
        <v>-582.74788109756093</v>
      </c>
      <c r="BF89" s="39">
        <v>-813.20484085862313</v>
      </c>
      <c r="BG89" s="39">
        <v>-897.12720469552448</v>
      </c>
      <c r="BH89" s="44">
        <v>-732.5174789286383</v>
      </c>
      <c r="BI89" s="38">
        <v>3.2779319556982121E-2</v>
      </c>
      <c r="BJ89" s="38">
        <v>-7.2259931382946951E-2</v>
      </c>
      <c r="BK89" s="38">
        <v>0.13324767923949554</v>
      </c>
      <c r="BL89" s="38">
        <v>0.10586632596407412</v>
      </c>
      <c r="BM89" s="43">
        <v>5.7647730255900788E-2</v>
      </c>
      <c r="BN89" s="40">
        <v>2519544.5375000001</v>
      </c>
      <c r="BO89" s="40">
        <v>2519544.5375000001</v>
      </c>
      <c r="BP89" s="40">
        <v>1334.75</v>
      </c>
      <c r="BQ89" s="40">
        <v>1334.75</v>
      </c>
      <c r="BR89" s="40">
        <v>-977727.70499999996</v>
      </c>
      <c r="BS89" s="40">
        <v>1896149.2925000002</v>
      </c>
      <c r="BT89" s="40">
        <v>-737.9525000000001</v>
      </c>
      <c r="BU89" s="40">
        <v>2201505.0625</v>
      </c>
      <c r="BV89" s="40">
        <v>126911.77</v>
      </c>
      <c r="BW89" s="40">
        <v>31449.087500000001</v>
      </c>
      <c r="BX89" s="40">
        <v>86239.362500000003</v>
      </c>
      <c r="BY89" s="40">
        <v>64526.96</v>
      </c>
      <c r="BZ89" s="40">
        <v>517294.3125</v>
      </c>
      <c r="CA89" s="40">
        <v>1349913.13</v>
      </c>
      <c r="CB89" s="40">
        <v>2150108.2050000001</v>
      </c>
      <c r="CC89" s="40">
        <v>137933.45000000001</v>
      </c>
      <c r="CD89" s="40">
        <v>2028593.2925</v>
      </c>
      <c r="CE89" s="40">
        <v>487500</v>
      </c>
      <c r="CF89" s="38">
        <v>0.05</v>
      </c>
      <c r="CG89" s="40">
        <v>56250</v>
      </c>
      <c r="CH89" s="41">
        <v>45562.5937962963</v>
      </c>
      <c r="CI89" s="41">
        <v>45562.585451388892</v>
      </c>
      <c r="CJ89" s="41">
        <v>45562.575671296298</v>
      </c>
      <c r="CK89" s="41">
        <v>45562.567858796298</v>
      </c>
    </row>
    <row r="90" spans="1:89" s="42" customFormat="1" x14ac:dyDescent="0.2">
      <c r="A90" s="34">
        <v>105</v>
      </c>
      <c r="B90" s="35">
        <v>72</v>
      </c>
      <c r="C90" s="36" t="s">
        <v>202</v>
      </c>
      <c r="D90" s="36" t="s">
        <v>203</v>
      </c>
      <c r="E90" s="36" t="s">
        <v>102</v>
      </c>
      <c r="F90" s="37" t="s">
        <v>103</v>
      </c>
      <c r="G90" s="36" t="s">
        <v>95</v>
      </c>
      <c r="H90" s="36" t="s">
        <v>94</v>
      </c>
      <c r="I90" s="36" t="s">
        <v>93</v>
      </c>
      <c r="J90" s="36" t="s">
        <v>275</v>
      </c>
      <c r="K90" s="38">
        <v>0.22686423192664365</v>
      </c>
      <c r="L90" s="38">
        <v>9.9091835093429767E-2</v>
      </c>
      <c r="M90" s="38">
        <v>-9.8464893318394198E-2</v>
      </c>
      <c r="N90" s="38">
        <v>-0.32072529395217353</v>
      </c>
      <c r="O90" s="43">
        <v>-3.8184452591526113E-2</v>
      </c>
      <c r="P90" s="55">
        <v>3.2343505524723161E-3</v>
      </c>
      <c r="Q90" s="55">
        <v>3.5223394957993657E-3</v>
      </c>
      <c r="R90" s="55">
        <v>2.4257819603412771E-3</v>
      </c>
      <c r="S90" s="55">
        <v>-4.7780842234155922E-4</v>
      </c>
      <c r="T90" s="56">
        <v>2.0237381593966189E-3</v>
      </c>
      <c r="U90" s="55">
        <v>3.7793888108473096E-2</v>
      </c>
      <c r="V90" s="55">
        <v>3.5040483633427176E-2</v>
      </c>
      <c r="W90" s="55">
        <v>2.5921063134481896E-2</v>
      </c>
      <c r="X90" s="55">
        <v>2.2398969719069625E-2</v>
      </c>
      <c r="Y90" s="56">
        <v>2.9697148351189546E-2</v>
      </c>
      <c r="Z90" s="38">
        <v>0.89210267660613196</v>
      </c>
      <c r="AA90" s="38">
        <v>0.97670611293404708</v>
      </c>
      <c r="AB90" s="38">
        <v>1.1181490257473676</v>
      </c>
      <c r="AC90" s="38">
        <v>1.0952523244355881</v>
      </c>
      <c r="AD90" s="43">
        <v>1.0196700560164553</v>
      </c>
      <c r="AE90" s="38">
        <v>0.69718267215501672</v>
      </c>
      <c r="AF90" s="38">
        <v>0.68439791831960306</v>
      </c>
      <c r="AG90" s="38">
        <v>0.86334697545000327</v>
      </c>
      <c r="AH90" s="38">
        <v>0.82601288201414991</v>
      </c>
      <c r="AI90" s="43">
        <v>0.76676256550260014</v>
      </c>
      <c r="AJ90" s="38">
        <v>0.50020796899338338</v>
      </c>
      <c r="AK90" s="38">
        <v>0.50768936783985363</v>
      </c>
      <c r="AL90" s="38">
        <v>0.55356634634947233</v>
      </c>
      <c r="AM90" s="38">
        <v>0.54252509901457946</v>
      </c>
      <c r="AN90" s="38">
        <v>0.52695948918942137</v>
      </c>
      <c r="AO90" s="38">
        <v>0.79669843679691565</v>
      </c>
      <c r="AP90" s="38">
        <v>0.78912472648469145</v>
      </c>
      <c r="AQ90" s="38">
        <v>0.55304872953981976</v>
      </c>
      <c r="AR90" s="38">
        <v>0.5141522354424567</v>
      </c>
      <c r="AS90" s="43">
        <v>0.65188513071002174</v>
      </c>
      <c r="AT90" s="38">
        <v>0</v>
      </c>
      <c r="AU90" s="38">
        <v>-2.0393058430649945E-2</v>
      </c>
      <c r="AV90" s="38">
        <v>5.0248416619905624E-2</v>
      </c>
      <c r="AW90" s="38">
        <v>0</v>
      </c>
      <c r="AX90" s="43">
        <v>6.9340838159290177E-3</v>
      </c>
      <c r="AY90" s="38">
        <v>0.12071539194139067</v>
      </c>
      <c r="AZ90" s="38">
        <v>0.10630697947643832</v>
      </c>
      <c r="BA90" s="38">
        <v>0.1028099498904376</v>
      </c>
      <c r="BB90" s="38">
        <v>8.8534417300114326E-2</v>
      </c>
      <c r="BC90" s="43">
        <v>0.1034602970629136</v>
      </c>
      <c r="BD90" s="39">
        <v>380.37539603960397</v>
      </c>
      <c r="BE90" s="39">
        <v>175.82769999999999</v>
      </c>
      <c r="BF90" s="39">
        <v>-189.54846405228756</v>
      </c>
      <c r="BG90" s="39">
        <v>-639.91163666121111</v>
      </c>
      <c r="BH90" s="44">
        <v>-70.393396459448326</v>
      </c>
      <c r="BI90" s="38">
        <v>-3.4661614648460867E-3</v>
      </c>
      <c r="BJ90" s="38">
        <v>7.8935206914250516E-2</v>
      </c>
      <c r="BK90" s="38">
        <v>0.2060489970600034</v>
      </c>
      <c r="BL90" s="38">
        <v>0.17598060945510299</v>
      </c>
      <c r="BM90" s="43">
        <v>0.12072716756697065</v>
      </c>
      <c r="BN90" s="40">
        <v>1922070.2175</v>
      </c>
      <c r="BO90" s="40">
        <v>1922070.2174999998</v>
      </c>
      <c r="BP90" s="40">
        <v>607.25</v>
      </c>
      <c r="BQ90" s="40">
        <v>607.25</v>
      </c>
      <c r="BR90" s="40">
        <v>-42746.390000000014</v>
      </c>
      <c r="BS90" s="40">
        <v>1119471.07</v>
      </c>
      <c r="BT90" s="40">
        <v>2725.835</v>
      </c>
      <c r="BU90" s="40">
        <v>1346930.6725000001</v>
      </c>
      <c r="BV90" s="40">
        <v>162611.12499999997</v>
      </c>
      <c r="BW90" s="40">
        <v>8269.5125000000007</v>
      </c>
      <c r="BX90" s="40">
        <v>0</v>
      </c>
      <c r="BY90" s="40">
        <v>139353.8475</v>
      </c>
      <c r="BZ90" s="40">
        <v>878044.07750000001</v>
      </c>
      <c r="CA90" s="40">
        <v>1012853.1399999999</v>
      </c>
      <c r="CB90" s="40">
        <v>1320947.56</v>
      </c>
      <c r="CC90" s="40">
        <v>8269.5125000000007</v>
      </c>
      <c r="CD90" s="40">
        <v>1184319.5475000001</v>
      </c>
      <c r="CE90" s="40">
        <v>800000</v>
      </c>
      <c r="CF90" s="38">
        <v>0.05</v>
      </c>
      <c r="CG90" s="40">
        <v>0</v>
      </c>
      <c r="CH90" s="41">
        <v>45562.5937962963</v>
      </c>
      <c r="CI90" s="41">
        <v>45562.585451388892</v>
      </c>
      <c r="CJ90" s="41">
        <v>45562.575671296298</v>
      </c>
      <c r="CK90" s="41">
        <v>45562.567858796298</v>
      </c>
    </row>
    <row r="91" spans="1:89" s="42" customFormat="1" x14ac:dyDescent="0.2">
      <c r="A91" s="34">
        <v>106</v>
      </c>
      <c r="B91" s="35">
        <v>73</v>
      </c>
      <c r="C91" s="36" t="s">
        <v>204</v>
      </c>
      <c r="D91" s="36" t="s">
        <v>205</v>
      </c>
      <c r="E91" s="36" t="s">
        <v>102</v>
      </c>
      <c r="F91" s="37" t="s">
        <v>103</v>
      </c>
      <c r="G91" s="36" t="s">
        <v>95</v>
      </c>
      <c r="H91" s="36" t="s">
        <v>94</v>
      </c>
      <c r="I91" s="36" t="s">
        <v>93</v>
      </c>
      <c r="J91" s="36" t="s">
        <v>275</v>
      </c>
      <c r="K91" s="38">
        <v>0.64353701940117802</v>
      </c>
      <c r="L91" s="38">
        <v>0.53515775093430296</v>
      </c>
      <c r="M91" s="38">
        <v>0.64681871976939909</v>
      </c>
      <c r="N91" s="38">
        <v>1.0585956647124048</v>
      </c>
      <c r="O91" s="43">
        <v>0.71467504315914621</v>
      </c>
      <c r="P91" s="55">
        <v>-2.1214905308150568E-4</v>
      </c>
      <c r="Q91" s="55">
        <v>3.0300976071079121E-4</v>
      </c>
      <c r="R91" s="55">
        <v>1.5560202481136088E-4</v>
      </c>
      <c r="S91" s="55">
        <v>5.9574332146933194E-3</v>
      </c>
      <c r="T91" s="56">
        <v>1.4951228013949226E-3</v>
      </c>
      <c r="U91" s="55">
        <v>4.1811608214681641E-2</v>
      </c>
      <c r="V91" s="55">
        <v>4.2562391037263392E-2</v>
      </c>
      <c r="W91" s="55">
        <v>3.9276579451084349E-2</v>
      </c>
      <c r="X91" s="55">
        <v>5.806224153920949E-2</v>
      </c>
      <c r="Y91" s="56">
        <v>4.5343922296573629E-2</v>
      </c>
      <c r="Z91" s="38">
        <v>1.1505922293557918</v>
      </c>
      <c r="AA91" s="38">
        <v>1.0598782357149805</v>
      </c>
      <c r="AB91" s="38">
        <v>0.92294899751319814</v>
      </c>
      <c r="AC91" s="38">
        <v>0.94153417833454278</v>
      </c>
      <c r="AD91" s="43">
        <v>1.0157996864277976</v>
      </c>
      <c r="AE91" s="38">
        <v>0.29289701708677551</v>
      </c>
      <c r="AF91" s="38">
        <v>0.33688026232200435</v>
      </c>
      <c r="AG91" s="38">
        <v>0.26460354024363397</v>
      </c>
      <c r="AH91" s="38">
        <v>0.19897800325574036</v>
      </c>
      <c r="AI91" s="43">
        <v>0.27287040574942839</v>
      </c>
      <c r="AJ91" s="38">
        <v>0.28065448147671984</v>
      </c>
      <c r="AK91" s="38">
        <v>0.3084248313268606</v>
      </c>
      <c r="AL91" s="38">
        <v>0.25379659093993723</v>
      </c>
      <c r="AM91" s="38">
        <v>0.18655852365302705</v>
      </c>
      <c r="AN91" s="38">
        <v>0.25704526872345568</v>
      </c>
      <c r="AO91" s="38">
        <v>0.85813113798217333</v>
      </c>
      <c r="AP91" s="38">
        <v>0.8823692170591303</v>
      </c>
      <c r="AQ91" s="38">
        <v>0.78556603458186558</v>
      </c>
      <c r="AR91" s="38">
        <v>1.1616651826831783</v>
      </c>
      <c r="AS91" s="43">
        <v>0.92098708541322438</v>
      </c>
      <c r="AT91" s="38">
        <v>3.9750558388368155E-2</v>
      </c>
      <c r="AU91" s="38">
        <v>0</v>
      </c>
      <c r="AV91" s="38">
        <v>5.0586172933032164E-3</v>
      </c>
      <c r="AW91" s="38">
        <v>0.27696140530213292</v>
      </c>
      <c r="AX91" s="43">
        <v>0.100204594302148</v>
      </c>
      <c r="AY91" s="38">
        <v>6.0219607160609305E-2</v>
      </c>
      <c r="AZ91" s="38">
        <v>6.1819967151483891E-2</v>
      </c>
      <c r="BA91" s="38">
        <v>7.0263903579202425E-2</v>
      </c>
      <c r="BB91" s="38">
        <v>6.6598762063563827E-2</v>
      </c>
      <c r="BC91" s="43">
        <v>6.4487206766025706E-2</v>
      </c>
      <c r="BD91" s="39">
        <v>1031.8871749696232</v>
      </c>
      <c r="BE91" s="39">
        <v>790.70494460641396</v>
      </c>
      <c r="BF91" s="39">
        <v>817.25738497379143</v>
      </c>
      <c r="BG91" s="39">
        <v>1377.4386572237959</v>
      </c>
      <c r="BH91" s="44">
        <v>1006.7156846412392</v>
      </c>
      <c r="BI91" s="38">
        <v>0.19131411880369992</v>
      </c>
      <c r="BJ91" s="38">
        <v>0.11801234874541063</v>
      </c>
      <c r="BK91" s="38">
        <v>-1.3375187451403087E-2</v>
      </c>
      <c r="BL91" s="38">
        <v>-1.4550060594129865E-3</v>
      </c>
      <c r="BM91" s="43">
        <v>7.8546023032439904E-2</v>
      </c>
      <c r="BN91" s="40">
        <v>2932507.6425000001</v>
      </c>
      <c r="BO91" s="40">
        <v>2932507.6425000001</v>
      </c>
      <c r="BP91" s="40">
        <v>1710.75</v>
      </c>
      <c r="BQ91" s="40">
        <v>1710.75</v>
      </c>
      <c r="BR91" s="40">
        <v>1722238.8575000002</v>
      </c>
      <c r="BS91" s="40">
        <v>2409820.9024999999</v>
      </c>
      <c r="BT91" s="40">
        <v>4138.1049999999996</v>
      </c>
      <c r="BU91" s="40">
        <v>2767735.8650000002</v>
      </c>
      <c r="BV91" s="40">
        <v>217394.64499999999</v>
      </c>
      <c r="BW91" s="40">
        <v>265989.73499999999</v>
      </c>
      <c r="BX91" s="40">
        <v>0</v>
      </c>
      <c r="BY91" s="40">
        <v>178483.55500000002</v>
      </c>
      <c r="BZ91" s="40">
        <v>2549048.9874999998</v>
      </c>
      <c r="CA91" s="40">
        <v>753787.21499999997</v>
      </c>
      <c r="CB91" s="40">
        <v>2762436.6700000004</v>
      </c>
      <c r="CC91" s="40">
        <v>284015.57250000001</v>
      </c>
      <c r="CD91" s="40">
        <v>2550341.2200000002</v>
      </c>
      <c r="CE91" s="40">
        <v>2510000</v>
      </c>
      <c r="CF91" s="38">
        <v>0.05</v>
      </c>
      <c r="CG91" s="40">
        <v>37750</v>
      </c>
      <c r="CH91" s="41">
        <v>45562.5937962963</v>
      </c>
      <c r="CI91" s="41">
        <v>45562.585451388892</v>
      </c>
      <c r="CJ91" s="41">
        <v>45562.575671296298</v>
      </c>
      <c r="CK91" s="41">
        <v>45562.567858796298</v>
      </c>
    </row>
    <row r="92" spans="1:89" s="42" customFormat="1" x14ac:dyDescent="0.2">
      <c r="A92" s="34">
        <v>220</v>
      </c>
      <c r="B92" s="35">
        <v>108</v>
      </c>
      <c r="C92" s="36" t="s">
        <v>206</v>
      </c>
      <c r="D92" s="36" t="s">
        <v>207</v>
      </c>
      <c r="E92" s="36" t="s">
        <v>102</v>
      </c>
      <c r="F92" s="37" t="s">
        <v>103</v>
      </c>
      <c r="G92" s="36" t="s">
        <v>95</v>
      </c>
      <c r="H92" s="36" t="s">
        <v>94</v>
      </c>
      <c r="I92" s="36" t="s">
        <v>93</v>
      </c>
      <c r="J92" s="36" t="s">
        <v>275</v>
      </c>
      <c r="K92" s="38">
        <v>0.37743263223545098</v>
      </c>
      <c r="L92" s="38">
        <v>0.88143605327108465</v>
      </c>
      <c r="M92" s="38">
        <v>0.94079884751854048</v>
      </c>
      <c r="N92" s="38">
        <v>0.27351630495729207</v>
      </c>
      <c r="O92" s="43">
        <v>0.60038144373674751</v>
      </c>
      <c r="P92" s="55">
        <v>2.9602549913161015E-3</v>
      </c>
      <c r="Q92" s="55">
        <v>5.3352118639484842E-3</v>
      </c>
      <c r="R92" s="55">
        <v>6.0621711834848973E-3</v>
      </c>
      <c r="S92" s="55">
        <v>5.061544349847351E-3</v>
      </c>
      <c r="T92" s="56">
        <v>4.8729338045876442E-3</v>
      </c>
      <c r="U92" s="55">
        <v>6.4049759592109609E-2</v>
      </c>
      <c r="V92" s="55">
        <v>8.8288808978917097E-2</v>
      </c>
      <c r="W92" s="55">
        <v>8.8399420398542664E-2</v>
      </c>
      <c r="X92" s="55">
        <v>4.6998713241126561E-2</v>
      </c>
      <c r="Y92" s="56">
        <v>6.8174740943098305E-2</v>
      </c>
      <c r="Z92" s="38">
        <v>1.0275724533299972</v>
      </c>
      <c r="AA92" s="38">
        <v>0.93101831368094246</v>
      </c>
      <c r="AB92" s="38">
        <v>0.94419814907344535</v>
      </c>
      <c r="AC92" s="38">
        <v>1.4606795200712672</v>
      </c>
      <c r="AD92" s="43">
        <v>1.1003629771821881</v>
      </c>
      <c r="AE92" s="38">
        <v>0.378227228908181</v>
      </c>
      <c r="AF92" s="38">
        <v>0.28419572980984331</v>
      </c>
      <c r="AG92" s="38">
        <v>0.23277814855829285</v>
      </c>
      <c r="AH92" s="38">
        <v>0.67187401749027964</v>
      </c>
      <c r="AI92" s="43">
        <v>0.39857394729617751</v>
      </c>
      <c r="AJ92" s="38">
        <v>0.38017695124197426</v>
      </c>
      <c r="AK92" s="38">
        <v>0.29618552205211768</v>
      </c>
      <c r="AL92" s="38">
        <v>0.23133921563485943</v>
      </c>
      <c r="AM92" s="38">
        <v>0.76510545481038894</v>
      </c>
      <c r="AN92" s="38">
        <v>0.41639987781947285</v>
      </c>
      <c r="AO92" s="38">
        <v>1.4308471270521967</v>
      </c>
      <c r="AP92" s="38">
        <v>1.7879399876508546</v>
      </c>
      <c r="AQ92" s="38">
        <v>1.7962697784284887</v>
      </c>
      <c r="AR92" s="38">
        <v>0.98706821005427747</v>
      </c>
      <c r="AS92" s="43">
        <v>1.4237290618597138</v>
      </c>
      <c r="AT92" s="38">
        <v>0.24417031835753247</v>
      </c>
      <c r="AU92" s="38">
        <v>0.29346676638086339</v>
      </c>
      <c r="AV92" s="38">
        <v>2.1950494698812814E-2</v>
      </c>
      <c r="AW92" s="38">
        <v>2.1000508241263153E-2</v>
      </c>
      <c r="AX92" s="43">
        <v>0.16038359326979368</v>
      </c>
      <c r="AY92" s="38">
        <v>2.2146360477132535E-2</v>
      </c>
      <c r="AZ92" s="38">
        <v>4.9495524841604355E-2</v>
      </c>
      <c r="BA92" s="38">
        <v>5.090367769810579E-2</v>
      </c>
      <c r="BB92" s="38">
        <v>3.1372238020562417E-2</v>
      </c>
      <c r="BC92" s="43">
        <v>3.7314764800114836E-2</v>
      </c>
      <c r="BD92" s="39">
        <v>629.91386195094117</v>
      </c>
      <c r="BE92" s="39">
        <v>1371.7710963455149</v>
      </c>
      <c r="BF92" s="39">
        <v>1368.6292864693446</v>
      </c>
      <c r="BG92" s="39">
        <v>470.31565376569034</v>
      </c>
      <c r="BH92" s="44">
        <v>960.25366562542433</v>
      </c>
      <c r="BI92" s="38">
        <v>4.6018717863313338E-2</v>
      </c>
      <c r="BJ92" s="38">
        <v>-2.9932414636182764E-2</v>
      </c>
      <c r="BK92" s="38">
        <v>-1.4258218454458639E-2</v>
      </c>
      <c r="BL92" s="38">
        <v>0.34169782256589548</v>
      </c>
      <c r="BM92" s="43">
        <v>0.12365080409202105</v>
      </c>
      <c r="BN92" s="40">
        <v>3118140.09</v>
      </c>
      <c r="BO92" s="40">
        <v>3118140.09</v>
      </c>
      <c r="BP92" s="40">
        <v>1840.75</v>
      </c>
      <c r="BQ92" s="40">
        <v>1840.75</v>
      </c>
      <c r="BR92" s="40">
        <v>1767586.9350000001</v>
      </c>
      <c r="BS92" s="40">
        <v>2944106.5399999996</v>
      </c>
      <c r="BT92" s="40">
        <v>17467.22</v>
      </c>
      <c r="BU92" s="40">
        <v>3584538.74</v>
      </c>
      <c r="BV92" s="40">
        <v>443231.09749999997</v>
      </c>
      <c r="BW92" s="40">
        <v>596639.01249999995</v>
      </c>
      <c r="BX92" s="40">
        <v>0</v>
      </c>
      <c r="BY92" s="40">
        <v>133756.22</v>
      </c>
      <c r="BZ92" s="40">
        <v>5103411.977500001</v>
      </c>
      <c r="CA92" s="40">
        <v>1298393.1524999999</v>
      </c>
      <c r="CB92" s="40">
        <v>3257596.6425000001</v>
      </c>
      <c r="CC92" s="40">
        <v>600052.83750000002</v>
      </c>
      <c r="CD92" s="40">
        <v>3141307.6425000001</v>
      </c>
      <c r="CE92" s="40">
        <v>4887500</v>
      </c>
      <c r="CF92" s="38">
        <v>0.05</v>
      </c>
      <c r="CG92" s="40">
        <v>0</v>
      </c>
      <c r="CH92" s="41">
        <v>45562.5937962963</v>
      </c>
      <c r="CI92" s="41">
        <v>45562.585451388892</v>
      </c>
      <c r="CJ92" s="41">
        <v>45562.575671296298</v>
      </c>
      <c r="CK92" s="41">
        <v>45562.567858796298</v>
      </c>
    </row>
    <row r="93" spans="1:89" s="42" customFormat="1" x14ac:dyDescent="0.2">
      <c r="A93" s="34">
        <v>213</v>
      </c>
      <c r="B93" s="35">
        <v>14</v>
      </c>
      <c r="C93" s="36" t="s">
        <v>208</v>
      </c>
      <c r="D93" s="36" t="s">
        <v>209</v>
      </c>
      <c r="E93" s="36" t="s">
        <v>91</v>
      </c>
      <c r="F93" s="37" t="s">
        <v>92</v>
      </c>
      <c r="G93" s="36" t="s">
        <v>95</v>
      </c>
      <c r="H93" s="36" t="s">
        <v>94</v>
      </c>
      <c r="I93" s="36" t="s">
        <v>93</v>
      </c>
      <c r="J93" s="36" t="s">
        <v>275</v>
      </c>
      <c r="K93" s="38">
        <v>0.17015210231364913</v>
      </c>
      <c r="L93" s="38">
        <v>0.26642230078752094</v>
      </c>
      <c r="M93" s="38">
        <v>0.31150013469907717</v>
      </c>
      <c r="N93" s="38">
        <v>0.43024429888643079</v>
      </c>
      <c r="O93" s="43">
        <v>0.29498983459876021</v>
      </c>
      <c r="P93" s="55">
        <v>5.8930453435048454E-5</v>
      </c>
      <c r="Q93" s="55">
        <v>3.4412330381216607E-4</v>
      </c>
      <c r="R93" s="55">
        <v>9.8400571277398765E-4</v>
      </c>
      <c r="S93" s="55">
        <v>7.0611556955223528E-3</v>
      </c>
      <c r="T93" s="56">
        <v>2.1346976533017288E-3</v>
      </c>
      <c r="U93" s="55">
        <v>1.3035115449368148E-2</v>
      </c>
      <c r="V93" s="55">
        <v>1.7845757126004298E-2</v>
      </c>
      <c r="W93" s="55">
        <v>2.1239089570362281E-2</v>
      </c>
      <c r="X93" s="55">
        <v>2.3221199821003562E-2</v>
      </c>
      <c r="Y93" s="56">
        <v>1.8866471086220239E-2</v>
      </c>
      <c r="Z93" s="38">
        <v>0.9877534858658058</v>
      </c>
      <c r="AA93" s="38">
        <v>1.0457440991720859</v>
      </c>
      <c r="AB93" s="38">
        <v>0.96516298802443967</v>
      </c>
      <c r="AC93" s="38">
        <v>0.98888253350216282</v>
      </c>
      <c r="AD93" s="43">
        <v>0.99704127593303815</v>
      </c>
      <c r="AE93" s="38">
        <v>0.6648875243711927</v>
      </c>
      <c r="AF93" s="38">
        <v>0.46255762232045888</v>
      </c>
      <c r="AG93" s="38">
        <v>0.45167592860024003</v>
      </c>
      <c r="AH93" s="38">
        <v>0.42738480290715014</v>
      </c>
      <c r="AI93" s="43">
        <v>0.49976559318193514</v>
      </c>
      <c r="AJ93" s="38">
        <v>0.70619582262104996</v>
      </c>
      <c r="AK93" s="38">
        <v>0.50021520722956625</v>
      </c>
      <c r="AL93" s="38">
        <v>0.47248222511432114</v>
      </c>
      <c r="AM93" s="38">
        <v>0.44599908853561132</v>
      </c>
      <c r="AN93" s="38">
        <v>0.52887044761998681</v>
      </c>
      <c r="AO93" s="38">
        <v>0.30087030857942121</v>
      </c>
      <c r="AP93" s="38">
        <v>0.42548528947382236</v>
      </c>
      <c r="AQ93" s="38">
        <v>0.44395460314647756</v>
      </c>
      <c r="AR93" s="38">
        <v>0.50785194994003469</v>
      </c>
      <c r="AS93" s="43">
        <v>0.42078078153540183</v>
      </c>
      <c r="AT93" s="38">
        <v>0.17349972349130161</v>
      </c>
      <c r="AU93" s="38">
        <v>0.20555216226355949</v>
      </c>
      <c r="AV93" s="38">
        <v>2.5562839333633066E-2</v>
      </c>
      <c r="AW93" s="38">
        <v>0.14368340513305825</v>
      </c>
      <c r="AX93" s="43">
        <v>0.14140584846125862</v>
      </c>
      <c r="AY93" s="38">
        <v>6.8214660969887583E-2</v>
      </c>
      <c r="AZ93" s="38">
        <v>7.8192015270152751E-2</v>
      </c>
      <c r="BA93" s="38">
        <v>4.9588845306487668E-2</v>
      </c>
      <c r="BB93" s="38">
        <v>5.2369679631069754E-2</v>
      </c>
      <c r="BC93" s="43">
        <v>6.2347716173520876E-2</v>
      </c>
      <c r="BD93" s="39">
        <v>325.0862647478283</v>
      </c>
      <c r="BE93" s="39">
        <v>552.70673332473234</v>
      </c>
      <c r="BF93" s="39">
        <v>575.58628670342353</v>
      </c>
      <c r="BG93" s="39">
        <v>839.14504927684618</v>
      </c>
      <c r="BH93" s="44">
        <v>573.96891395288958</v>
      </c>
      <c r="BI93" s="38">
        <v>5.5757379805030247E-2</v>
      </c>
      <c r="BJ93" s="38">
        <v>0.121591001976047</v>
      </c>
      <c r="BK93" s="38">
        <v>1.2510405381242385E-2</v>
      </c>
      <c r="BL93" s="38">
        <v>3.4066069830847832E-2</v>
      </c>
      <c r="BM93" s="43">
        <v>5.724551442747941E-2</v>
      </c>
      <c r="BN93" s="40">
        <v>15212482.355</v>
      </c>
      <c r="BO93" s="40">
        <v>15212482.355</v>
      </c>
      <c r="BP93" s="40">
        <v>7769</v>
      </c>
      <c r="BQ93" s="40">
        <v>7769</v>
      </c>
      <c r="BR93" s="40">
        <v>4459164.4924999997</v>
      </c>
      <c r="BS93" s="40">
        <v>15116332.7325</v>
      </c>
      <c r="BT93" s="40">
        <v>33944.307499999995</v>
      </c>
      <c r="BU93" s="40">
        <v>15901224.91</v>
      </c>
      <c r="BV93" s="40">
        <v>910273.8</v>
      </c>
      <c r="BW93" s="40">
        <v>1631429.1875</v>
      </c>
      <c r="BX93" s="40">
        <v>837500</v>
      </c>
      <c r="BY93" s="40">
        <v>991405.0575</v>
      </c>
      <c r="BZ93" s="40">
        <v>6690929.8449999997</v>
      </c>
      <c r="CA93" s="40">
        <v>8045432.3525</v>
      </c>
      <c r="CB93" s="40">
        <v>16098411.860000001</v>
      </c>
      <c r="CC93" s="40">
        <v>2468929.1875</v>
      </c>
      <c r="CD93" s="40">
        <v>14990951.110000001</v>
      </c>
      <c r="CE93" s="40">
        <v>6000000</v>
      </c>
      <c r="CF93" s="38">
        <v>0.05</v>
      </c>
      <c r="CG93" s="40">
        <v>150000</v>
      </c>
      <c r="CH93" s="41">
        <v>45562.5937962963</v>
      </c>
      <c r="CI93" s="41">
        <v>45562.585451388892</v>
      </c>
      <c r="CJ93" s="41">
        <v>45562.575671296298</v>
      </c>
      <c r="CK93" s="41">
        <v>45562.567858796298</v>
      </c>
    </row>
    <row r="94" spans="1:89" s="42" customFormat="1" x14ac:dyDescent="0.2">
      <c r="A94" s="34">
        <v>230</v>
      </c>
      <c r="B94" s="35">
        <v>230</v>
      </c>
      <c r="C94" s="36" t="s">
        <v>210</v>
      </c>
      <c r="D94" s="36" t="s">
        <v>211</v>
      </c>
      <c r="E94" s="36" t="s">
        <v>91</v>
      </c>
      <c r="F94" s="37" t="s">
        <v>92</v>
      </c>
      <c r="G94" s="36" t="s">
        <v>95</v>
      </c>
      <c r="H94" s="36" t="s">
        <v>94</v>
      </c>
      <c r="I94" s="36" t="s">
        <v>93</v>
      </c>
      <c r="J94" s="36" t="s">
        <v>275</v>
      </c>
      <c r="K94" s="38">
        <v>-0.39358279102900723</v>
      </c>
      <c r="L94" s="38">
        <v>-0.24372558527114307</v>
      </c>
      <c r="M94" s="38">
        <v>-0.17758275254889133</v>
      </c>
      <c r="N94" s="38">
        <v>6.6868652172160425E-2</v>
      </c>
      <c r="O94" s="43">
        <v>-0.17966413120073474</v>
      </c>
      <c r="P94" s="55">
        <v>1.0337397521746426E-5</v>
      </c>
      <c r="Q94" s="55">
        <v>7.2205026591968798E-4</v>
      </c>
      <c r="R94" s="55">
        <v>5.0892545019399777E-4</v>
      </c>
      <c r="S94" s="55">
        <v>4.1426444200485437E-3</v>
      </c>
      <c r="T94" s="56">
        <v>1.4178573232332527E-3</v>
      </c>
      <c r="U94" s="55">
        <v>7.6719159329918978E-3</v>
      </c>
      <c r="V94" s="55">
        <v>9.5139472939542204E-3</v>
      </c>
      <c r="W94" s="55">
        <v>1.3137641930022688E-2</v>
      </c>
      <c r="X94" s="55">
        <v>2.7457012048067331E-2</v>
      </c>
      <c r="Y94" s="56">
        <v>1.4814750861763615E-2</v>
      </c>
      <c r="Z94" s="38">
        <v>1.0706247092462264</v>
      </c>
      <c r="AA94" s="38">
        <v>1.0181185129323445</v>
      </c>
      <c r="AB94" s="38">
        <v>1.0202354485644272</v>
      </c>
      <c r="AC94" s="38">
        <v>0.99760957998480582</v>
      </c>
      <c r="AD94" s="43">
        <v>1.0251502808915405</v>
      </c>
      <c r="AE94" s="38">
        <v>0.66803323800461256</v>
      </c>
      <c r="AF94" s="38">
        <v>0.65360744900236045</v>
      </c>
      <c r="AG94" s="38">
        <v>0.63672226441716562</v>
      </c>
      <c r="AH94" s="38">
        <v>0.54561022454654495</v>
      </c>
      <c r="AI94" s="43">
        <v>0.62315611521271852</v>
      </c>
      <c r="AJ94" s="38">
        <v>0.73820178514159884</v>
      </c>
      <c r="AK94" s="38">
        <v>0.73616867046435486</v>
      </c>
      <c r="AL94" s="38">
        <v>0.75477093107611204</v>
      </c>
      <c r="AM94" s="38">
        <v>0.67103140618804125</v>
      </c>
      <c r="AN94" s="38">
        <v>0.72434516489032696</v>
      </c>
      <c r="AO94" s="38">
        <v>0.17768623386675428</v>
      </c>
      <c r="AP94" s="38">
        <v>0.24783111515767917</v>
      </c>
      <c r="AQ94" s="38">
        <v>0.32832210357004854</v>
      </c>
      <c r="AR94" s="38">
        <v>0.59873417304759391</v>
      </c>
      <c r="AS94" s="43">
        <v>0.34565366715314216</v>
      </c>
      <c r="AT94" s="38">
        <v>4.2642143360613179E-2</v>
      </c>
      <c r="AU94" s="38">
        <v>0.17014226906813665</v>
      </c>
      <c r="AV94" s="38">
        <v>8.8928843713094688E-2</v>
      </c>
      <c r="AW94" s="38">
        <v>0.20210060035066185</v>
      </c>
      <c r="AX94" s="43">
        <v>0.1335222382774735</v>
      </c>
      <c r="AY94" s="38">
        <v>3.2299802126012148E-2</v>
      </c>
      <c r="AZ94" s="38">
        <v>3.0677657771176873E-2</v>
      </c>
      <c r="BA94" s="38">
        <v>2.6499691124560822E-2</v>
      </c>
      <c r="BB94" s="38">
        <v>3.512940790585075E-2</v>
      </c>
      <c r="BC94" s="43">
        <v>3.1219152607780236E-2</v>
      </c>
      <c r="BD94" s="39">
        <v>-749.07633066740209</v>
      </c>
      <c r="BE94" s="39">
        <v>-441.42181482998768</v>
      </c>
      <c r="BF94" s="39">
        <v>-340.13705300257556</v>
      </c>
      <c r="BG94" s="39">
        <v>135.55644986090871</v>
      </c>
      <c r="BH94" s="44">
        <v>-344.08016338429201</v>
      </c>
      <c r="BI94" s="38">
        <v>9.9613213568932074E-2</v>
      </c>
      <c r="BJ94" s="38">
        <v>4.235320097381709E-2</v>
      </c>
      <c r="BK94" s="38">
        <v>4.5824862394786094E-2</v>
      </c>
      <c r="BL94" s="38">
        <v>2.8590615670911947E-2</v>
      </c>
      <c r="BM94" s="43">
        <v>5.3385202684241996E-2</v>
      </c>
      <c r="BN94" s="40">
        <v>12867054.050000001</v>
      </c>
      <c r="BO94" s="40">
        <v>12867054.050000001</v>
      </c>
      <c r="BP94" s="40">
        <v>7375.25</v>
      </c>
      <c r="BQ94" s="40">
        <v>7375.25</v>
      </c>
      <c r="BR94" s="40">
        <v>-2537677.2249999996</v>
      </c>
      <c r="BS94" s="40">
        <v>14124562.360000001</v>
      </c>
      <c r="BT94" s="40">
        <v>21557.727499999997</v>
      </c>
      <c r="BU94" s="40">
        <v>15204440.635</v>
      </c>
      <c r="BV94" s="40">
        <v>811692.14500000002</v>
      </c>
      <c r="BW94" s="40">
        <v>1864701.5875000001</v>
      </c>
      <c r="BX94" s="40">
        <v>342324.21249999997</v>
      </c>
      <c r="BY94" s="40">
        <v>474669.7525</v>
      </c>
      <c r="BZ94" s="40">
        <v>5255470.6624999996</v>
      </c>
      <c r="CA94" s="40">
        <v>9320188.3874999993</v>
      </c>
      <c r="CB94" s="40">
        <v>14956426.102499999</v>
      </c>
      <c r="CC94" s="40">
        <v>2214894.7750000004</v>
      </c>
      <c r="CD94" s="40">
        <v>14373314.077499999</v>
      </c>
      <c r="CE94" s="40">
        <v>4505000</v>
      </c>
      <c r="CF94" s="38">
        <v>0.05</v>
      </c>
      <c r="CG94" s="40">
        <v>125000</v>
      </c>
      <c r="CH94" s="41">
        <v>45562.5937962963</v>
      </c>
      <c r="CI94" s="41">
        <v>45562.585451388892</v>
      </c>
      <c r="CJ94" s="41">
        <v>45562.575671296298</v>
      </c>
      <c r="CK94" s="41">
        <v>45562.567858796298</v>
      </c>
    </row>
    <row r="95" spans="1:89" s="42" customFormat="1" x14ac:dyDescent="0.2">
      <c r="A95" s="34">
        <v>108</v>
      </c>
      <c r="B95" s="35">
        <v>74</v>
      </c>
      <c r="C95" s="36" t="s">
        <v>212</v>
      </c>
      <c r="D95" s="36" t="s">
        <v>213</v>
      </c>
      <c r="E95" s="36" t="s">
        <v>102</v>
      </c>
      <c r="F95" s="37" t="s">
        <v>103</v>
      </c>
      <c r="G95" s="36" t="s">
        <v>95</v>
      </c>
      <c r="H95" s="36" t="s">
        <v>94</v>
      </c>
      <c r="I95" s="36" t="s">
        <v>93</v>
      </c>
      <c r="J95" s="36" t="s">
        <v>275</v>
      </c>
      <c r="K95" s="38">
        <v>0.25981967333988276</v>
      </c>
      <c r="L95" s="38">
        <v>0.37164552194156042</v>
      </c>
      <c r="M95" s="38">
        <v>0.44911871803990294</v>
      </c>
      <c r="N95" s="38">
        <v>0.39399066500415864</v>
      </c>
      <c r="O95" s="43">
        <v>0.3731645501959267</v>
      </c>
      <c r="P95" s="55">
        <v>3.6412132818110319E-3</v>
      </c>
      <c r="Q95" s="55">
        <v>3.3777889299243889E-3</v>
      </c>
      <c r="R95" s="55">
        <v>2.1889454852090525E-3</v>
      </c>
      <c r="S95" s="55">
        <v>5.0745601082640007E-3</v>
      </c>
      <c r="T95" s="56">
        <v>3.6343092280179705E-3</v>
      </c>
      <c r="U95" s="55">
        <v>2.9000078012316396E-2</v>
      </c>
      <c r="V95" s="55">
        <v>2.7407572990341963E-2</v>
      </c>
      <c r="W95" s="55">
        <v>2.8880228641143334E-2</v>
      </c>
      <c r="X95" s="55">
        <v>3.3225311634054816E-2</v>
      </c>
      <c r="Y95" s="56">
        <v>2.9842494834050985E-2</v>
      </c>
      <c r="Z95" s="38">
        <v>1.0149426627641271</v>
      </c>
      <c r="AA95" s="38">
        <v>0.95100101304948093</v>
      </c>
      <c r="AB95" s="38">
        <v>0.96968820874093986</v>
      </c>
      <c r="AC95" s="38">
        <v>1.0452488291473301</v>
      </c>
      <c r="AD95" s="43">
        <v>0.9960927940199783</v>
      </c>
      <c r="AE95" s="38">
        <v>0.41089980898696243</v>
      </c>
      <c r="AF95" s="38">
        <v>0.31487149317131946</v>
      </c>
      <c r="AG95" s="38">
        <v>0.26508341111054567</v>
      </c>
      <c r="AH95" s="38">
        <v>0.29088707771985578</v>
      </c>
      <c r="AI95" s="43">
        <v>0.31593860503203208</v>
      </c>
      <c r="AJ95" s="38">
        <v>0.2893830443064152</v>
      </c>
      <c r="AK95" s="38">
        <v>0.24217045534643356</v>
      </c>
      <c r="AL95" s="38">
        <v>0.21897215637463549</v>
      </c>
      <c r="AM95" s="38">
        <v>0.23781241764976133</v>
      </c>
      <c r="AN95" s="38">
        <v>0.24660394529128735</v>
      </c>
      <c r="AO95" s="38">
        <v>0.61551252792837419</v>
      </c>
      <c r="AP95" s="38">
        <v>0.58077285835983683</v>
      </c>
      <c r="AQ95" s="38">
        <v>0.66175209271815094</v>
      </c>
      <c r="AR95" s="38">
        <v>0.70192146081791695</v>
      </c>
      <c r="AS95" s="43">
        <v>0.64455281883401738</v>
      </c>
      <c r="AT95" s="38">
        <v>7.4843965362043172E-2</v>
      </c>
      <c r="AU95" s="38">
        <v>0.12283912189759863</v>
      </c>
      <c r="AV95" s="38">
        <v>0.12168247488554515</v>
      </c>
      <c r="AW95" s="38">
        <v>0.10752430087849214</v>
      </c>
      <c r="AX95" s="43">
        <v>0.10823143911709052</v>
      </c>
      <c r="AY95" s="38">
        <v>6.5824402350874126E-2</v>
      </c>
      <c r="AZ95" s="38">
        <v>7.6853882015407285E-2</v>
      </c>
      <c r="BA95" s="38">
        <v>6.6717279806702098E-2</v>
      </c>
      <c r="BB95" s="38">
        <v>6.754255502638068E-2</v>
      </c>
      <c r="BC95" s="43">
        <v>6.9123120427151255E-2</v>
      </c>
      <c r="BD95" s="39">
        <v>293.95319214876031</v>
      </c>
      <c r="BE95" s="39">
        <v>432.00733803289694</v>
      </c>
      <c r="BF95" s="39">
        <v>552.54791219512185</v>
      </c>
      <c r="BG95" s="39">
        <v>545.31980210660709</v>
      </c>
      <c r="BH95" s="44">
        <v>458.86706641303448</v>
      </c>
      <c r="BI95" s="38">
        <v>7.6905855986455204E-2</v>
      </c>
      <c r="BJ95" s="38">
        <v>2.1952502386668706E-2</v>
      </c>
      <c r="BK95" s="38">
        <v>3.3269017165912115E-2</v>
      </c>
      <c r="BL95" s="38">
        <v>0.10575800193418974</v>
      </c>
      <c r="BM95" s="43">
        <v>6.1566279078151619E-2</v>
      </c>
      <c r="BN95" s="40">
        <v>5204210.92</v>
      </c>
      <c r="BO95" s="40">
        <v>5204210.92</v>
      </c>
      <c r="BP95" s="40">
        <v>3022.75</v>
      </c>
      <c r="BQ95" s="40">
        <v>3022.75</v>
      </c>
      <c r="BR95" s="40">
        <v>1387040.425</v>
      </c>
      <c r="BS95" s="40">
        <v>3716967.2850000001</v>
      </c>
      <c r="BT95" s="40">
        <v>14705.300000000001</v>
      </c>
      <c r="BU95" s="40">
        <v>4046243.4750000001</v>
      </c>
      <c r="BV95" s="40">
        <v>249112.155</v>
      </c>
      <c r="BW95" s="40">
        <v>460839.27749999997</v>
      </c>
      <c r="BX95" s="40">
        <v>0</v>
      </c>
      <c r="BY95" s="40">
        <v>279688.97499999998</v>
      </c>
      <c r="BZ95" s="40">
        <v>2608017.6375000002</v>
      </c>
      <c r="CA95" s="40">
        <v>1283378.9450000001</v>
      </c>
      <c r="CB95" s="40">
        <v>4062114.9950000001</v>
      </c>
      <c r="CC95" s="40">
        <v>460839.27749999997</v>
      </c>
      <c r="CD95" s="40">
        <v>3797066.5700000003</v>
      </c>
      <c r="CE95" s="40">
        <v>2415000</v>
      </c>
      <c r="CF95" s="38">
        <v>0.05</v>
      </c>
      <c r="CG95" s="40">
        <v>0</v>
      </c>
      <c r="CH95" s="41">
        <v>45562.5937962963</v>
      </c>
      <c r="CI95" s="41">
        <v>45562.585451388892</v>
      </c>
      <c r="CJ95" s="41">
        <v>45562.575671296298</v>
      </c>
      <c r="CK95" s="41">
        <v>45562.567858796298</v>
      </c>
    </row>
    <row r="96" spans="1:89" s="42" customFormat="1" x14ac:dyDescent="0.2">
      <c r="A96" s="34">
        <v>107</v>
      </c>
      <c r="B96" s="35">
        <v>75</v>
      </c>
      <c r="C96" s="36" t="s">
        <v>214</v>
      </c>
      <c r="D96" s="36" t="s">
        <v>215</v>
      </c>
      <c r="E96" s="36" t="s">
        <v>98</v>
      </c>
      <c r="F96" s="37" t="s">
        <v>99</v>
      </c>
      <c r="G96" s="36" t="s">
        <v>95</v>
      </c>
      <c r="H96" s="36" t="s">
        <v>94</v>
      </c>
      <c r="I96" s="36" t="s">
        <v>93</v>
      </c>
      <c r="J96" s="36" t="s">
        <v>275</v>
      </c>
      <c r="K96" s="38">
        <v>0.29650475196677445</v>
      </c>
      <c r="L96" s="38">
        <v>0.7006019747153891</v>
      </c>
      <c r="M96" s="38">
        <v>1.058989081490302</v>
      </c>
      <c r="N96" s="38">
        <v>1.008256124469455</v>
      </c>
      <c r="O96" s="43">
        <v>0.75439190847748716</v>
      </c>
      <c r="P96" s="55">
        <v>2.8678434826864491E-3</v>
      </c>
      <c r="Q96" s="55">
        <v>3.1568596142424739E-3</v>
      </c>
      <c r="R96" s="55">
        <v>4.4605175747569779E-3</v>
      </c>
      <c r="S96" s="55">
        <v>5.4418950082422484E-3</v>
      </c>
      <c r="T96" s="56">
        <v>3.9787811926772004E-3</v>
      </c>
      <c r="U96" s="55">
        <v>3.3357563042405211E-2</v>
      </c>
      <c r="V96" s="55">
        <v>4.790356410750056E-2</v>
      </c>
      <c r="W96" s="55">
        <v>6.7698704909080795E-2</v>
      </c>
      <c r="X96" s="55">
        <v>6.4167635518375232E-2</v>
      </c>
      <c r="Y96" s="56">
        <v>5.3018723051645351E-2</v>
      </c>
      <c r="Z96" s="38">
        <v>1.0532340747397779</v>
      </c>
      <c r="AA96" s="38">
        <v>0.94913521872444606</v>
      </c>
      <c r="AB96" s="38">
        <v>0.98370898867797663</v>
      </c>
      <c r="AC96" s="38">
        <v>1.0044189052272345</v>
      </c>
      <c r="AD96" s="43">
        <v>0.997473840881828</v>
      </c>
      <c r="AE96" s="38">
        <v>0.5170186107317023</v>
      </c>
      <c r="AF96" s="38">
        <v>0.49643620675865535</v>
      </c>
      <c r="AG96" s="38">
        <v>0.50697350691103071</v>
      </c>
      <c r="AH96" s="38">
        <v>0.50505837290975908</v>
      </c>
      <c r="AI96" s="43">
        <v>0.50631623914435142</v>
      </c>
      <c r="AJ96" s="38">
        <v>0.2572100351706364</v>
      </c>
      <c r="AK96" s="38">
        <v>0.25339846140735772</v>
      </c>
      <c r="AL96" s="38">
        <v>0.24674594181827544</v>
      </c>
      <c r="AM96" s="38">
        <v>0.2356871651178605</v>
      </c>
      <c r="AN96" s="38">
        <v>0.24798294017235203</v>
      </c>
      <c r="AO96" s="38">
        <v>0.68741299465275163</v>
      </c>
      <c r="AP96" s="38">
        <v>1.0030346792051288</v>
      </c>
      <c r="AQ96" s="38">
        <v>1.3846342790534529</v>
      </c>
      <c r="AR96" s="38">
        <v>1.3115439124279586</v>
      </c>
      <c r="AS96" s="43">
        <v>1.0911232285732426</v>
      </c>
      <c r="AT96" s="38">
        <v>3.6730627414562768E-2</v>
      </c>
      <c r="AU96" s="38">
        <v>0.28316358575934425</v>
      </c>
      <c r="AV96" s="38">
        <v>0.29716099937091039</v>
      </c>
      <c r="AW96" s="38">
        <v>0.10599641513475447</v>
      </c>
      <c r="AX96" s="43">
        <v>0.19576882895325268</v>
      </c>
      <c r="AY96" s="38">
        <v>6.4598730841994953E-2</v>
      </c>
      <c r="AZ96" s="38">
        <v>8.4136350253897638E-2</v>
      </c>
      <c r="BA96" s="38">
        <v>8.6216840715138895E-2</v>
      </c>
      <c r="BB96" s="38">
        <v>8.4949841422771066E-2</v>
      </c>
      <c r="BC96" s="43">
        <v>7.9720612557301299E-2</v>
      </c>
      <c r="BD96" s="39">
        <v>240.68638878642565</v>
      </c>
      <c r="BE96" s="39">
        <v>498.08411570853161</v>
      </c>
      <c r="BF96" s="39">
        <v>733.51780409041976</v>
      </c>
      <c r="BG96" s="39">
        <v>738.88529286474977</v>
      </c>
      <c r="BH96" s="44">
        <v>555.72356599674083</v>
      </c>
      <c r="BI96" s="38">
        <v>0.16061862302621291</v>
      </c>
      <c r="BJ96" s="38">
        <v>6.9501855637730758E-2</v>
      </c>
      <c r="BK96" s="38">
        <v>7.569144282177355E-2</v>
      </c>
      <c r="BL96" s="38">
        <v>9.3855881448484751E-2</v>
      </c>
      <c r="BM96" s="43">
        <v>0.10111386568491497</v>
      </c>
      <c r="BN96" s="40">
        <v>10086153.48</v>
      </c>
      <c r="BO96" s="40">
        <v>0</v>
      </c>
      <c r="BP96" s="40">
        <v>5523</v>
      </c>
      <c r="BQ96" s="40">
        <v>0</v>
      </c>
      <c r="BR96" s="40">
        <v>3069261.2549999999</v>
      </c>
      <c r="BS96" s="40">
        <v>4068523.5625</v>
      </c>
      <c r="BT96" s="40">
        <v>19605.462500000001</v>
      </c>
      <c r="BU96" s="40">
        <v>4927504.5674999999</v>
      </c>
      <c r="BV96" s="40">
        <v>498239.03500000003</v>
      </c>
      <c r="BW96" s="40">
        <v>1046437.6625000001</v>
      </c>
      <c r="BX96" s="40">
        <v>0</v>
      </c>
      <c r="BY96" s="40">
        <v>392823.6825</v>
      </c>
      <c r="BZ96" s="40">
        <v>5376514.6924999999</v>
      </c>
      <c r="CA96" s="40">
        <v>2501193.9950000001</v>
      </c>
      <c r="CB96" s="40">
        <v>4939983.7524999995</v>
      </c>
      <c r="CC96" s="40">
        <v>1078187.6625000001</v>
      </c>
      <c r="CD96" s="40">
        <v>4429265.5324999997</v>
      </c>
      <c r="CE96" s="40">
        <v>5225000</v>
      </c>
      <c r="CF96" s="38">
        <v>0.05</v>
      </c>
      <c r="CG96" s="40">
        <v>0</v>
      </c>
      <c r="CH96" s="41">
        <v>45562.5937962963</v>
      </c>
      <c r="CI96" s="41">
        <v>45562.585451388892</v>
      </c>
      <c r="CJ96" s="41">
        <v>45562.575671296298</v>
      </c>
      <c r="CK96" s="41">
        <v>45562.567858796298</v>
      </c>
    </row>
    <row r="97" spans="1:89" s="42" customFormat="1" x14ac:dyDescent="0.2">
      <c r="A97" s="34">
        <v>109</v>
      </c>
      <c r="B97" s="35">
        <v>76</v>
      </c>
      <c r="C97" s="36" t="s">
        <v>216</v>
      </c>
      <c r="D97" s="36" t="s">
        <v>217</v>
      </c>
      <c r="E97" s="36" t="s">
        <v>102</v>
      </c>
      <c r="F97" s="37" t="s">
        <v>103</v>
      </c>
      <c r="G97" s="36" t="s">
        <v>95</v>
      </c>
      <c r="H97" s="36" t="s">
        <v>94</v>
      </c>
      <c r="I97" s="36" t="s">
        <v>93</v>
      </c>
      <c r="J97" s="36" t="s">
        <v>275</v>
      </c>
      <c r="K97" s="38">
        <v>2.4152988322533897</v>
      </c>
      <c r="L97" s="38">
        <v>2.3559787431448713</v>
      </c>
      <c r="M97" s="38">
        <v>1.7239537449182705</v>
      </c>
      <c r="N97" s="38">
        <v>1.8569682910475309</v>
      </c>
      <c r="O97" s="43">
        <v>2.0763859251928003</v>
      </c>
      <c r="P97" s="55">
        <v>2.4576639764993129E-2</v>
      </c>
      <c r="Q97" s="55">
        <v>2.1126935864958372E-2</v>
      </c>
      <c r="R97" s="55">
        <v>1.4396249228652333E-2</v>
      </c>
      <c r="S97" s="55">
        <v>1.4202048586346742E-2</v>
      </c>
      <c r="T97" s="56">
        <v>1.8461104087389154E-2</v>
      </c>
      <c r="U97" s="55">
        <v>0.12228546848789483</v>
      </c>
      <c r="V97" s="55">
        <v>0.12054096030272748</v>
      </c>
      <c r="W97" s="55">
        <v>9.0375514140789245E-2</v>
      </c>
      <c r="X97" s="55">
        <v>9.1061605545364896E-2</v>
      </c>
      <c r="Y97" s="56">
        <v>0.1055705386929903</v>
      </c>
      <c r="Z97" s="38">
        <v>1.0698175511663199</v>
      </c>
      <c r="AA97" s="38">
        <v>0.95352799486258377</v>
      </c>
      <c r="AB97" s="38">
        <v>1.1350493556964885</v>
      </c>
      <c r="AC97" s="38">
        <v>0.98202968169567151</v>
      </c>
      <c r="AD97" s="43">
        <v>1.0334351677554123</v>
      </c>
      <c r="AE97" s="38">
        <v>0.46476180794368521</v>
      </c>
      <c r="AF97" s="38">
        <v>0.49862605173682134</v>
      </c>
      <c r="AG97" s="38">
        <v>0.54399721092668207</v>
      </c>
      <c r="AH97" s="38">
        <v>0.52149574139789734</v>
      </c>
      <c r="AI97" s="43">
        <v>0.5074536633961606</v>
      </c>
      <c r="AJ97" s="38">
        <v>0.33411648707228092</v>
      </c>
      <c r="AK97" s="38">
        <v>0.40044783969064374</v>
      </c>
      <c r="AL97" s="38">
        <v>0.34666805415388108</v>
      </c>
      <c r="AM97" s="38">
        <v>0.40341166956446173</v>
      </c>
      <c r="AN97" s="38">
        <v>0.36981058470361011</v>
      </c>
      <c r="AO97" s="38">
        <v>2.4482689802960533</v>
      </c>
      <c r="AP97" s="38">
        <v>2.431669533262717</v>
      </c>
      <c r="AQ97" s="38">
        <v>1.813120015887751</v>
      </c>
      <c r="AR97" s="38">
        <v>1.8514519442603692</v>
      </c>
      <c r="AS97" s="43">
        <v>2.1259106615100509</v>
      </c>
      <c r="AT97" s="38">
        <v>0</v>
      </c>
      <c r="AU97" s="38">
        <v>2.1073603537686326E-2</v>
      </c>
      <c r="AV97" s="38">
        <v>0</v>
      </c>
      <c r="AW97" s="38">
        <v>3.3611258657357014E-2</v>
      </c>
      <c r="AX97" s="43">
        <v>1.4353514870773711E-2</v>
      </c>
      <c r="AY97" s="38">
        <v>0.15093596653863378</v>
      </c>
      <c r="AZ97" s="38">
        <v>0.15922564987065521</v>
      </c>
      <c r="BA97" s="38">
        <v>0.12866616759593316</v>
      </c>
      <c r="BB97" s="38">
        <v>0.13952860517409144</v>
      </c>
      <c r="BC97" s="43">
        <v>0.14406566113493799</v>
      </c>
      <c r="BD97" s="39">
        <v>3686.6906080283352</v>
      </c>
      <c r="BE97" s="39">
        <v>3335.3457748113751</v>
      </c>
      <c r="BF97" s="39">
        <v>2834.6785443037975</v>
      </c>
      <c r="BG97" s="39">
        <v>2694.6801039861348</v>
      </c>
      <c r="BH97" s="44">
        <v>3134.3620723206504</v>
      </c>
      <c r="BI97" s="38">
        <v>0.19162050246682738</v>
      </c>
      <c r="BJ97" s="38">
        <v>8.9361807079211084E-2</v>
      </c>
      <c r="BK97" s="38">
        <v>0.23325096092610384</v>
      </c>
      <c r="BL97" s="38">
        <v>0.1070273965528879</v>
      </c>
      <c r="BM97" s="43">
        <v>0.15795798259240648</v>
      </c>
      <c r="BN97" s="40">
        <v>4195386.4874999998</v>
      </c>
      <c r="BO97" s="40">
        <v>4195386.4874999998</v>
      </c>
      <c r="BP97" s="40">
        <v>1721.5</v>
      </c>
      <c r="BQ97" s="40">
        <v>1721.5</v>
      </c>
      <c r="BR97" s="40">
        <v>5395804.3075000001</v>
      </c>
      <c r="BS97" s="40">
        <v>2598651.9375</v>
      </c>
      <c r="BT97" s="40">
        <v>58154.042499999996</v>
      </c>
      <c r="BU97" s="40">
        <v>3150084.7524999999</v>
      </c>
      <c r="BV97" s="40">
        <v>497581.03250000003</v>
      </c>
      <c r="BW97" s="40">
        <v>38627.1875</v>
      </c>
      <c r="BX97" s="40">
        <v>0</v>
      </c>
      <c r="BY97" s="40">
        <v>453819.04249999998</v>
      </c>
      <c r="BZ97" s="40">
        <v>6696798.7599999998</v>
      </c>
      <c r="CA97" s="40">
        <v>1551498.33</v>
      </c>
      <c r="CB97" s="40">
        <v>3057418.7199999997</v>
      </c>
      <c r="CC97" s="40">
        <v>38627.1875</v>
      </c>
      <c r="CD97" s="40">
        <v>2652503.7199999997</v>
      </c>
      <c r="CE97" s="40">
        <v>6651122.8849999998</v>
      </c>
      <c r="CF97" s="38">
        <v>0.05</v>
      </c>
      <c r="CG97" s="40">
        <v>9250</v>
      </c>
      <c r="CH97" s="41">
        <v>45562.5937962963</v>
      </c>
      <c r="CI97" s="41">
        <v>45562.585451388892</v>
      </c>
      <c r="CJ97" s="41">
        <v>45562.575671296298</v>
      </c>
      <c r="CK97" s="41">
        <v>45562.567858796298</v>
      </c>
    </row>
    <row r="98" spans="1:89" s="42" customFormat="1" x14ac:dyDescent="0.2">
      <c r="A98" s="34">
        <v>111</v>
      </c>
      <c r="B98" s="35">
        <v>77</v>
      </c>
      <c r="C98" s="36" t="s">
        <v>218</v>
      </c>
      <c r="D98" s="36" t="s">
        <v>219</v>
      </c>
      <c r="E98" s="36" t="s">
        <v>102</v>
      </c>
      <c r="F98" s="37" t="s">
        <v>103</v>
      </c>
      <c r="G98" s="36" t="s">
        <v>95</v>
      </c>
      <c r="H98" s="36" t="s">
        <v>94</v>
      </c>
      <c r="I98" s="36" t="s">
        <v>93</v>
      </c>
      <c r="J98" s="36" t="s">
        <v>275</v>
      </c>
      <c r="K98" s="38">
        <v>0.58744832985266959</v>
      </c>
      <c r="L98" s="38">
        <v>0.53742709990860704</v>
      </c>
      <c r="M98" s="38">
        <v>0.46889966817709361</v>
      </c>
      <c r="N98" s="38">
        <v>0.45673330576390209</v>
      </c>
      <c r="O98" s="43">
        <v>0.5103133841068096</v>
      </c>
      <c r="P98" s="55">
        <v>6.614867598158619E-3</v>
      </c>
      <c r="Q98" s="55">
        <v>5.8309059251712191E-3</v>
      </c>
      <c r="R98" s="55">
        <v>4.4606434018553704E-3</v>
      </c>
      <c r="S98" s="55">
        <v>5.2758102499682229E-3</v>
      </c>
      <c r="T98" s="56">
        <v>5.5224274080189865E-3</v>
      </c>
      <c r="U98" s="55">
        <v>4.4698019969190386E-2</v>
      </c>
      <c r="V98" s="55">
        <v>4.119377219623431E-2</v>
      </c>
      <c r="W98" s="55">
        <v>3.3370794907855397E-2</v>
      </c>
      <c r="X98" s="55">
        <v>3.9342456890631906E-2</v>
      </c>
      <c r="Y98" s="56">
        <v>3.9548286488414741E-2</v>
      </c>
      <c r="Z98" s="38">
        <v>1.0285624651432435</v>
      </c>
      <c r="AA98" s="38">
        <v>1.0195811294796888</v>
      </c>
      <c r="AB98" s="38">
        <v>1.0090210648939926</v>
      </c>
      <c r="AC98" s="38">
        <v>1.0225695700158131</v>
      </c>
      <c r="AD98" s="43">
        <v>1.0197940479819301</v>
      </c>
      <c r="AE98" s="38">
        <v>0.38299533364151067</v>
      </c>
      <c r="AF98" s="38">
        <v>0.4034655286554224</v>
      </c>
      <c r="AG98" s="38">
        <v>0.35583343097285175</v>
      </c>
      <c r="AH98" s="38">
        <v>0.3459100195574904</v>
      </c>
      <c r="AI98" s="43">
        <v>0.37101672360992666</v>
      </c>
      <c r="AJ98" s="38">
        <v>0.23894671277362786</v>
      </c>
      <c r="AK98" s="38">
        <v>0.25394914539697405</v>
      </c>
      <c r="AL98" s="38">
        <v>0.22560436254401597</v>
      </c>
      <c r="AM98" s="38">
        <v>0.2263378037639123</v>
      </c>
      <c r="AN98" s="38">
        <v>0.23584507501253518</v>
      </c>
      <c r="AO98" s="38">
        <v>0.92431588086554273</v>
      </c>
      <c r="AP98" s="38">
        <v>0.87742146798495591</v>
      </c>
      <c r="AQ98" s="38">
        <v>0.70648736576077564</v>
      </c>
      <c r="AR98" s="38">
        <v>0.83765667214416906</v>
      </c>
      <c r="AS98" s="43">
        <v>0.83448907071865508</v>
      </c>
      <c r="AT98" s="38">
        <v>7.7696259328311354E-2</v>
      </c>
      <c r="AU98" s="38">
        <v>4.3605592795234377E-2</v>
      </c>
      <c r="AV98" s="38">
        <v>7.09452344049704E-3</v>
      </c>
      <c r="AW98" s="38">
        <v>6.9868098343496443E-2</v>
      </c>
      <c r="AX98" s="43">
        <v>5.0065965058908493E-2</v>
      </c>
      <c r="AY98" s="38">
        <v>6.7051760320984172E-2</v>
      </c>
      <c r="AZ98" s="38">
        <v>6.4394380730635539E-2</v>
      </c>
      <c r="BA98" s="38">
        <v>5.879614946358698E-2</v>
      </c>
      <c r="BB98" s="38">
        <v>5.5179551406907536E-2</v>
      </c>
      <c r="BC98" s="43">
        <v>6.1156965211624538E-2</v>
      </c>
      <c r="BD98" s="39">
        <v>676.19713881019823</v>
      </c>
      <c r="BE98" s="39">
        <v>623.01666695788913</v>
      </c>
      <c r="BF98" s="39">
        <v>575.94642850926812</v>
      </c>
      <c r="BG98" s="39">
        <v>572.49973677397077</v>
      </c>
      <c r="BH98" s="44">
        <v>611.54793780008731</v>
      </c>
      <c r="BI98" s="38">
        <v>8.8206198050592516E-2</v>
      </c>
      <c r="BJ98" s="38">
        <v>7.7768547274470828E-2</v>
      </c>
      <c r="BK98" s="38">
        <v>3.9171408554111484E-2</v>
      </c>
      <c r="BL98" s="38">
        <v>4.8919859329704593E-2</v>
      </c>
      <c r="BM98" s="43">
        <v>6.2759417633210648E-2</v>
      </c>
      <c r="BN98" s="40">
        <v>23062038.012499999</v>
      </c>
      <c r="BO98" s="40">
        <v>23062038.012500003</v>
      </c>
      <c r="BP98" s="40">
        <v>11455</v>
      </c>
      <c r="BQ98" s="40">
        <v>11455</v>
      </c>
      <c r="BR98" s="40">
        <v>7005281.6274999995</v>
      </c>
      <c r="BS98" s="40">
        <v>13727411.127499999</v>
      </c>
      <c r="BT98" s="40">
        <v>82560.725000000006</v>
      </c>
      <c r="BU98" s="40">
        <v>14950078.814999999</v>
      </c>
      <c r="BV98" s="40">
        <v>938258.24</v>
      </c>
      <c r="BW98" s="40">
        <v>618679.8125</v>
      </c>
      <c r="BX98" s="40">
        <v>0</v>
      </c>
      <c r="BY98" s="40">
        <v>914301.45</v>
      </c>
      <c r="BZ98" s="40">
        <v>12475677.377500001</v>
      </c>
      <c r="CA98" s="40">
        <v>5439068.085</v>
      </c>
      <c r="CB98" s="40">
        <v>14659900.049999999</v>
      </c>
      <c r="CC98" s="40">
        <v>728808.64999999991</v>
      </c>
      <c r="CD98" s="40">
        <v>13828159.324999999</v>
      </c>
      <c r="CE98" s="40">
        <v>11825000</v>
      </c>
      <c r="CF98" s="38">
        <v>0.05</v>
      </c>
      <c r="CG98" s="40">
        <v>0</v>
      </c>
      <c r="CH98" s="41">
        <v>45562.5937962963</v>
      </c>
      <c r="CI98" s="41">
        <v>45562.585451388892</v>
      </c>
      <c r="CJ98" s="41">
        <v>45562.575671296298</v>
      </c>
      <c r="CK98" s="41">
        <v>45562.567858796298</v>
      </c>
    </row>
    <row r="99" spans="1:89" s="42" customFormat="1" x14ac:dyDescent="0.2">
      <c r="A99" s="34">
        <v>110</v>
      </c>
      <c r="B99" s="35">
        <v>78</v>
      </c>
      <c r="C99" s="36" t="s">
        <v>220</v>
      </c>
      <c r="D99" s="36" t="s">
        <v>221</v>
      </c>
      <c r="E99" s="36" t="s">
        <v>98</v>
      </c>
      <c r="F99" s="37" t="s">
        <v>99</v>
      </c>
      <c r="G99" s="36" t="s">
        <v>95</v>
      </c>
      <c r="H99" s="36" t="s">
        <v>94</v>
      </c>
      <c r="I99" s="36" t="s">
        <v>93</v>
      </c>
      <c r="J99" s="36" t="s">
        <v>275</v>
      </c>
      <c r="K99" s="38">
        <v>1.1308794790233825</v>
      </c>
      <c r="L99" s="38">
        <v>1.1370432961806314</v>
      </c>
      <c r="M99" s="38">
        <v>0.65006833202890257</v>
      </c>
      <c r="N99" s="38">
        <v>0.49633669371678013</v>
      </c>
      <c r="O99" s="43">
        <v>0.85151362783581974</v>
      </c>
      <c r="P99" s="55">
        <v>7.1549826073243009E-3</v>
      </c>
      <c r="Q99" s="55">
        <v>8.9424599633899891E-3</v>
      </c>
      <c r="R99" s="55">
        <v>8.1341476818740169E-3</v>
      </c>
      <c r="S99" s="55">
        <v>5.0542534746297945E-3</v>
      </c>
      <c r="T99" s="56">
        <v>7.3100178002609159E-3</v>
      </c>
      <c r="U99" s="55">
        <v>6.4956455985035244E-2</v>
      </c>
      <c r="V99" s="55">
        <v>7.9078707941945089E-2</v>
      </c>
      <c r="W99" s="55">
        <v>6.1178709438483671E-2</v>
      </c>
      <c r="X99" s="55">
        <v>6.4364478920836785E-2</v>
      </c>
      <c r="Y99" s="56">
        <v>6.711127158919937E-2</v>
      </c>
      <c r="Z99" s="38">
        <v>1.2306389961484998</v>
      </c>
      <c r="AA99" s="38">
        <v>1.0935229850338197</v>
      </c>
      <c r="AB99" s="38">
        <v>1.2102716318867466</v>
      </c>
      <c r="AC99" s="38">
        <v>1.1135114562895041</v>
      </c>
      <c r="AD99" s="43">
        <v>1.1629714470701851</v>
      </c>
      <c r="AE99" s="38">
        <v>0.37089465871592492</v>
      </c>
      <c r="AF99" s="38">
        <v>0.42546155141357717</v>
      </c>
      <c r="AG99" s="38">
        <v>0.59262664622360439</v>
      </c>
      <c r="AH99" s="38">
        <v>0.68867416086356126</v>
      </c>
      <c r="AI99" s="43">
        <v>0.51335521701999487</v>
      </c>
      <c r="AJ99" s="38">
        <v>0.12936067632762549</v>
      </c>
      <c r="AK99" s="38">
        <v>0.13993963601605125</v>
      </c>
      <c r="AL99" s="38">
        <v>0.16618924045795519</v>
      </c>
      <c r="AM99" s="38">
        <v>0.20254684726931094</v>
      </c>
      <c r="AN99" s="38">
        <v>0.16026460690738684</v>
      </c>
      <c r="AO99" s="38">
        <v>1.3036100658670755</v>
      </c>
      <c r="AP99" s="38">
        <v>1.6073387318436914</v>
      </c>
      <c r="AQ99" s="38">
        <v>1.2400870176597274</v>
      </c>
      <c r="AR99" s="38">
        <v>1.298457862895112</v>
      </c>
      <c r="AS99" s="43">
        <v>1.3562209477874394</v>
      </c>
      <c r="AT99" s="38">
        <v>1.72296276735865E-2</v>
      </c>
      <c r="AU99" s="38">
        <v>7.6842215179406259E-2</v>
      </c>
      <c r="AV99" s="38">
        <v>5.9020153817492926E-2</v>
      </c>
      <c r="AW99" s="38">
        <v>0</v>
      </c>
      <c r="AX99" s="43">
        <v>3.8543727988810068E-2</v>
      </c>
      <c r="AY99" s="38">
        <v>7.3477264001735584E-2</v>
      </c>
      <c r="AZ99" s="38">
        <v>8.4412782130033975E-2</v>
      </c>
      <c r="BA99" s="38">
        <v>7.7036947272009146E-2</v>
      </c>
      <c r="BB99" s="38">
        <v>7.632796664180512E-2</v>
      </c>
      <c r="BC99" s="43">
        <v>7.7566786579567421E-2</v>
      </c>
      <c r="BD99" s="39">
        <v>739.26016841610522</v>
      </c>
      <c r="BE99" s="39">
        <v>671.57094071268455</v>
      </c>
      <c r="BF99" s="39">
        <v>416.28766873515667</v>
      </c>
      <c r="BG99" s="39">
        <v>300.31721458412454</v>
      </c>
      <c r="BH99" s="44">
        <v>529.90095799387529</v>
      </c>
      <c r="BI99" s="38">
        <v>0.25373629709708689</v>
      </c>
      <c r="BJ99" s="38">
        <v>0.1609948025056899</v>
      </c>
      <c r="BK99" s="38">
        <v>0.24264200519222376</v>
      </c>
      <c r="BL99" s="38">
        <v>0.17321380156801888</v>
      </c>
      <c r="BM99" s="43">
        <v>0.2103904302554766</v>
      </c>
      <c r="BN99" s="40">
        <v>25425274.2925</v>
      </c>
      <c r="BO99" s="40">
        <v>0</v>
      </c>
      <c r="BP99" s="40">
        <v>12980.25</v>
      </c>
      <c r="BQ99" s="40">
        <v>0</v>
      </c>
      <c r="BR99" s="40">
        <v>6878246.9100000001</v>
      </c>
      <c r="BS99" s="40">
        <v>8077670.9674999993</v>
      </c>
      <c r="BT99" s="40">
        <v>65354.307499999995</v>
      </c>
      <c r="BU99" s="40">
        <v>8940375.9725000001</v>
      </c>
      <c r="BV99" s="40">
        <v>1880969.5475000001</v>
      </c>
      <c r="BW99" s="40">
        <v>-35398.072499999995</v>
      </c>
      <c r="BX99" s="40">
        <v>231763.7</v>
      </c>
      <c r="BY99" s="40">
        <v>693476.23499999999</v>
      </c>
      <c r="BZ99" s="40">
        <v>12125125.175000001</v>
      </c>
      <c r="CA99" s="40">
        <v>4074771.59</v>
      </c>
      <c r="CB99" s="40">
        <v>7937528.3525</v>
      </c>
      <c r="CC99" s="40">
        <v>283003.86500000005</v>
      </c>
      <c r="CD99" s="40">
        <v>7059406.4249999998</v>
      </c>
      <c r="CE99" s="40">
        <v>12000000</v>
      </c>
      <c r="CF99" s="38">
        <v>0.05</v>
      </c>
      <c r="CG99" s="40">
        <v>250000</v>
      </c>
      <c r="CH99" s="41">
        <v>45562.5937962963</v>
      </c>
      <c r="CI99" s="41">
        <v>45562.585451388892</v>
      </c>
      <c r="CJ99" s="41">
        <v>45562.575671296298</v>
      </c>
      <c r="CK99" s="41">
        <v>45562.567858796298</v>
      </c>
    </row>
    <row r="100" spans="1:89" s="42" customFormat="1" x14ac:dyDescent="0.2">
      <c r="A100" s="34">
        <v>122</v>
      </c>
      <c r="B100" s="35">
        <v>85</v>
      </c>
      <c r="C100" s="36" t="s">
        <v>222</v>
      </c>
      <c r="D100" s="36" t="s">
        <v>223</v>
      </c>
      <c r="E100" s="36" t="s">
        <v>102</v>
      </c>
      <c r="F100" s="37" t="s">
        <v>103</v>
      </c>
      <c r="G100" s="36" t="s">
        <v>95</v>
      </c>
      <c r="H100" s="36" t="s">
        <v>94</v>
      </c>
      <c r="I100" s="36" t="s">
        <v>93</v>
      </c>
      <c r="J100" s="36" t="s">
        <v>275</v>
      </c>
      <c r="K100" s="38">
        <v>0.44368999689632904</v>
      </c>
      <c r="L100" s="38">
        <v>0.38780595702255272</v>
      </c>
      <c r="M100" s="38">
        <v>0.54113850467259017</v>
      </c>
      <c r="N100" s="38">
        <v>0.93684353629329775</v>
      </c>
      <c r="O100" s="43">
        <v>0.58976881639977319</v>
      </c>
      <c r="P100" s="55">
        <v>3.7959620546233401E-3</v>
      </c>
      <c r="Q100" s="55">
        <v>3.4310860318355527E-3</v>
      </c>
      <c r="R100" s="55">
        <v>3.1053667739257456E-3</v>
      </c>
      <c r="S100" s="55">
        <v>1.5466684530858804E-2</v>
      </c>
      <c r="T100" s="56">
        <v>6.702249501558611E-3</v>
      </c>
      <c r="U100" s="55">
        <v>3.753909875393513E-2</v>
      </c>
      <c r="V100" s="55">
        <v>3.731263014603705E-2</v>
      </c>
      <c r="W100" s="55">
        <v>3.8428933138352786E-2</v>
      </c>
      <c r="X100" s="55">
        <v>5.8032912891731805E-2</v>
      </c>
      <c r="Y100" s="56">
        <v>4.3278632014534475E-2</v>
      </c>
      <c r="Z100" s="38">
        <v>0.96320674196163536</v>
      </c>
      <c r="AA100" s="38">
        <v>0.98424000009913581</v>
      </c>
      <c r="AB100" s="38">
        <v>0.91950648301985494</v>
      </c>
      <c r="AC100" s="38">
        <v>0.84825778144564767</v>
      </c>
      <c r="AD100" s="43">
        <v>0.92270441010204562</v>
      </c>
      <c r="AE100" s="38">
        <v>0.32789340023471053</v>
      </c>
      <c r="AF100" s="38">
        <v>0.31727217543783887</v>
      </c>
      <c r="AG100" s="38">
        <v>0.19409867886349713</v>
      </c>
      <c r="AH100" s="38">
        <v>1.6941851659546425E-2</v>
      </c>
      <c r="AI100" s="43">
        <v>0.19932750028633056</v>
      </c>
      <c r="AJ100" s="38">
        <v>0.22137695233618138</v>
      </c>
      <c r="AK100" s="38">
        <v>0.20210799025272297</v>
      </c>
      <c r="AL100" s="38">
        <v>0.14644427606886135</v>
      </c>
      <c r="AM100" s="38">
        <v>1.3948030207548898E-2</v>
      </c>
      <c r="AN100" s="38">
        <v>0.14421654214757545</v>
      </c>
      <c r="AO100" s="38">
        <v>0.75904577775232851</v>
      </c>
      <c r="AP100" s="38">
        <v>0.76129918159019005</v>
      </c>
      <c r="AQ100" s="38">
        <v>0.79541453301762954</v>
      </c>
      <c r="AR100" s="38">
        <v>1.18064250082545</v>
      </c>
      <c r="AS100" s="43">
        <v>0.88337840819325919</v>
      </c>
      <c r="AT100" s="38">
        <v>0</v>
      </c>
      <c r="AU100" s="38">
        <v>0</v>
      </c>
      <c r="AV100" s="38">
        <v>0.10203816305777469</v>
      </c>
      <c r="AW100" s="38">
        <v>0.21567785351206401</v>
      </c>
      <c r="AX100" s="43">
        <v>9.8804978189325932E-2</v>
      </c>
      <c r="AY100" s="38">
        <v>5.2142965799523835E-2</v>
      </c>
      <c r="AZ100" s="38">
        <v>5.1484709159095886E-2</v>
      </c>
      <c r="BA100" s="38">
        <v>4.9492758166036287E-2</v>
      </c>
      <c r="BB100" s="38">
        <v>8.8558319671888389E-2</v>
      </c>
      <c r="BC100" s="43">
        <v>6.1198337338510531E-2</v>
      </c>
      <c r="BD100" s="39">
        <v>546.11968432919946</v>
      </c>
      <c r="BE100" s="39">
        <v>485.81725490196078</v>
      </c>
      <c r="BF100" s="39">
        <v>700.77249194414605</v>
      </c>
      <c r="BG100" s="39">
        <v>1290.5266454352438</v>
      </c>
      <c r="BH100" s="44">
        <v>760.87104132680804</v>
      </c>
      <c r="BI100" s="38">
        <v>1.0148290596949853E-2</v>
      </c>
      <c r="BJ100" s="38">
        <v>3.2041268519363127E-2</v>
      </c>
      <c r="BK100" s="38">
        <v>-4.1152521013713077E-2</v>
      </c>
      <c r="BL100" s="38">
        <v>-0.10579528092798056</v>
      </c>
      <c r="BM100" s="43">
        <v>-2.9274607362614641E-2</v>
      </c>
      <c r="BN100" s="40">
        <v>1894960.425</v>
      </c>
      <c r="BO100" s="40">
        <v>1894960.425</v>
      </c>
      <c r="BP100" s="40">
        <v>919.5</v>
      </c>
      <c r="BQ100" s="40">
        <v>919.5</v>
      </c>
      <c r="BR100" s="40">
        <v>699620.9225000001</v>
      </c>
      <c r="BS100" s="40">
        <v>1186262.9950000001</v>
      </c>
      <c r="BT100" s="40">
        <v>8478.7374999999993</v>
      </c>
      <c r="BU100" s="40">
        <v>1265058.47</v>
      </c>
      <c r="BV100" s="40">
        <v>-37034.090000000011</v>
      </c>
      <c r="BW100" s="40">
        <v>142758.47500000001</v>
      </c>
      <c r="BX100" s="40">
        <v>0</v>
      </c>
      <c r="BY100" s="40">
        <v>77419.475000000006</v>
      </c>
      <c r="BZ100" s="40">
        <v>1117525.3374999999</v>
      </c>
      <c r="CA100" s="40">
        <v>273284.64</v>
      </c>
      <c r="CB100" s="40">
        <v>1371033.2975000001</v>
      </c>
      <c r="CC100" s="40">
        <v>142758.47500000001</v>
      </c>
      <c r="CD100" s="40">
        <v>1302092.56</v>
      </c>
      <c r="CE100" s="40">
        <v>1095000</v>
      </c>
      <c r="CF100" s="38">
        <v>0.05</v>
      </c>
      <c r="CG100" s="40">
        <v>0</v>
      </c>
      <c r="CH100" s="41">
        <v>45562.5937962963</v>
      </c>
      <c r="CI100" s="41">
        <v>45562.585451388892</v>
      </c>
      <c r="CJ100" s="41">
        <v>45562.575671296298</v>
      </c>
      <c r="CK100" s="41">
        <v>45562.567858796298</v>
      </c>
    </row>
    <row r="101" spans="1:89" s="42" customFormat="1" x14ac:dyDescent="0.2">
      <c r="A101" s="34">
        <v>123</v>
      </c>
      <c r="B101" s="35">
        <v>86</v>
      </c>
      <c r="C101" s="36" t="s">
        <v>224</v>
      </c>
      <c r="D101" s="36" t="s">
        <v>225</v>
      </c>
      <c r="E101" s="36" t="s">
        <v>102</v>
      </c>
      <c r="F101" s="37" t="s">
        <v>103</v>
      </c>
      <c r="G101" s="36" t="s">
        <v>95</v>
      </c>
      <c r="H101" s="36" t="s">
        <v>94</v>
      </c>
      <c r="I101" s="36" t="s">
        <v>93</v>
      </c>
      <c r="J101" s="36" t="s">
        <v>275</v>
      </c>
      <c r="K101" s="38">
        <v>-0.46142434253625031</v>
      </c>
      <c r="L101" s="38">
        <v>-0.49417352436959278</v>
      </c>
      <c r="M101" s="38">
        <v>-0.60049243782411676</v>
      </c>
      <c r="N101" s="38">
        <v>-0.68975048138821493</v>
      </c>
      <c r="O101" s="43">
        <v>-0.5655046853279494</v>
      </c>
      <c r="P101" s="55">
        <v>-1.0451256756042948E-3</v>
      </c>
      <c r="Q101" s="55">
        <v>-8.8102126937001117E-4</v>
      </c>
      <c r="R101" s="55">
        <v>-1.0956333056606304E-3</v>
      </c>
      <c r="S101" s="55">
        <v>-5.3058508752732792E-4</v>
      </c>
      <c r="T101" s="56">
        <v>-8.7811675473200982E-4</v>
      </c>
      <c r="U101" s="55">
        <v>0</v>
      </c>
      <c r="V101" s="55">
        <v>0</v>
      </c>
      <c r="W101" s="55">
        <v>0</v>
      </c>
      <c r="X101" s="55">
        <v>0</v>
      </c>
      <c r="Y101" s="56">
        <v>0</v>
      </c>
      <c r="Z101" s="38">
        <v>0.98612612383143061</v>
      </c>
      <c r="AA101" s="38">
        <v>1.0932241862386218</v>
      </c>
      <c r="AB101" s="38">
        <v>1.1708171045928379</v>
      </c>
      <c r="AC101" s="38">
        <v>1.0182082952352156</v>
      </c>
      <c r="AD101" s="43">
        <v>1.0646791563704694</v>
      </c>
      <c r="AE101" s="38">
        <v>0.51825057311043643</v>
      </c>
      <c r="AF101" s="38">
        <v>0.54109347177957778</v>
      </c>
      <c r="AG101" s="38">
        <v>0.67967798347752395</v>
      </c>
      <c r="AH101" s="38">
        <v>0.56279745814612958</v>
      </c>
      <c r="AI101" s="43">
        <v>0.57512920716067861</v>
      </c>
      <c r="AJ101" s="38">
        <v>0.26565261042432375</v>
      </c>
      <c r="AK101" s="38">
        <v>0.28326503578037998</v>
      </c>
      <c r="AL101" s="38">
        <v>0.3366500432881665</v>
      </c>
      <c r="AM101" s="38">
        <v>0.32081969231380031</v>
      </c>
      <c r="AN101" s="38">
        <v>0.30245536882458707</v>
      </c>
      <c r="AO101" s="38">
        <v>1.5025530436215462E-2</v>
      </c>
      <c r="AP101" s="38">
        <v>3.7701654970796805E-2</v>
      </c>
      <c r="AQ101" s="38">
        <v>2.1749090236782499E-2</v>
      </c>
      <c r="AR101" s="38">
        <v>1.9428146007533009E-2</v>
      </c>
      <c r="AS101" s="43">
        <v>2.3495539068693883E-2</v>
      </c>
      <c r="AT101" s="38">
        <v>0</v>
      </c>
      <c r="AU101" s="38">
        <v>8.9045894223589467E-2</v>
      </c>
      <c r="AV101" s="38">
        <v>8.5752120632572065E-2</v>
      </c>
      <c r="AW101" s="38">
        <v>8.559711296961979E-2</v>
      </c>
      <c r="AX101" s="43">
        <v>6.7393949757683647E-2</v>
      </c>
      <c r="AY101" s="38">
        <v>2.328750488523797E-2</v>
      </c>
      <c r="AZ101" s="38">
        <v>2.1364024781636983E-2</v>
      </c>
      <c r="BA101" s="38">
        <v>1.9473676108076297E-2</v>
      </c>
      <c r="BB101" s="38">
        <v>1.9250420916803831E-2</v>
      </c>
      <c r="BC101" s="43">
        <v>2.0717756522672905E-2</v>
      </c>
      <c r="BD101" s="39">
        <v>-447.62894200626954</v>
      </c>
      <c r="BE101" s="39">
        <v>-521.75693231162199</v>
      </c>
      <c r="BF101" s="39">
        <v>-707.18994234143895</v>
      </c>
      <c r="BG101" s="39">
        <v>-717.16192903548222</v>
      </c>
      <c r="BH101" s="44">
        <v>-600.43629719079695</v>
      </c>
      <c r="BI101" s="38">
        <v>6.1051856637944199E-2</v>
      </c>
      <c r="BJ101" s="38">
        <v>0.14163214191430962</v>
      </c>
      <c r="BK101" s="38">
        <v>0.21027443482887459</v>
      </c>
      <c r="BL101" s="38">
        <v>9.3275980724213142E-2</v>
      </c>
      <c r="BM101" s="43">
        <v>0.12857167181096943</v>
      </c>
      <c r="BN101" s="40">
        <v>9943316.1549999993</v>
      </c>
      <c r="BO101" s="40">
        <v>9943316.1549999993</v>
      </c>
      <c r="BP101" s="40">
        <v>3933.5</v>
      </c>
      <c r="BQ101" s="40">
        <v>3933.5</v>
      </c>
      <c r="BR101" s="40">
        <v>-2361816.1750000003</v>
      </c>
      <c r="BS101" s="40">
        <v>4176474.9899999998</v>
      </c>
      <c r="BT101" s="40">
        <v>-4772.7975000000006</v>
      </c>
      <c r="BU101" s="40">
        <v>5435265.2699999996</v>
      </c>
      <c r="BV101" s="40">
        <v>698821.14250000007</v>
      </c>
      <c r="BW101" s="40">
        <v>0</v>
      </c>
      <c r="BX101" s="40">
        <v>336116.9375</v>
      </c>
      <c r="BY101" s="40">
        <v>112606.5025</v>
      </c>
      <c r="BZ101" s="40">
        <v>127704.48749999999</v>
      </c>
      <c r="CA101" s="40">
        <v>3007409.3550000004</v>
      </c>
      <c r="CB101" s="40">
        <v>5229102.1174999997</v>
      </c>
      <c r="CC101" s="40">
        <v>342274.9375</v>
      </c>
      <c r="CD101" s="40">
        <v>4736444.1274999995</v>
      </c>
      <c r="CE101" s="40">
        <v>0</v>
      </c>
      <c r="CF101" s="38">
        <v>0.05</v>
      </c>
      <c r="CG101" s="40">
        <v>124028.69</v>
      </c>
      <c r="CH101" s="41">
        <v>45562.5937962963</v>
      </c>
      <c r="CI101" s="41">
        <v>45562.585451388892</v>
      </c>
      <c r="CJ101" s="41">
        <v>45562.575671296298</v>
      </c>
      <c r="CK101" s="41">
        <v>45562.567858796298</v>
      </c>
    </row>
    <row r="102" spans="1:89" s="42" customFormat="1" x14ac:dyDescent="0.2">
      <c r="A102" s="34">
        <v>24</v>
      </c>
      <c r="B102" s="35">
        <v>87</v>
      </c>
      <c r="C102" s="36" t="s">
        <v>226</v>
      </c>
      <c r="D102" s="36" t="s">
        <v>225</v>
      </c>
      <c r="E102" s="36" t="s">
        <v>98</v>
      </c>
      <c r="F102" s="37" t="s">
        <v>99</v>
      </c>
      <c r="G102" s="36" t="s">
        <v>95</v>
      </c>
      <c r="H102" s="36" t="s">
        <v>94</v>
      </c>
      <c r="I102" s="36" t="s">
        <v>93</v>
      </c>
      <c r="J102" s="36" t="s">
        <v>275</v>
      </c>
      <c r="K102" s="38">
        <v>-0.14667470515283568</v>
      </c>
      <c r="L102" s="38">
        <v>-0.37851109624118939</v>
      </c>
      <c r="M102" s="38">
        <v>-0.53285120411464604</v>
      </c>
      <c r="N102" s="38">
        <v>-0.58320381542666078</v>
      </c>
      <c r="O102" s="43">
        <v>-0.41731736036794681</v>
      </c>
      <c r="P102" s="55">
        <v>7.5889850941470642E-4</v>
      </c>
      <c r="Q102" s="55">
        <v>4.1423195615410417E-4</v>
      </c>
      <c r="R102" s="55">
        <v>-1.3516033332314028E-4</v>
      </c>
      <c r="S102" s="55">
        <v>-2.7991786137679816E-3</v>
      </c>
      <c r="T102" s="56">
        <v>-4.0739607127556762E-4</v>
      </c>
      <c r="U102" s="55">
        <v>2.0757731426722971E-2</v>
      </c>
      <c r="V102" s="55">
        <v>9.5479030843687428E-3</v>
      </c>
      <c r="W102" s="55">
        <v>1.1313896514693989E-2</v>
      </c>
      <c r="X102" s="55">
        <v>5.375097190626117E-3</v>
      </c>
      <c r="Y102" s="56">
        <v>1.176491707261073E-2</v>
      </c>
      <c r="Z102" s="38">
        <v>1.0191287915732656</v>
      </c>
      <c r="AA102" s="38">
        <v>1.2674889975557579</v>
      </c>
      <c r="AB102" s="38">
        <v>1.0507947235816177</v>
      </c>
      <c r="AC102" s="38">
        <v>0.99798229032605767</v>
      </c>
      <c r="AD102" s="43">
        <v>1.0789740812701241</v>
      </c>
      <c r="AE102" s="38">
        <v>0.69404732797517599</v>
      </c>
      <c r="AF102" s="38">
        <v>0.98552728012752733</v>
      </c>
      <c r="AG102" s="38">
        <v>1.050285949304653</v>
      </c>
      <c r="AH102" s="38">
        <v>0.93104616960404196</v>
      </c>
      <c r="AI102" s="43">
        <v>0.90939757942601263</v>
      </c>
      <c r="AJ102" s="38">
        <v>0.22324606880495945</v>
      </c>
      <c r="AK102" s="38">
        <v>0.27120408249131162</v>
      </c>
      <c r="AL102" s="38">
        <v>0.28412491630561837</v>
      </c>
      <c r="AM102" s="38">
        <v>0.26700367073381137</v>
      </c>
      <c r="AN102" s="38">
        <v>0.26197713700836595</v>
      </c>
      <c r="AO102" s="38">
        <v>0.43632743155879111</v>
      </c>
      <c r="AP102" s="38">
        <v>0.21181112122717807</v>
      </c>
      <c r="AQ102" s="38">
        <v>0.25481646490723237</v>
      </c>
      <c r="AR102" s="38">
        <v>0.14591723667440251</v>
      </c>
      <c r="AS102" s="43">
        <v>0.26227901139907994</v>
      </c>
      <c r="AT102" s="38">
        <v>1.1080012355450976E-2</v>
      </c>
      <c r="AU102" s="38">
        <v>5.3259467634240956E-2</v>
      </c>
      <c r="AV102" s="38">
        <v>0</v>
      </c>
      <c r="AW102" s="38">
        <v>2.5548466024827025E-2</v>
      </c>
      <c r="AX102" s="43">
        <v>2.2456910043586929E-2</v>
      </c>
      <c r="AY102" s="38">
        <v>5.0012469999577286E-2</v>
      </c>
      <c r="AZ102" s="38">
        <v>4.5666900540643138E-2</v>
      </c>
      <c r="BA102" s="38">
        <v>5.3216197515507241E-2</v>
      </c>
      <c r="BB102" s="38">
        <v>4.4242618479542424E-2</v>
      </c>
      <c r="BC102" s="43">
        <v>4.8159661369586652E-2</v>
      </c>
      <c r="BD102" s="39">
        <v>-81.848817312531452</v>
      </c>
      <c r="BE102" s="39">
        <v>-267.12760880275908</v>
      </c>
      <c r="BF102" s="39">
        <v>-334.23702785380777</v>
      </c>
      <c r="BG102" s="39">
        <v>-347.80055805003207</v>
      </c>
      <c r="BH102" s="44">
        <v>-259.59387965873373</v>
      </c>
      <c r="BI102" s="38">
        <v>6.8023320447736291E-2</v>
      </c>
      <c r="BJ102" s="38">
        <v>0.25629118495156372</v>
      </c>
      <c r="BK102" s="38">
        <v>0.10169069800889947</v>
      </c>
      <c r="BL102" s="38">
        <v>4.5020008036028299E-2</v>
      </c>
      <c r="BM102" s="43">
        <v>0.12176073525113826</v>
      </c>
      <c r="BN102" s="40">
        <v>15514525.862500001</v>
      </c>
      <c r="BO102" s="40">
        <v>0</v>
      </c>
      <c r="BP102" s="40">
        <v>6124.25</v>
      </c>
      <c r="BQ102" s="40">
        <v>0</v>
      </c>
      <c r="BR102" s="40">
        <v>-1589817.8174999999</v>
      </c>
      <c r="BS102" s="40">
        <v>3809613.4225000003</v>
      </c>
      <c r="BT102" s="40">
        <v>-1947.8275000000003</v>
      </c>
      <c r="BU102" s="40">
        <v>4781164.1725000003</v>
      </c>
      <c r="BV102" s="40">
        <v>582158.06500000006</v>
      </c>
      <c r="BW102" s="40">
        <v>28794.574999999997</v>
      </c>
      <c r="BX102" s="40">
        <v>63768.387499999997</v>
      </c>
      <c r="BY102" s="40">
        <v>230259.2475</v>
      </c>
      <c r="BZ102" s="40">
        <v>1253999.0125000002</v>
      </c>
      <c r="CA102" s="40">
        <v>4064451.0674999999</v>
      </c>
      <c r="CB102" s="40">
        <v>4469388.4824999999</v>
      </c>
      <c r="CC102" s="40">
        <v>96462.962500000009</v>
      </c>
      <c r="CD102" s="40">
        <v>4199006.1074999999</v>
      </c>
      <c r="CE102" s="40">
        <v>1125000</v>
      </c>
      <c r="CF102" s="38">
        <v>0.05</v>
      </c>
      <c r="CG102" s="40">
        <v>38175.300000000003</v>
      </c>
      <c r="CH102" s="41">
        <v>45562.5937962963</v>
      </c>
      <c r="CI102" s="41">
        <v>45562.585451388892</v>
      </c>
      <c r="CJ102" s="41">
        <v>45562.575671296298</v>
      </c>
      <c r="CK102" s="41">
        <v>45562.567858796298</v>
      </c>
    </row>
    <row r="103" spans="1:89" s="42" customFormat="1" x14ac:dyDescent="0.2">
      <c r="A103" s="34">
        <v>124</v>
      </c>
      <c r="B103" s="35">
        <v>88</v>
      </c>
      <c r="C103" s="36" t="s">
        <v>227</v>
      </c>
      <c r="D103" s="36" t="s">
        <v>228</v>
      </c>
      <c r="E103" s="36" t="s">
        <v>102</v>
      </c>
      <c r="F103" s="37" t="s">
        <v>103</v>
      </c>
      <c r="G103" s="36" t="s">
        <v>95</v>
      </c>
      <c r="H103" s="36" t="s">
        <v>94</v>
      </c>
      <c r="I103" s="36" t="s">
        <v>93</v>
      </c>
      <c r="J103" s="36" t="s">
        <v>275</v>
      </c>
      <c r="K103" s="38">
        <v>1.2750418544481086</v>
      </c>
      <c r="L103" s="38">
        <v>1.5397808102273267</v>
      </c>
      <c r="M103" s="38">
        <v>1.6623217499790377</v>
      </c>
      <c r="N103" s="38">
        <v>2.1050657517742066</v>
      </c>
      <c r="O103" s="43">
        <v>1.6571938378751703</v>
      </c>
      <c r="P103" s="55">
        <v>5.6264490838847632E-3</v>
      </c>
      <c r="Q103" s="55">
        <v>4.8336273717131542E-3</v>
      </c>
      <c r="R103" s="55">
        <v>9.1233277919791217E-3</v>
      </c>
      <c r="S103" s="55">
        <v>2.0837850963106072E-2</v>
      </c>
      <c r="T103" s="56">
        <v>1.0397622549753578E-2</v>
      </c>
      <c r="U103" s="55">
        <v>6.4900076317353769E-2</v>
      </c>
      <c r="V103" s="55">
        <v>6.7991290285686706E-2</v>
      </c>
      <c r="W103" s="55">
        <v>7.7749363004101651E-2</v>
      </c>
      <c r="X103" s="55">
        <v>9.0129747178848793E-2</v>
      </c>
      <c r="Y103" s="56">
        <v>7.5743116107727188E-2</v>
      </c>
      <c r="Z103" s="38">
        <v>0.95173715422216654</v>
      </c>
      <c r="AA103" s="38">
        <v>0.98574263341640034</v>
      </c>
      <c r="AB103" s="38">
        <v>1.0882555215005083</v>
      </c>
      <c r="AC103" s="38">
        <v>0.96637257861184478</v>
      </c>
      <c r="AD103" s="43">
        <v>0.99696608837389666</v>
      </c>
      <c r="AE103" s="38">
        <v>0.4331049931301082</v>
      </c>
      <c r="AF103" s="38">
        <v>0.40324874285495654</v>
      </c>
      <c r="AG103" s="38">
        <v>0.43647288465788864</v>
      </c>
      <c r="AH103" s="38">
        <v>0.35580946325321616</v>
      </c>
      <c r="AI103" s="43">
        <v>0.40534032745285037</v>
      </c>
      <c r="AJ103" s="38">
        <v>0.30895893141465852</v>
      </c>
      <c r="AK103" s="38">
        <v>0.28855910870796231</v>
      </c>
      <c r="AL103" s="38">
        <v>0.30862568467375556</v>
      </c>
      <c r="AM103" s="38">
        <v>0.27541472185156007</v>
      </c>
      <c r="AN103" s="38">
        <v>0.29508597243953311</v>
      </c>
      <c r="AO103" s="38">
        <v>1.3908633289696672</v>
      </c>
      <c r="AP103" s="38">
        <v>1.5016798395752156</v>
      </c>
      <c r="AQ103" s="38">
        <v>1.5858878460604509</v>
      </c>
      <c r="AR103" s="38">
        <v>1.8542841792671716</v>
      </c>
      <c r="AS103" s="43">
        <v>1.5925835140459825</v>
      </c>
      <c r="AT103" s="38">
        <v>0</v>
      </c>
      <c r="AU103" s="38">
        <v>0.29341507334283928</v>
      </c>
      <c r="AV103" s="38">
        <v>0.26388603360327484</v>
      </c>
      <c r="AW103" s="38">
        <v>0.29541838706467971</v>
      </c>
      <c r="AX103" s="43">
        <v>0.23271030280726565</v>
      </c>
      <c r="AY103" s="38">
        <v>6.4442259973242585E-2</v>
      </c>
      <c r="AZ103" s="38">
        <v>7.0805769371123983E-2</v>
      </c>
      <c r="BA103" s="38">
        <v>7.4783671965044041E-2</v>
      </c>
      <c r="BB103" s="38">
        <v>9.9908975294144761E-2</v>
      </c>
      <c r="BC103" s="43">
        <v>7.8159175932872568E-2</v>
      </c>
      <c r="BD103" s="39">
        <v>2026.4354264214044</v>
      </c>
      <c r="BE103" s="39">
        <v>2640.7542540983604</v>
      </c>
      <c r="BF103" s="39">
        <v>2962.0802211302207</v>
      </c>
      <c r="BG103" s="39">
        <v>3659.9818152350081</v>
      </c>
      <c r="BH103" s="44">
        <v>2828.6705953602955</v>
      </c>
      <c r="BI103" s="38">
        <v>8.1055432868731448E-3</v>
      </c>
      <c r="BJ103" s="38">
        <v>5.150856286599529E-2</v>
      </c>
      <c r="BK103" s="38">
        <v>0.14675850518107858</v>
      </c>
      <c r="BL103" s="38">
        <v>4.4273550256182612E-2</v>
      </c>
      <c r="BM103" s="43">
        <v>6.4718409126274995E-2</v>
      </c>
      <c r="BN103" s="40">
        <v>3274318.0724999998</v>
      </c>
      <c r="BO103" s="40">
        <v>3274318.0724999998</v>
      </c>
      <c r="BP103" s="40">
        <v>1217.75</v>
      </c>
      <c r="BQ103" s="40">
        <v>1217.75</v>
      </c>
      <c r="BR103" s="40">
        <v>3444613.6174999997</v>
      </c>
      <c r="BS103" s="40">
        <v>2078582.2025000001</v>
      </c>
      <c r="BT103" s="40">
        <v>24640.829999999998</v>
      </c>
      <c r="BU103" s="40">
        <v>2369852.3274999997</v>
      </c>
      <c r="BV103" s="40">
        <v>153373.07250000001</v>
      </c>
      <c r="BW103" s="40">
        <v>672233.13500000001</v>
      </c>
      <c r="BX103" s="40">
        <v>0</v>
      </c>
      <c r="BY103" s="40">
        <v>185225.70500000002</v>
      </c>
      <c r="BZ103" s="40">
        <v>3774187.7475000001</v>
      </c>
      <c r="CA103" s="40">
        <v>966205.33250000002</v>
      </c>
      <c r="CB103" s="40">
        <v>2383689.13</v>
      </c>
      <c r="CC103" s="40">
        <v>672233.13500000001</v>
      </c>
      <c r="CD103" s="40">
        <v>2216479.2549999999</v>
      </c>
      <c r="CE103" s="40">
        <v>3590000</v>
      </c>
      <c r="CF103" s="38">
        <v>0.05</v>
      </c>
      <c r="CG103" s="40">
        <v>6625</v>
      </c>
      <c r="CH103" s="41">
        <v>45562.5937962963</v>
      </c>
      <c r="CI103" s="41">
        <v>45562.585451388892</v>
      </c>
      <c r="CJ103" s="41">
        <v>45562.575671296298</v>
      </c>
      <c r="CK103" s="41">
        <v>45562.567858796298</v>
      </c>
    </row>
    <row r="104" spans="1:89" s="42" customFormat="1" x14ac:dyDescent="0.2">
      <c r="A104" s="34">
        <v>28</v>
      </c>
      <c r="B104" s="35">
        <v>92</v>
      </c>
      <c r="C104" s="36" t="s">
        <v>229</v>
      </c>
      <c r="D104" s="36" t="s">
        <v>230</v>
      </c>
      <c r="E104" s="36" t="s">
        <v>91</v>
      </c>
      <c r="F104" s="37" t="s">
        <v>92</v>
      </c>
      <c r="G104" s="36" t="s">
        <v>95</v>
      </c>
      <c r="H104" s="36" t="s">
        <v>94</v>
      </c>
      <c r="I104" s="36" t="s">
        <v>93</v>
      </c>
      <c r="J104" s="36" t="s">
        <v>275</v>
      </c>
      <c r="K104" s="38">
        <v>1.5076716284770015</v>
      </c>
      <c r="L104" s="38">
        <v>1.365781590810806</v>
      </c>
      <c r="M104" s="38">
        <v>0.99496870254264391</v>
      </c>
      <c r="N104" s="38">
        <v>1.0452553712361374</v>
      </c>
      <c r="O104" s="43">
        <v>1.2145905254914433</v>
      </c>
      <c r="P104" s="55">
        <v>6.560799354246593E-3</v>
      </c>
      <c r="Q104" s="55">
        <v>4.109181606373068E-3</v>
      </c>
      <c r="R104" s="55">
        <v>4.5017155504248332E-3</v>
      </c>
      <c r="S104" s="55">
        <v>4.8603619511445508E-3</v>
      </c>
      <c r="T104" s="56">
        <v>4.9702794171174632E-3</v>
      </c>
      <c r="U104" s="55">
        <v>6.6524600187511079E-2</v>
      </c>
      <c r="V104" s="55">
        <v>5.9342317602783738E-2</v>
      </c>
      <c r="W104" s="55">
        <v>5.5478341856090574E-2</v>
      </c>
      <c r="X104" s="55">
        <v>4.494758310193419E-2</v>
      </c>
      <c r="Y104" s="56">
        <v>5.6359808344836122E-2</v>
      </c>
      <c r="Z104" s="38">
        <v>0.99785668127209937</v>
      </c>
      <c r="AA104" s="38">
        <v>1.0202046837374323</v>
      </c>
      <c r="AB104" s="38">
        <v>1.1120876598784517</v>
      </c>
      <c r="AC104" s="38">
        <v>1.0023503273013301</v>
      </c>
      <c r="AD104" s="43">
        <v>1.0314637363410359</v>
      </c>
      <c r="AE104" s="38">
        <v>0.55766443143505795</v>
      </c>
      <c r="AF104" s="38">
        <v>0.52880229896877107</v>
      </c>
      <c r="AG104" s="38">
        <v>0.71257046333644591</v>
      </c>
      <c r="AH104" s="38">
        <v>0.61195975557224191</v>
      </c>
      <c r="AI104" s="43">
        <v>0.6004305974491142</v>
      </c>
      <c r="AJ104" s="38">
        <v>0.55659693396530752</v>
      </c>
      <c r="AK104" s="38">
        <v>0.51337708495406265</v>
      </c>
      <c r="AL104" s="38">
        <v>0.61592504937165782</v>
      </c>
      <c r="AM104" s="38">
        <v>0.58783983493101077</v>
      </c>
      <c r="AN104" s="38">
        <v>0.56884793668653533</v>
      </c>
      <c r="AO104" s="38">
        <v>1.360276636552431</v>
      </c>
      <c r="AP104" s="38">
        <v>1.2020502129226092</v>
      </c>
      <c r="AQ104" s="38">
        <v>1.1255601588736128</v>
      </c>
      <c r="AR104" s="38">
        <v>0.92414344013949146</v>
      </c>
      <c r="AS104" s="43">
        <v>1.148548082669564</v>
      </c>
      <c r="AT104" s="38">
        <v>0.18457195218431535</v>
      </c>
      <c r="AU104" s="38">
        <v>1.8315034467375507E-2</v>
      </c>
      <c r="AV104" s="38">
        <v>2.8079485559339708E-2</v>
      </c>
      <c r="AW104" s="38">
        <v>5.0976355958431738E-2</v>
      </c>
      <c r="AX104" s="43">
        <v>7.3587473578146961E-2</v>
      </c>
      <c r="AY104" s="38">
        <v>0.11039478816560985</v>
      </c>
      <c r="AZ104" s="38">
        <v>8.3241726952689429E-2</v>
      </c>
      <c r="BA104" s="38">
        <v>8.4130429505619081E-2</v>
      </c>
      <c r="BB104" s="38">
        <v>8.2947537688136161E-2</v>
      </c>
      <c r="BC104" s="43">
        <v>8.9706957081255007E-2</v>
      </c>
      <c r="BD104" s="39">
        <v>3175.5895390321434</v>
      </c>
      <c r="BE104" s="39">
        <v>2868.8712575470072</v>
      </c>
      <c r="BF104" s="39">
        <v>2398.9739444256184</v>
      </c>
      <c r="BG104" s="39">
        <v>2246.883432663813</v>
      </c>
      <c r="BH104" s="44">
        <v>2663.4243157670148</v>
      </c>
      <c r="BI104" s="38">
        <v>0.10168606640113463</v>
      </c>
      <c r="BJ104" s="38">
        <v>9.8937084630937311E-2</v>
      </c>
      <c r="BK104" s="38">
        <v>0.18041902385819458</v>
      </c>
      <c r="BL104" s="38">
        <v>8.1051958616228312E-2</v>
      </c>
      <c r="BM104" s="43">
        <v>0.11539940523637138</v>
      </c>
      <c r="BN104" s="40">
        <v>16246242.789999999</v>
      </c>
      <c r="BO104" s="40">
        <v>16246242.789999999</v>
      </c>
      <c r="BP104" s="40">
        <v>5858.75</v>
      </c>
      <c r="BQ104" s="40">
        <v>5858.75</v>
      </c>
      <c r="BR104" s="40">
        <v>15604337.210000001</v>
      </c>
      <c r="BS104" s="40">
        <v>12847405.675000001</v>
      </c>
      <c r="BT104" s="40">
        <v>78267.174999999988</v>
      </c>
      <c r="BU104" s="40">
        <v>15747037.225</v>
      </c>
      <c r="BV104" s="40">
        <v>1817198.73</v>
      </c>
      <c r="BW104" s="40">
        <v>1106485.0625</v>
      </c>
      <c r="BX104" s="40">
        <v>0</v>
      </c>
      <c r="BY104" s="40">
        <v>1412618.7925</v>
      </c>
      <c r="BZ104" s="40">
        <v>18086229.412500001</v>
      </c>
      <c r="CA104" s="40">
        <v>9241641.6899999995</v>
      </c>
      <c r="CB104" s="40">
        <v>15391690.112500001</v>
      </c>
      <c r="CC104" s="40">
        <v>1106485.0625</v>
      </c>
      <c r="CD104" s="40">
        <v>13929838.495000001</v>
      </c>
      <c r="CE104" s="40">
        <v>17750000</v>
      </c>
      <c r="CF104" s="38">
        <v>0.05</v>
      </c>
      <c r="CG104" s="40">
        <v>125000</v>
      </c>
      <c r="CH104" s="41">
        <v>45562.5937962963</v>
      </c>
      <c r="CI104" s="41">
        <v>45562.585451388892</v>
      </c>
      <c r="CJ104" s="41">
        <v>45562.575671296298</v>
      </c>
      <c r="CK104" s="41">
        <v>45562.567858796298</v>
      </c>
    </row>
    <row r="105" spans="1:89" s="42" customFormat="1" x14ac:dyDescent="0.2">
      <c r="A105" s="34">
        <v>127</v>
      </c>
      <c r="B105" s="35">
        <v>93</v>
      </c>
      <c r="C105" s="36" t="s">
        <v>231</v>
      </c>
      <c r="D105" s="36" t="s">
        <v>232</v>
      </c>
      <c r="E105" s="36" t="s">
        <v>102</v>
      </c>
      <c r="F105" s="37" t="s">
        <v>103</v>
      </c>
      <c r="G105" s="36" t="s">
        <v>95</v>
      </c>
      <c r="H105" s="36" t="s">
        <v>94</v>
      </c>
      <c r="I105" s="36" t="s">
        <v>93</v>
      </c>
      <c r="J105" s="36" t="s">
        <v>275</v>
      </c>
      <c r="K105" s="38">
        <v>1.3698996873388238</v>
      </c>
      <c r="L105" s="38">
        <v>1.611690448573462</v>
      </c>
      <c r="M105" s="38">
        <v>1.4030619219031262</v>
      </c>
      <c r="N105" s="38">
        <v>1.1463907372974822</v>
      </c>
      <c r="O105" s="43">
        <v>1.3788074193092819</v>
      </c>
      <c r="P105" s="55">
        <v>1.4286240486557581E-2</v>
      </c>
      <c r="Q105" s="55">
        <v>1.6984804314375362E-2</v>
      </c>
      <c r="R105" s="55">
        <v>1.5655512827804096E-2</v>
      </c>
      <c r="S105" s="55">
        <v>1.4969519877084472E-2</v>
      </c>
      <c r="T105" s="56">
        <v>1.5409395228460373E-2</v>
      </c>
      <c r="U105" s="55">
        <v>8.7594094429907871E-2</v>
      </c>
      <c r="V105" s="55">
        <v>9.6720930129505778E-2</v>
      </c>
      <c r="W105" s="55">
        <v>9.3397184676083156E-2</v>
      </c>
      <c r="X105" s="55">
        <v>8.9517434783614569E-2</v>
      </c>
      <c r="Y105" s="56">
        <v>9.1576647147113999E-2</v>
      </c>
      <c r="Z105" s="38">
        <v>1.3759042871018601</v>
      </c>
      <c r="AA105" s="38">
        <v>1.0676610978027374</v>
      </c>
      <c r="AB105" s="38">
        <v>1.0937271721986126</v>
      </c>
      <c r="AC105" s="38">
        <v>1.105084902551311</v>
      </c>
      <c r="AD105" s="43">
        <v>1.1563570445166196</v>
      </c>
      <c r="AE105" s="38">
        <v>0.49639944673384134</v>
      </c>
      <c r="AF105" s="38">
        <v>0.48439825761206612</v>
      </c>
      <c r="AG105" s="38">
        <v>0.58303336018732799</v>
      </c>
      <c r="AH105" s="38">
        <v>0.56932249000793389</v>
      </c>
      <c r="AI105" s="43">
        <v>0.53450298436262933</v>
      </c>
      <c r="AJ105" s="38">
        <v>0.44659090731579659</v>
      </c>
      <c r="AK105" s="38">
        <v>0.47165651654478608</v>
      </c>
      <c r="AL105" s="38">
        <v>0.52745487727570983</v>
      </c>
      <c r="AM105" s="38">
        <v>0.53212828259508682</v>
      </c>
      <c r="AN105" s="38">
        <v>0.49588238760250281</v>
      </c>
      <c r="AO105" s="38">
        <v>1.7729996222022169</v>
      </c>
      <c r="AP105" s="38">
        <v>1.9677840815425074</v>
      </c>
      <c r="AQ105" s="38">
        <v>1.9016475031613478</v>
      </c>
      <c r="AR105" s="38">
        <v>1.819250427284951</v>
      </c>
      <c r="AS105" s="43">
        <v>1.8604452774989246</v>
      </c>
      <c r="AT105" s="38">
        <v>0</v>
      </c>
      <c r="AU105" s="38">
        <v>7.8112321777993987E-2</v>
      </c>
      <c r="AV105" s="38">
        <v>0</v>
      </c>
      <c r="AW105" s="38">
        <v>0</v>
      </c>
      <c r="AX105" s="43">
        <v>2.0793814720430209E-2</v>
      </c>
      <c r="AY105" s="38">
        <v>8.2015775874564295E-2</v>
      </c>
      <c r="AZ105" s="38">
        <v>9.8696078990450423E-2</v>
      </c>
      <c r="BA105" s="38">
        <v>9.4558838104154344E-2</v>
      </c>
      <c r="BB105" s="38">
        <v>9.0595174966501088E-2</v>
      </c>
      <c r="BC105" s="43">
        <v>9.10243570900231E-2</v>
      </c>
      <c r="BD105" s="39">
        <v>2968.2975017349058</v>
      </c>
      <c r="BE105" s="39">
        <v>2741.499066757493</v>
      </c>
      <c r="BF105" s="39">
        <v>2365.7907533333332</v>
      </c>
      <c r="BG105" s="39">
        <v>1914.0516214511038</v>
      </c>
      <c r="BH105" s="44">
        <v>2483.1990790790792</v>
      </c>
      <c r="BI105" s="38">
        <v>0.34093479437709456</v>
      </c>
      <c r="BJ105" s="38">
        <v>0.14508447235273947</v>
      </c>
      <c r="BK105" s="38">
        <v>0.16459852841389513</v>
      </c>
      <c r="BL105" s="38">
        <v>0.17071780801694406</v>
      </c>
      <c r="BM105" s="43">
        <v>0.21083015794486218</v>
      </c>
      <c r="BN105" s="40">
        <v>2819339.8574999999</v>
      </c>
      <c r="BO105" s="40">
        <v>2819339.8574999999</v>
      </c>
      <c r="BP105" s="40">
        <v>1498.5</v>
      </c>
      <c r="BQ105" s="40">
        <v>1498.5</v>
      </c>
      <c r="BR105" s="40">
        <v>3721073.8199999994</v>
      </c>
      <c r="BS105" s="40">
        <v>2698762.5449999999</v>
      </c>
      <c r="BT105" s="40">
        <v>46483.962499999994</v>
      </c>
      <c r="BU105" s="40">
        <v>3016598.7575000003</v>
      </c>
      <c r="BV105" s="40">
        <v>635989.99250000005</v>
      </c>
      <c r="BW105" s="40">
        <v>0</v>
      </c>
      <c r="BX105" s="40">
        <v>38053.129999999997</v>
      </c>
      <c r="BY105" s="40">
        <v>274583.96250000002</v>
      </c>
      <c r="BZ105" s="40">
        <v>5612216.9124999996</v>
      </c>
      <c r="CA105" s="40">
        <v>1398060.98</v>
      </c>
      <c r="CB105" s="40">
        <v>2615628.0149999997</v>
      </c>
      <c r="CC105" s="40">
        <v>50553.13</v>
      </c>
      <c r="CD105" s="40">
        <v>2380608.7649999997</v>
      </c>
      <c r="CE105" s="40">
        <v>5525000</v>
      </c>
      <c r="CF105" s="38">
        <v>0.05</v>
      </c>
      <c r="CG105" s="40">
        <v>6919.25</v>
      </c>
      <c r="CH105" s="41">
        <v>45562.5937962963</v>
      </c>
      <c r="CI105" s="41">
        <v>45562.585451388892</v>
      </c>
      <c r="CJ105" s="41">
        <v>45562.575671296298</v>
      </c>
      <c r="CK105" s="41">
        <v>45562.567858796298</v>
      </c>
    </row>
    <row r="106" spans="1:89" s="42" customFormat="1" x14ac:dyDescent="0.2">
      <c r="A106" s="34">
        <v>224</v>
      </c>
      <c r="B106" s="35">
        <v>109</v>
      </c>
      <c r="C106" s="36" t="s">
        <v>233</v>
      </c>
      <c r="D106" s="36" t="s">
        <v>234</v>
      </c>
      <c r="E106" s="36" t="s">
        <v>102</v>
      </c>
      <c r="F106" s="37" t="s">
        <v>103</v>
      </c>
      <c r="G106" s="36" t="s">
        <v>95</v>
      </c>
      <c r="H106" s="36" t="s">
        <v>94</v>
      </c>
      <c r="I106" s="36" t="s">
        <v>93</v>
      </c>
      <c r="J106" s="36" t="s">
        <v>275</v>
      </c>
      <c r="K106" s="38">
        <v>-0.41619350644648878</v>
      </c>
      <c r="L106" s="38">
        <v>-0.67635429460744889</v>
      </c>
      <c r="M106" s="38">
        <v>-0.52017068866884775</v>
      </c>
      <c r="N106" s="38">
        <v>-0.40513190351556133</v>
      </c>
      <c r="O106" s="43">
        <v>-0.50326663415537276</v>
      </c>
      <c r="P106" s="55">
        <v>3.3313874131711612E-3</v>
      </c>
      <c r="Q106" s="55">
        <v>1.88621186056679E-3</v>
      </c>
      <c r="R106" s="55">
        <v>2.8128865313223088E-3</v>
      </c>
      <c r="S106" s="55">
        <v>3.4525651169358381E-3</v>
      </c>
      <c r="T106" s="56">
        <v>2.8108464115281697E-3</v>
      </c>
      <c r="U106" s="55">
        <v>2.4989075869302012E-2</v>
      </c>
      <c r="V106" s="55">
        <v>1.8977406349239532E-2</v>
      </c>
      <c r="W106" s="55">
        <v>2.2353147338233598E-2</v>
      </c>
      <c r="X106" s="55">
        <v>2.3082655521252615E-2</v>
      </c>
      <c r="Y106" s="56">
        <v>2.2127476394273343E-2</v>
      </c>
      <c r="Z106" s="38">
        <v>0.97736958473898572</v>
      </c>
      <c r="AA106" s="38">
        <v>1.1969229731702591</v>
      </c>
      <c r="AB106" s="38">
        <v>0.94961163165437235</v>
      </c>
      <c r="AC106" s="38">
        <v>0.95373655050830763</v>
      </c>
      <c r="AD106" s="43">
        <v>1.0184088231493686</v>
      </c>
      <c r="AE106" s="38">
        <v>1.1267871896215491</v>
      </c>
      <c r="AF106" s="38">
        <v>1.2197154683719786</v>
      </c>
      <c r="AG106" s="38">
        <v>1.0659424769403889</v>
      </c>
      <c r="AH106" s="38">
        <v>1.0348763085436155</v>
      </c>
      <c r="AI106" s="43">
        <v>1.1101664763000427</v>
      </c>
      <c r="AJ106" s="38">
        <v>0.80450963695206823</v>
      </c>
      <c r="AK106" s="38">
        <v>0.85839893885465379</v>
      </c>
      <c r="AL106" s="38">
        <v>0.81272509185262243</v>
      </c>
      <c r="AM106" s="38">
        <v>0.75882149275219879</v>
      </c>
      <c r="AN106" s="38">
        <v>0.80881256468910445</v>
      </c>
      <c r="AO106" s="38">
        <v>0.5234243380292285</v>
      </c>
      <c r="AP106" s="38">
        <v>0.39882364466601877</v>
      </c>
      <c r="AQ106" s="38">
        <v>0.4965793872754195</v>
      </c>
      <c r="AR106" s="38">
        <v>0.49506502346551018</v>
      </c>
      <c r="AS106" s="43">
        <v>0.47366360169356458</v>
      </c>
      <c r="AT106" s="38">
        <v>0</v>
      </c>
      <c r="AU106" s="38">
        <v>6.8756052772341626E-3</v>
      </c>
      <c r="AV106" s="38">
        <v>7.8370093058125007E-2</v>
      </c>
      <c r="AW106" s="38">
        <v>3.4477650281999041E-2</v>
      </c>
      <c r="AX106" s="43">
        <v>3.2695453084395143E-2</v>
      </c>
      <c r="AY106" s="38">
        <v>7.9340378357723562E-2</v>
      </c>
      <c r="AZ106" s="38">
        <v>5.9610879953913752E-2</v>
      </c>
      <c r="BA106" s="38">
        <v>5.2309237150899586E-2</v>
      </c>
      <c r="BB106" s="38">
        <v>5.4564258411090284E-2</v>
      </c>
      <c r="BC106" s="43">
        <v>6.0961999587242362E-2</v>
      </c>
      <c r="BD106" s="39">
        <v>-565.8306697247707</v>
      </c>
      <c r="BE106" s="39">
        <v>-899.95963800904974</v>
      </c>
      <c r="BF106" s="39">
        <v>-677.38976702508955</v>
      </c>
      <c r="BG106" s="39">
        <v>-551.52351736420303</v>
      </c>
      <c r="BH106" s="44">
        <v>-673.55406405051872</v>
      </c>
      <c r="BI106" s="38">
        <v>5.2854581789229707E-2</v>
      </c>
      <c r="BJ106" s="38">
        <v>0.18457886566244652</v>
      </c>
      <c r="BK106" s="38">
        <v>-4.7936726823494043E-2</v>
      </c>
      <c r="BL106" s="38">
        <v>-4.3214955261745285E-2</v>
      </c>
      <c r="BM106" s="43">
        <v>4.328493677617818E-2</v>
      </c>
      <c r="BN106" s="40">
        <v>2436386.4275000002</v>
      </c>
      <c r="BO106" s="40">
        <v>2436386.4274999998</v>
      </c>
      <c r="BP106" s="40">
        <v>1108.5</v>
      </c>
      <c r="BQ106" s="40">
        <v>1108.5</v>
      </c>
      <c r="BR106" s="40">
        <v>-746634.68</v>
      </c>
      <c r="BS106" s="40">
        <v>1483576.7549999999</v>
      </c>
      <c r="BT106" s="40">
        <v>5081.1875</v>
      </c>
      <c r="BU106" s="40">
        <v>1807707.2725</v>
      </c>
      <c r="BV106" s="40">
        <v>78246.494999999995</v>
      </c>
      <c r="BW106" s="40">
        <v>56443.950000000004</v>
      </c>
      <c r="BX106" s="40">
        <v>0</v>
      </c>
      <c r="BY106" s="40">
        <v>110201.45000000001</v>
      </c>
      <c r="BZ106" s="40">
        <v>856245.13749999995</v>
      </c>
      <c r="CA106" s="40">
        <v>1970579.9550000001</v>
      </c>
      <c r="CB106" s="40">
        <v>1775031.04</v>
      </c>
      <c r="CC106" s="40">
        <v>56443.950000000004</v>
      </c>
      <c r="CD106" s="40">
        <v>1669910.7774999999</v>
      </c>
      <c r="CE106" s="40">
        <v>800000</v>
      </c>
      <c r="CF106" s="38">
        <v>0.05</v>
      </c>
      <c r="CG106" s="40">
        <v>0</v>
      </c>
      <c r="CH106" s="41">
        <v>45562.5937962963</v>
      </c>
      <c r="CI106" s="41">
        <v>45562.585451388892</v>
      </c>
      <c r="CJ106" s="41">
        <v>45562.575671296298</v>
      </c>
      <c r="CK106" s="41">
        <v>45562.567858796298</v>
      </c>
    </row>
    <row r="107" spans="1:89" s="42" customFormat="1" x14ac:dyDescent="0.2">
      <c r="A107" s="34">
        <v>130</v>
      </c>
      <c r="B107" s="35">
        <v>96</v>
      </c>
      <c r="C107" s="36" t="s">
        <v>235</v>
      </c>
      <c r="D107" s="36" t="s">
        <v>236</v>
      </c>
      <c r="E107" s="36" t="s">
        <v>102</v>
      </c>
      <c r="F107" s="37" t="s">
        <v>103</v>
      </c>
      <c r="G107" s="36" t="s">
        <v>95</v>
      </c>
      <c r="H107" s="36" t="s">
        <v>94</v>
      </c>
      <c r="I107" s="36" t="s">
        <v>93</v>
      </c>
      <c r="J107" s="36" t="s">
        <v>275</v>
      </c>
      <c r="K107" s="38">
        <v>-1.3970225723981367</v>
      </c>
      <c r="L107" s="38">
        <v>-1.4176344478846785</v>
      </c>
      <c r="M107" s="38">
        <v>-1.8744503541376489</v>
      </c>
      <c r="N107" s="38">
        <v>-1.7821748846339438</v>
      </c>
      <c r="O107" s="43">
        <v>-1.6209336242420975</v>
      </c>
      <c r="P107" s="55">
        <v>-5.1695196128243059E-4</v>
      </c>
      <c r="Q107" s="55">
        <v>-5.3024960130768366E-4</v>
      </c>
      <c r="R107" s="55">
        <v>-4.5189262789399799E-4</v>
      </c>
      <c r="S107" s="55">
        <v>-3.3124208070392661E-3</v>
      </c>
      <c r="T107" s="56">
        <v>-1.2162841303173014E-3</v>
      </c>
      <c r="U107" s="55">
        <v>0</v>
      </c>
      <c r="V107" s="55">
        <v>0</v>
      </c>
      <c r="W107" s="55">
        <v>0</v>
      </c>
      <c r="X107" s="55">
        <v>0</v>
      </c>
      <c r="Y107" s="56">
        <v>0</v>
      </c>
      <c r="Z107" s="38">
        <v>1.0264671119980506</v>
      </c>
      <c r="AA107" s="38">
        <v>1.1399917001591753</v>
      </c>
      <c r="AB107" s="38">
        <v>1.3522518490516513</v>
      </c>
      <c r="AC107" s="38">
        <v>0.99742355613939782</v>
      </c>
      <c r="AD107" s="43">
        <v>1.1188379906980883</v>
      </c>
      <c r="AE107" s="38">
        <v>0.995665178537811</v>
      </c>
      <c r="AF107" s="38">
        <v>1.2600451454456314</v>
      </c>
      <c r="AG107" s="38">
        <v>1.3808602401921455</v>
      </c>
      <c r="AH107" s="38">
        <v>1.2636642046020481</v>
      </c>
      <c r="AI107" s="43">
        <v>1.2264970778032174</v>
      </c>
      <c r="AJ107" s="38">
        <v>0.50271932473415881</v>
      </c>
      <c r="AK107" s="38">
        <v>0.56727345816491548</v>
      </c>
      <c r="AL107" s="38">
        <v>0.72862542042673017</v>
      </c>
      <c r="AM107" s="38">
        <v>0.61602148592321015</v>
      </c>
      <c r="AN107" s="38">
        <v>0.60387924591280795</v>
      </c>
      <c r="AO107" s="38">
        <v>7.019347962644455E-3</v>
      </c>
      <c r="AP107" s="38">
        <v>1.5974377623190091E-2</v>
      </c>
      <c r="AQ107" s="38">
        <v>1.4634844148616457E-2</v>
      </c>
      <c r="AR107" s="38">
        <v>3.7193398769339026E-2</v>
      </c>
      <c r="AS107" s="43">
        <v>1.891871468952204E-2</v>
      </c>
      <c r="AT107" s="38">
        <v>0</v>
      </c>
      <c r="AU107" s="38">
        <v>0</v>
      </c>
      <c r="AV107" s="38">
        <v>0</v>
      </c>
      <c r="AW107" s="38">
        <v>2.6816024550168453E-2</v>
      </c>
      <c r="AX107" s="43">
        <v>7.8364188209913751E-3</v>
      </c>
      <c r="AY107" s="38">
        <v>-5.1695196128243059E-4</v>
      </c>
      <c r="AZ107" s="38">
        <v>-5.3024960130768366E-4</v>
      </c>
      <c r="BA107" s="38">
        <v>-4.5189262789399799E-4</v>
      </c>
      <c r="BB107" s="38">
        <v>-3.3124208070392661E-3</v>
      </c>
      <c r="BC107" s="43">
        <v>-1.2162841303173014E-3</v>
      </c>
      <c r="BD107" s="39">
        <v>-1393.9413615023473</v>
      </c>
      <c r="BE107" s="39">
        <v>-1552.741339886187</v>
      </c>
      <c r="BF107" s="39">
        <v>-2009.5020303506017</v>
      </c>
      <c r="BG107" s="39">
        <v>-1967.8511490031478</v>
      </c>
      <c r="BH107" s="44">
        <v>-1730.0792056867092</v>
      </c>
      <c r="BI107" s="38">
        <v>2.5784666346037832E-2</v>
      </c>
      <c r="BJ107" s="38">
        <v>0.122800631039356</v>
      </c>
      <c r="BK107" s="38">
        <v>0.26049278416493887</v>
      </c>
      <c r="BL107" s="38">
        <v>-2.5830990703432106E-3</v>
      </c>
      <c r="BM107" s="43">
        <v>0.10621554835114272</v>
      </c>
      <c r="BN107" s="40">
        <v>5491386.4649999999</v>
      </c>
      <c r="BO107" s="40">
        <v>5491386.4649999999</v>
      </c>
      <c r="BP107" s="40">
        <v>1916.75</v>
      </c>
      <c r="BQ107" s="40">
        <v>1916.75</v>
      </c>
      <c r="BR107" s="40">
        <v>-3316129.3174999999</v>
      </c>
      <c r="BS107" s="40">
        <v>2045814.3800000001</v>
      </c>
      <c r="BT107" s="40">
        <v>-3522.8274999999994</v>
      </c>
      <c r="BU107" s="40">
        <v>2896385.3200000003</v>
      </c>
      <c r="BV107" s="40">
        <v>307641.15500000003</v>
      </c>
      <c r="BW107" s="40">
        <v>0</v>
      </c>
      <c r="BX107" s="40">
        <v>20446.712500000001</v>
      </c>
      <c r="BY107" s="40">
        <v>-3522.8274999999994</v>
      </c>
      <c r="BZ107" s="40">
        <v>54795.887499999997</v>
      </c>
      <c r="CA107" s="40">
        <v>3316134.3174999999</v>
      </c>
      <c r="CB107" s="40">
        <v>2703744.165</v>
      </c>
      <c r="CC107" s="40">
        <v>20446.712500000001</v>
      </c>
      <c r="CD107" s="40">
        <v>2588744.165</v>
      </c>
      <c r="CE107" s="40">
        <v>0</v>
      </c>
      <c r="CF107" s="38">
        <v>0.05</v>
      </c>
      <c r="CG107" s="40">
        <v>115000</v>
      </c>
      <c r="CH107" s="41">
        <v>45562.5937962963</v>
      </c>
      <c r="CI107" s="41">
        <v>45562.585451388892</v>
      </c>
      <c r="CJ107" s="41">
        <v>45562.575671296298</v>
      </c>
      <c r="CK107" s="41">
        <v>45562.567858796298</v>
      </c>
    </row>
    <row r="108" spans="1:89" s="42" customFormat="1" x14ac:dyDescent="0.2">
      <c r="A108" s="34">
        <v>211</v>
      </c>
      <c r="B108" s="35">
        <v>97</v>
      </c>
      <c r="C108" s="36" t="s">
        <v>237</v>
      </c>
      <c r="D108" s="36" t="s">
        <v>238</v>
      </c>
      <c r="E108" s="36" t="s">
        <v>102</v>
      </c>
      <c r="F108" s="37" t="s">
        <v>103</v>
      </c>
      <c r="G108" s="36" t="s">
        <v>95</v>
      </c>
      <c r="H108" s="36" t="s">
        <v>94</v>
      </c>
      <c r="I108" s="36" t="s">
        <v>93</v>
      </c>
      <c r="J108" s="36" t="s">
        <v>275</v>
      </c>
      <c r="K108" s="38">
        <v>-0.12678687355502799</v>
      </c>
      <c r="L108" s="38">
        <v>-0.16564983486941462</v>
      </c>
      <c r="M108" s="38">
        <v>-0.1430828585669934</v>
      </c>
      <c r="N108" s="38">
        <v>-0.25061434514800673</v>
      </c>
      <c r="O108" s="43">
        <v>-0.17416445251273233</v>
      </c>
      <c r="P108" s="55">
        <v>4.7544741025838129E-4</v>
      </c>
      <c r="Q108" s="55">
        <v>5.4019670592450771E-4</v>
      </c>
      <c r="R108" s="55">
        <v>1.2005495357644814E-4</v>
      </c>
      <c r="S108" s="55">
        <v>1.6627084697693017E-3</v>
      </c>
      <c r="T108" s="56">
        <v>7.3170708121976361E-4</v>
      </c>
      <c r="U108" s="55">
        <v>1.916755669299415E-2</v>
      </c>
      <c r="V108" s="55">
        <v>1.6627192672063647E-2</v>
      </c>
      <c r="W108" s="55">
        <v>1.4881966974236532E-2</v>
      </c>
      <c r="X108" s="55">
        <v>1.269038289173079E-2</v>
      </c>
      <c r="Y108" s="56">
        <v>1.5803864667781088E-2</v>
      </c>
      <c r="Z108" s="38">
        <v>1.1358610606543931</v>
      </c>
      <c r="AA108" s="38">
        <v>0.96173046739065038</v>
      </c>
      <c r="AB108" s="38">
        <v>0.96727551283626134</v>
      </c>
      <c r="AC108" s="38">
        <v>1.0963585282715105</v>
      </c>
      <c r="AD108" s="43">
        <v>1.0389038270171067</v>
      </c>
      <c r="AE108" s="38">
        <v>1.1877900213827084</v>
      </c>
      <c r="AF108" s="38">
        <v>1.0634715877441689</v>
      </c>
      <c r="AG108" s="38">
        <v>1.028987077876832</v>
      </c>
      <c r="AH108" s="38">
        <v>1.0909087439823084</v>
      </c>
      <c r="AI108" s="43">
        <v>1.0912478975937394</v>
      </c>
      <c r="AJ108" s="38">
        <v>0.87306774815077437</v>
      </c>
      <c r="AK108" s="38">
        <v>0.83984330560491516</v>
      </c>
      <c r="AL108" s="38">
        <v>0.78537242230986648</v>
      </c>
      <c r="AM108" s="38">
        <v>0.73847250262266451</v>
      </c>
      <c r="AN108" s="38">
        <v>0.80600695916503362</v>
      </c>
      <c r="AO108" s="38">
        <v>0.3843121376497996</v>
      </c>
      <c r="AP108" s="38">
        <v>0.33358594195800362</v>
      </c>
      <c r="AQ108" s="38">
        <v>0.29870529225918951</v>
      </c>
      <c r="AR108" s="38">
        <v>0.2547203791787786</v>
      </c>
      <c r="AS108" s="43">
        <v>0.31706879127844129</v>
      </c>
      <c r="AT108" s="38">
        <v>0</v>
      </c>
      <c r="AU108" s="38">
        <v>0</v>
      </c>
      <c r="AV108" s="38">
        <v>3.143952381227063E-2</v>
      </c>
      <c r="AW108" s="38">
        <v>0</v>
      </c>
      <c r="AX108" s="43">
        <v>8.0588365907319926E-3</v>
      </c>
      <c r="AY108" s="38">
        <v>4.1694741386954892E-2</v>
      </c>
      <c r="AZ108" s="38">
        <v>4.5235587055772068E-2</v>
      </c>
      <c r="BA108" s="38">
        <v>4.5838988215034134E-2</v>
      </c>
      <c r="BB108" s="38">
        <v>4.0648870009692299E-2</v>
      </c>
      <c r="BC108" s="43">
        <v>4.3213917656035425E-2</v>
      </c>
      <c r="BD108" s="39">
        <v>-174.27054390934845</v>
      </c>
      <c r="BE108" s="39">
        <v>-196.20225861095423</v>
      </c>
      <c r="BF108" s="39">
        <v>-166.67847191011236</v>
      </c>
      <c r="BG108" s="39">
        <v>-355.86698403962572</v>
      </c>
      <c r="BH108" s="44">
        <v>-224.07958783120705</v>
      </c>
      <c r="BI108" s="38">
        <v>0.15947784769437984</v>
      </c>
      <c r="BJ108" s="38">
        <v>1.6164412175220268E-2</v>
      </c>
      <c r="BK108" s="38">
        <v>1.0479808859417777E-2</v>
      </c>
      <c r="BL108" s="38">
        <v>0.12687577591946983</v>
      </c>
      <c r="BM108" s="43">
        <v>8.1929802565785678E-2</v>
      </c>
      <c r="BN108" s="40">
        <v>3298420.125</v>
      </c>
      <c r="BO108" s="40">
        <v>3298420.125</v>
      </c>
      <c r="BP108" s="40">
        <v>1783.25</v>
      </c>
      <c r="BQ108" s="40">
        <v>1783.25</v>
      </c>
      <c r="BR108" s="40">
        <v>-399589.92499999999</v>
      </c>
      <c r="BS108" s="40">
        <v>2294325.3875000002</v>
      </c>
      <c r="BT108" s="40">
        <v>1851.97</v>
      </c>
      <c r="BU108" s="40">
        <v>2531026.4824999999</v>
      </c>
      <c r="BV108" s="40">
        <v>207366.5</v>
      </c>
      <c r="BW108" s="40">
        <v>0</v>
      </c>
      <c r="BX108" s="40">
        <v>18858.337500000001</v>
      </c>
      <c r="BY108" s="40">
        <v>109375.56999999998</v>
      </c>
      <c r="BZ108" s="40">
        <v>802509.50749999995</v>
      </c>
      <c r="CA108" s="40">
        <v>2658549.5750000002</v>
      </c>
      <c r="CB108" s="40">
        <v>2436247.145</v>
      </c>
      <c r="CC108" s="40">
        <v>18858.337500000001</v>
      </c>
      <c r="CD108" s="40">
        <v>2321223.5449999999</v>
      </c>
      <c r="CE108" s="40">
        <v>800000</v>
      </c>
      <c r="CF108" s="38">
        <v>0.05</v>
      </c>
      <c r="CG108" s="40">
        <v>0</v>
      </c>
      <c r="CH108" s="41">
        <v>45562.5937962963</v>
      </c>
      <c r="CI108" s="41">
        <v>45562.585451388892</v>
      </c>
      <c r="CJ108" s="41">
        <v>45562.575671296298</v>
      </c>
      <c r="CK108" s="41">
        <v>45562.567858796298</v>
      </c>
    </row>
    <row r="109" spans="1:89" s="42" customFormat="1" x14ac:dyDescent="0.2">
      <c r="A109" s="34">
        <v>132</v>
      </c>
      <c r="B109" s="35">
        <v>98</v>
      </c>
      <c r="C109" s="36" t="s">
        <v>239</v>
      </c>
      <c r="D109" s="36" t="s">
        <v>240</v>
      </c>
      <c r="E109" s="36" t="s">
        <v>91</v>
      </c>
      <c r="F109" s="37" t="s">
        <v>92</v>
      </c>
      <c r="G109" s="36" t="s">
        <v>95</v>
      </c>
      <c r="H109" s="36" t="s">
        <v>94</v>
      </c>
      <c r="I109" s="36" t="s">
        <v>93</v>
      </c>
      <c r="J109" s="36" t="s">
        <v>275</v>
      </c>
      <c r="K109" s="38">
        <v>-0.27441039760979724</v>
      </c>
      <c r="L109" s="38">
        <v>-0.3075985297569489</v>
      </c>
      <c r="M109" s="38">
        <v>-0.25857333118142767</v>
      </c>
      <c r="N109" s="38">
        <v>0.25937684548117856</v>
      </c>
      <c r="O109" s="43">
        <v>-0.12979108733512881</v>
      </c>
      <c r="P109" s="55">
        <v>3.4441138168341164E-3</v>
      </c>
      <c r="Q109" s="55">
        <v>3.0565626348984863E-3</v>
      </c>
      <c r="R109" s="55">
        <v>3.1767615292998762E-3</v>
      </c>
      <c r="S109" s="55">
        <v>4.9704750240258657E-3</v>
      </c>
      <c r="T109" s="56">
        <v>3.7023927311879983E-3</v>
      </c>
      <c r="U109" s="55">
        <v>2.3458953751326537E-2</v>
      </c>
      <c r="V109" s="55">
        <v>1.7063170555221042E-2</v>
      </c>
      <c r="W109" s="55">
        <v>1.726836661302748E-2</v>
      </c>
      <c r="X109" s="55">
        <v>2.3744287539942923E-2</v>
      </c>
      <c r="Y109" s="56">
        <v>2.0424236750908233E-2</v>
      </c>
      <c r="Z109" s="38">
        <v>1.0156218152503453</v>
      </c>
      <c r="AA109" s="38">
        <v>1.0785653452741017</v>
      </c>
      <c r="AB109" s="38">
        <v>1.0678601216649914</v>
      </c>
      <c r="AC109" s="38">
        <v>1.0806316557578186</v>
      </c>
      <c r="AD109" s="43">
        <v>1.0613864661652175</v>
      </c>
      <c r="AE109" s="38">
        <v>0.68820820915031378</v>
      </c>
      <c r="AF109" s="38">
        <v>0.66566320376720367</v>
      </c>
      <c r="AG109" s="38">
        <v>0.65387555565065669</v>
      </c>
      <c r="AH109" s="38">
        <v>0.53531003500203411</v>
      </c>
      <c r="AI109" s="43">
        <v>0.63216236767815259</v>
      </c>
      <c r="AJ109" s="38">
        <v>0.73237403180886584</v>
      </c>
      <c r="AK109" s="38">
        <v>0.75560532100802158</v>
      </c>
      <c r="AL109" s="38">
        <v>0.74497361636378179</v>
      </c>
      <c r="AM109" s="38">
        <v>0.61969909331798068</v>
      </c>
      <c r="AN109" s="38">
        <v>0.71113534822228763</v>
      </c>
      <c r="AO109" s="38">
        <v>0.50507268679455208</v>
      </c>
      <c r="AP109" s="38">
        <v>0.37966379973888276</v>
      </c>
      <c r="AQ109" s="38">
        <v>0.30523155051514772</v>
      </c>
      <c r="AR109" s="38">
        <v>0.62589260452580497</v>
      </c>
      <c r="AS109" s="43">
        <v>0.45801782232484445</v>
      </c>
      <c r="AT109" s="38">
        <v>7.2186058806979814E-2</v>
      </c>
      <c r="AU109" s="38">
        <v>7.9187974564912E-2</v>
      </c>
      <c r="AV109" s="38">
        <v>0.15920359110174351</v>
      </c>
      <c r="AW109" s="38">
        <v>0.42575326331353508</v>
      </c>
      <c r="AX109" s="43">
        <v>0.22008019278363622</v>
      </c>
      <c r="AY109" s="38">
        <v>6.2779194928737209E-2</v>
      </c>
      <c r="AZ109" s="38">
        <v>5.9291792183772001E-2</v>
      </c>
      <c r="BA109" s="38">
        <v>4.8326352848154827E-2</v>
      </c>
      <c r="BB109" s="38">
        <v>5.7214072795331722E-2</v>
      </c>
      <c r="BC109" s="43">
        <v>5.682530470294607E-2</v>
      </c>
      <c r="BD109" s="39">
        <v>-535.83842194092824</v>
      </c>
      <c r="BE109" s="39">
        <v>-634.25487324533833</v>
      </c>
      <c r="BF109" s="39">
        <v>-519.2858685250676</v>
      </c>
      <c r="BG109" s="39">
        <v>585.37206204379561</v>
      </c>
      <c r="BH109" s="44">
        <v>-268.87205433201746</v>
      </c>
      <c r="BI109" s="38">
        <v>9.468167599809775E-2</v>
      </c>
      <c r="BJ109" s="38">
        <v>0.11985434693147355</v>
      </c>
      <c r="BK109" s="38">
        <v>0.11742604201503554</v>
      </c>
      <c r="BL109" s="38">
        <v>0.16797504397731566</v>
      </c>
      <c r="BM109" s="43">
        <v>0.12672526993070593</v>
      </c>
      <c r="BN109" s="40">
        <v>9641848.5625</v>
      </c>
      <c r="BO109" s="40">
        <v>9641848.5625</v>
      </c>
      <c r="BP109" s="40">
        <v>4813</v>
      </c>
      <c r="BQ109" s="40">
        <v>4813</v>
      </c>
      <c r="BR109" s="40">
        <v>-1294081.1975</v>
      </c>
      <c r="BS109" s="40">
        <v>9970493.5374999996</v>
      </c>
      <c r="BT109" s="40">
        <v>40333.57</v>
      </c>
      <c r="BU109" s="40">
        <v>10893919.940000001</v>
      </c>
      <c r="BV109" s="40">
        <v>1380534.9450000001</v>
      </c>
      <c r="BW109" s="40">
        <v>1742546.6000000003</v>
      </c>
      <c r="BX109" s="40">
        <v>934000</v>
      </c>
      <c r="BY109" s="40">
        <v>619050.32000000007</v>
      </c>
      <c r="BZ109" s="40">
        <v>4989609.4875000007</v>
      </c>
      <c r="CA109" s="40">
        <v>6856659.335</v>
      </c>
      <c r="CB109" s="40">
        <v>10846357.969999999</v>
      </c>
      <c r="CC109" s="40">
        <v>2676546.6</v>
      </c>
      <c r="CD109" s="40">
        <v>9485141.2199999988</v>
      </c>
      <c r="CE109" s="40">
        <v>4450000</v>
      </c>
      <c r="CF109" s="38">
        <v>0.05</v>
      </c>
      <c r="CG109" s="40">
        <v>582500</v>
      </c>
      <c r="CH109" s="41">
        <v>45562.5937962963</v>
      </c>
      <c r="CI109" s="41">
        <v>45562.585451388892</v>
      </c>
      <c r="CJ109" s="41">
        <v>45562.575671296298</v>
      </c>
      <c r="CK109" s="41">
        <v>45562.567858796298</v>
      </c>
    </row>
    <row r="110" spans="1:89" s="42" customFormat="1" x14ac:dyDescent="0.2">
      <c r="A110" s="34">
        <v>133</v>
      </c>
      <c r="B110" s="35">
        <v>99</v>
      </c>
      <c r="C110" s="36" t="s">
        <v>241</v>
      </c>
      <c r="D110" s="36" t="s">
        <v>242</v>
      </c>
      <c r="E110" s="36" t="s">
        <v>102</v>
      </c>
      <c r="F110" s="37" t="s">
        <v>103</v>
      </c>
      <c r="G110" s="36" t="s">
        <v>95</v>
      </c>
      <c r="H110" s="36" t="s">
        <v>94</v>
      </c>
      <c r="I110" s="36" t="s">
        <v>93</v>
      </c>
      <c r="J110" s="36" t="s">
        <v>275</v>
      </c>
      <c r="K110" s="38">
        <v>-1.6277969576874878</v>
      </c>
      <c r="L110" s="38">
        <v>-1.6467083099086206</v>
      </c>
      <c r="M110" s="38">
        <v>-1.6007742324710803</v>
      </c>
      <c r="N110" s="38">
        <v>-0.21836015585147003</v>
      </c>
      <c r="O110" s="43">
        <v>-1.2336887430465826</v>
      </c>
      <c r="P110" s="55">
        <v>-1.8649852366324654E-5</v>
      </c>
      <c r="Q110" s="55">
        <v>1.9076693793397762E-4</v>
      </c>
      <c r="R110" s="55">
        <v>3.7919739805370307E-6</v>
      </c>
      <c r="S110" s="55">
        <v>-1.0629223649549897E-4</v>
      </c>
      <c r="T110" s="56">
        <v>2.6700389269047099E-5</v>
      </c>
      <c r="U110" s="55">
        <v>0</v>
      </c>
      <c r="V110" s="55">
        <v>0</v>
      </c>
      <c r="W110" s="55">
        <v>0</v>
      </c>
      <c r="X110" s="55">
        <v>0</v>
      </c>
      <c r="Y110" s="56">
        <v>0</v>
      </c>
      <c r="Z110" s="38">
        <v>1.1621807146267049</v>
      </c>
      <c r="AA110" s="38">
        <v>1.3683347790681166</v>
      </c>
      <c r="AB110" s="38">
        <v>0.99673056298156271</v>
      </c>
      <c r="AC110" s="38">
        <v>1.1176343242895663</v>
      </c>
      <c r="AD110" s="43">
        <v>1.1555565244047743</v>
      </c>
      <c r="AE110" s="38">
        <v>1.3000732591333397</v>
      </c>
      <c r="AF110" s="38">
        <v>1.5787602902755882</v>
      </c>
      <c r="AG110" s="38">
        <v>1.2886814442683523</v>
      </c>
      <c r="AH110" s="38">
        <v>1.4631192321478268</v>
      </c>
      <c r="AI110" s="43">
        <v>1.4007945446447294</v>
      </c>
      <c r="AJ110" s="38">
        <v>0.50568650992890385</v>
      </c>
      <c r="AK110" s="38">
        <v>0.52066270435526218</v>
      </c>
      <c r="AL110" s="38">
        <v>0.56579526276529835</v>
      </c>
      <c r="AM110" s="38">
        <v>0.44441306837462807</v>
      </c>
      <c r="AN110" s="38">
        <v>0.50795917311233185</v>
      </c>
      <c r="AO110" s="38">
        <v>1.0746459043140071E-2</v>
      </c>
      <c r="AP110" s="38">
        <v>1.4557445188147108E-2</v>
      </c>
      <c r="AQ110" s="38">
        <v>0.13786232803699491</v>
      </c>
      <c r="AR110" s="38">
        <v>7.3124978429606705E-2</v>
      </c>
      <c r="AS110" s="43">
        <v>5.6561979775931984E-2</v>
      </c>
      <c r="AT110" s="38">
        <v>0</v>
      </c>
      <c r="AU110" s="38">
        <v>4.4527581140721396E-2</v>
      </c>
      <c r="AV110" s="38">
        <v>0.29789065221663652</v>
      </c>
      <c r="AW110" s="38">
        <v>0.5414263891872575</v>
      </c>
      <c r="AX110" s="43">
        <v>0.2862165641877652</v>
      </c>
      <c r="AY110" s="38">
        <v>-1.8649852366324654E-5</v>
      </c>
      <c r="AZ110" s="38">
        <v>1.9076693793397762E-4</v>
      </c>
      <c r="BA110" s="38">
        <v>3.7919739805370307E-6</v>
      </c>
      <c r="BB110" s="38">
        <v>3.457552130660356E-2</v>
      </c>
      <c r="BC110" s="43">
        <v>7.9516494854862656E-3</v>
      </c>
      <c r="BD110" s="39">
        <v>-2817.6501320616285</v>
      </c>
      <c r="BE110" s="39">
        <v>-3470.0625728862974</v>
      </c>
      <c r="BF110" s="39">
        <v>-2395.4065024982151</v>
      </c>
      <c r="BG110" s="39">
        <v>-431.84528105482298</v>
      </c>
      <c r="BH110" s="44">
        <v>-2255.6278536847767</v>
      </c>
      <c r="BI110" s="38">
        <v>0.13954861975041263</v>
      </c>
      <c r="BJ110" s="38">
        <v>0.26918469420105318</v>
      </c>
      <c r="BK110" s="38">
        <v>-3.2801612992155284E-3</v>
      </c>
      <c r="BL110" s="38">
        <v>0.13993477663936207</v>
      </c>
      <c r="BM110" s="43">
        <v>0.14254105927300093</v>
      </c>
      <c r="BN110" s="40">
        <v>8582920.9625000004</v>
      </c>
      <c r="BO110" s="40">
        <v>8582920.9625000004</v>
      </c>
      <c r="BP110" s="40">
        <v>1394.25</v>
      </c>
      <c r="BQ110" s="40">
        <v>1394.25</v>
      </c>
      <c r="BR110" s="40">
        <v>-3144909.1349999998</v>
      </c>
      <c r="BS110" s="40">
        <v>2549191.7250000001</v>
      </c>
      <c r="BT110" s="40">
        <v>91.21</v>
      </c>
      <c r="BU110" s="40">
        <v>3416055.0649999999</v>
      </c>
      <c r="BV110" s="40">
        <v>486928.10749999998</v>
      </c>
      <c r="BW110" s="40">
        <v>893377.9375</v>
      </c>
      <c r="BX110" s="40">
        <v>281158.5</v>
      </c>
      <c r="BY110" s="40">
        <v>27163.272499999999</v>
      </c>
      <c r="BZ110" s="40">
        <v>193218.83750000002</v>
      </c>
      <c r="CA110" s="40">
        <v>4359773.4349999996</v>
      </c>
      <c r="CB110" s="40">
        <v>3112357.52</v>
      </c>
      <c r="CC110" s="40">
        <v>1174536.4375</v>
      </c>
      <c r="CD110" s="40">
        <v>2929126.9575</v>
      </c>
      <c r="CE110" s="40">
        <v>0</v>
      </c>
      <c r="CF110" s="38">
        <v>0.05</v>
      </c>
      <c r="CG110" s="40">
        <v>156158.5</v>
      </c>
      <c r="CH110" s="41">
        <v>45562.5937962963</v>
      </c>
      <c r="CI110" s="41">
        <v>45562.585451388892</v>
      </c>
      <c r="CJ110" s="41">
        <v>45562.575671296298</v>
      </c>
      <c r="CK110" s="41">
        <v>45562.567858796298</v>
      </c>
    </row>
    <row r="111" spans="1:89" s="42" customFormat="1" x14ac:dyDescent="0.2">
      <c r="A111" s="34">
        <v>27</v>
      </c>
      <c r="B111" s="35">
        <v>100</v>
      </c>
      <c r="C111" s="36" t="s">
        <v>243</v>
      </c>
      <c r="D111" s="36" t="s">
        <v>244</v>
      </c>
      <c r="E111" s="36" t="s">
        <v>102</v>
      </c>
      <c r="F111" s="37" t="s">
        <v>103</v>
      </c>
      <c r="G111" s="36" t="s">
        <v>95</v>
      </c>
      <c r="H111" s="36" t="s">
        <v>94</v>
      </c>
      <c r="I111" s="36" t="s">
        <v>93</v>
      </c>
      <c r="J111" s="36" t="s">
        <v>275</v>
      </c>
      <c r="K111" s="38">
        <v>2.8603065299652624</v>
      </c>
      <c r="L111" s="38">
        <v>3.1871928289240055</v>
      </c>
      <c r="M111" s="38">
        <v>2.9184308770579004</v>
      </c>
      <c r="N111" s="38">
        <v>2.7096767688514025</v>
      </c>
      <c r="O111" s="43">
        <v>2.9148735389682772</v>
      </c>
      <c r="P111" s="55">
        <v>8.0531507046682545E-3</v>
      </c>
      <c r="Q111" s="55">
        <v>1.2521589642575449E-2</v>
      </c>
      <c r="R111" s="55">
        <v>1.1606669837927217E-2</v>
      </c>
      <c r="S111" s="55">
        <v>1.4794206786221571E-2</v>
      </c>
      <c r="T111" s="56">
        <v>1.1922041711573824E-2</v>
      </c>
      <c r="U111" s="55">
        <v>0.13335544297526503</v>
      </c>
      <c r="V111" s="55">
        <v>0.14947593643964224</v>
      </c>
      <c r="W111" s="55">
        <v>0.13282612404336391</v>
      </c>
      <c r="X111" s="55">
        <v>0.12867603769132616</v>
      </c>
      <c r="Y111" s="56">
        <v>0.13597445370654546</v>
      </c>
      <c r="Z111" s="38">
        <v>0.97534952315810064</v>
      </c>
      <c r="AA111" s="38">
        <v>0.97951798021217318</v>
      </c>
      <c r="AB111" s="38">
        <v>1.0167326212399765</v>
      </c>
      <c r="AC111" s="38">
        <v>0.96215982200053296</v>
      </c>
      <c r="AD111" s="43">
        <v>0.98342114021285087</v>
      </c>
      <c r="AE111" s="38">
        <v>0.68588517733689713</v>
      </c>
      <c r="AF111" s="38">
        <v>0.57717446039939901</v>
      </c>
      <c r="AG111" s="38">
        <v>0.57778828913596481</v>
      </c>
      <c r="AH111" s="38">
        <v>0.50384804152534846</v>
      </c>
      <c r="AI111" s="43">
        <v>0.58091272812789985</v>
      </c>
      <c r="AJ111" s="38">
        <v>0.37154281310896325</v>
      </c>
      <c r="AK111" s="38">
        <v>0.35808787086905497</v>
      </c>
      <c r="AL111" s="38">
        <v>0.36634780940250283</v>
      </c>
      <c r="AM111" s="38">
        <v>0.32647162781841171</v>
      </c>
      <c r="AN111" s="38">
        <v>0.35526029533995446</v>
      </c>
      <c r="AO111" s="38">
        <v>2.7689531233976812</v>
      </c>
      <c r="AP111" s="38">
        <v>3.0054788224176261</v>
      </c>
      <c r="AQ111" s="38">
        <v>2.665511999276811</v>
      </c>
      <c r="AR111" s="38">
        <v>2.5810165370898273</v>
      </c>
      <c r="AS111" s="43">
        <v>2.7498962927377799</v>
      </c>
      <c r="AT111" s="38">
        <v>0.42071350227915127</v>
      </c>
      <c r="AU111" s="38">
        <v>0.40398707555670726</v>
      </c>
      <c r="AV111" s="38">
        <v>7.5023039911610176E-2</v>
      </c>
      <c r="AW111" s="38">
        <v>2.2438464294128605E-2</v>
      </c>
      <c r="AX111" s="43">
        <v>0.26238425407159582</v>
      </c>
      <c r="AY111" s="38">
        <v>0.1298247410983214</v>
      </c>
      <c r="AZ111" s="38">
        <v>0.16426439833883658</v>
      </c>
      <c r="BA111" s="38">
        <v>0.14979494346122887</v>
      </c>
      <c r="BB111" s="38">
        <v>0.15442385735824515</v>
      </c>
      <c r="BC111" s="43">
        <v>0.15032396059202496</v>
      </c>
      <c r="BD111" s="39">
        <v>3462.3258344839487</v>
      </c>
      <c r="BE111" s="39">
        <v>4146.8796744825213</v>
      </c>
      <c r="BF111" s="39">
        <v>3937.0690167116809</v>
      </c>
      <c r="BG111" s="39">
        <v>3715.957988799209</v>
      </c>
      <c r="BH111" s="44">
        <v>3815.4445570826533</v>
      </c>
      <c r="BI111" s="38">
        <v>9.6498110213867713E-2</v>
      </c>
      <c r="BJ111" s="38">
        <v>0.13083250362622018</v>
      </c>
      <c r="BK111" s="38">
        <v>0.15464552196020467</v>
      </c>
      <c r="BL111" s="38">
        <v>0.10030128003084957</v>
      </c>
      <c r="BM111" s="43">
        <v>0.12154356683855717</v>
      </c>
      <c r="BN111" s="40">
        <v>29690399.379999999</v>
      </c>
      <c r="BO111" s="40">
        <v>29690399.380000003</v>
      </c>
      <c r="BP111" s="40">
        <v>11805.25</v>
      </c>
      <c r="BQ111" s="40">
        <v>11805.25</v>
      </c>
      <c r="BR111" s="40">
        <v>45042276.857500002</v>
      </c>
      <c r="BS111" s="40">
        <v>15452566.3825</v>
      </c>
      <c r="BT111" s="40">
        <v>212883.49750000003</v>
      </c>
      <c r="BU111" s="40">
        <v>17856295.309999999</v>
      </c>
      <c r="BV111" s="40">
        <v>2170317.8224999998</v>
      </c>
      <c r="BW111" s="40">
        <v>5579807</v>
      </c>
      <c r="BX111" s="40">
        <v>0</v>
      </c>
      <c r="BY111" s="40">
        <v>2684229.0324999997</v>
      </c>
      <c r="BZ111" s="40">
        <v>49102960.275000006</v>
      </c>
      <c r="CA111" s="40">
        <v>10547820.0525</v>
      </c>
      <c r="CB111" s="40">
        <v>18157323.022500001</v>
      </c>
      <c r="CC111" s="40">
        <v>5579807</v>
      </c>
      <c r="CD111" s="40">
        <v>15685977.487499999</v>
      </c>
      <c r="CE111" s="40">
        <v>48560000</v>
      </c>
      <c r="CF111" s="38">
        <v>0.05</v>
      </c>
      <c r="CG111" s="40">
        <v>0</v>
      </c>
      <c r="CH111" s="41">
        <v>45562.5937962963</v>
      </c>
      <c r="CI111" s="41">
        <v>45562.585451388892</v>
      </c>
      <c r="CJ111" s="41">
        <v>45562.575671296298</v>
      </c>
      <c r="CK111" s="41">
        <v>45562.567858796298</v>
      </c>
    </row>
    <row r="112" spans="1:89" s="42" customFormat="1" x14ac:dyDescent="0.2">
      <c r="A112" s="34">
        <v>26</v>
      </c>
      <c r="B112" s="35">
        <v>101</v>
      </c>
      <c r="C112" s="36" t="s">
        <v>245</v>
      </c>
      <c r="D112" s="36" t="s">
        <v>244</v>
      </c>
      <c r="E112" s="36" t="s">
        <v>98</v>
      </c>
      <c r="F112" s="37" t="s">
        <v>99</v>
      </c>
      <c r="G112" s="36" t="s">
        <v>95</v>
      </c>
      <c r="H112" s="36" t="s">
        <v>94</v>
      </c>
      <c r="I112" s="36" t="s">
        <v>93</v>
      </c>
      <c r="J112" s="36" t="s">
        <v>275</v>
      </c>
      <c r="K112" s="38">
        <v>0.13632833196767929</v>
      </c>
      <c r="L112" s="38">
        <v>-1.8957164629221507E-2</v>
      </c>
      <c r="M112" s="38">
        <v>-0.12454320835900996</v>
      </c>
      <c r="N112" s="38">
        <v>-9.3186801568368366E-2</v>
      </c>
      <c r="O112" s="43">
        <v>-2.4020254164261332E-2</v>
      </c>
      <c r="P112" s="55">
        <v>1.1359373327454511E-4</v>
      </c>
      <c r="Q112" s="55">
        <v>3.2952253097324102E-4</v>
      </c>
      <c r="R112" s="55">
        <v>1.2245677037802662E-4</v>
      </c>
      <c r="S112" s="55">
        <v>-2.8877951121731714E-4</v>
      </c>
      <c r="T112" s="56">
        <v>8.1145502042274313E-5</v>
      </c>
      <c r="U112" s="55">
        <v>1.4465537537918023E-2</v>
      </c>
      <c r="V112" s="55">
        <v>1.472223132060539E-2</v>
      </c>
      <c r="W112" s="55">
        <v>6.2042800348251362E-3</v>
      </c>
      <c r="X112" s="55">
        <v>6.7808779891669778E-3</v>
      </c>
      <c r="Y112" s="56">
        <v>1.0849606638921205E-2</v>
      </c>
      <c r="Z112" s="38">
        <v>1.0360854983755896</v>
      </c>
      <c r="AA112" s="38">
        <v>1.0760371193900797</v>
      </c>
      <c r="AB112" s="38">
        <v>1.0586755168423756</v>
      </c>
      <c r="AC112" s="38">
        <v>0.93411399299993858</v>
      </c>
      <c r="AD112" s="43">
        <v>1.0262199212979106</v>
      </c>
      <c r="AE112" s="38">
        <v>0.44549902282279646</v>
      </c>
      <c r="AF112" s="38">
        <v>0.54539353705269455</v>
      </c>
      <c r="AG112" s="38">
        <v>0.61060179871289122</v>
      </c>
      <c r="AH112" s="38">
        <v>0.52294358251396955</v>
      </c>
      <c r="AI112" s="43">
        <v>0.52657935961360403</v>
      </c>
      <c r="AJ112" s="38">
        <v>0.14995521879991899</v>
      </c>
      <c r="AK112" s="38">
        <v>0.15194784622487198</v>
      </c>
      <c r="AL112" s="38">
        <v>0.16968419440206875</v>
      </c>
      <c r="AM112" s="38">
        <v>0.14947137897083684</v>
      </c>
      <c r="AN112" s="38">
        <v>0.15521915980255641</v>
      </c>
      <c r="AO112" s="38">
        <v>0.29911893283298996</v>
      </c>
      <c r="AP112" s="38">
        <v>0.3089441660785725</v>
      </c>
      <c r="AQ112" s="38">
        <v>0.13675994798665822</v>
      </c>
      <c r="AR112" s="38">
        <v>0.1489170946892471</v>
      </c>
      <c r="AS112" s="43">
        <v>0.22943239626517051</v>
      </c>
      <c r="AT112" s="38">
        <v>4.3923798485640889E-2</v>
      </c>
      <c r="AU112" s="38">
        <v>2.2333067712165335E-2</v>
      </c>
      <c r="AV112" s="38">
        <v>4.1215804121770193E-2</v>
      </c>
      <c r="AW112" s="38">
        <v>4.0014102443590452E-2</v>
      </c>
      <c r="AX112" s="43">
        <v>3.7324427084858405E-2</v>
      </c>
      <c r="AY112" s="38">
        <v>6.3450391886600718E-2</v>
      </c>
      <c r="AZ112" s="38">
        <v>7.8813805343805013E-2</v>
      </c>
      <c r="BA112" s="38">
        <v>7.2048567673251893E-2</v>
      </c>
      <c r="BB112" s="38">
        <v>7.7564876592631588E-2</v>
      </c>
      <c r="BC112" s="43">
        <v>7.247067556323343E-2</v>
      </c>
      <c r="BD112" s="39">
        <v>84.087759957388883</v>
      </c>
      <c r="BE112" s="39">
        <v>-12.297021226553772</v>
      </c>
      <c r="BF112" s="39">
        <v>-75.057528832222545</v>
      </c>
      <c r="BG112" s="39">
        <v>-52.267076599134988</v>
      </c>
      <c r="BH112" s="44">
        <v>-14.576527185694955</v>
      </c>
      <c r="BI112" s="38">
        <v>9.8165485971238697E-2</v>
      </c>
      <c r="BJ112" s="38">
        <v>0.14914831290984099</v>
      </c>
      <c r="BK112" s="38">
        <v>0.12734962444305861</v>
      </c>
      <c r="BL112" s="38">
        <v>7.3205011636619513E-3</v>
      </c>
      <c r="BM112" s="43">
        <v>9.7939532310951635E-2</v>
      </c>
      <c r="BN112" s="40">
        <v>41514573.527500004</v>
      </c>
      <c r="BO112" s="40">
        <v>0</v>
      </c>
      <c r="BP112" s="40">
        <v>17182.75</v>
      </c>
      <c r="BQ112" s="40">
        <v>0</v>
      </c>
      <c r="BR112" s="40">
        <v>-250464.82250000001</v>
      </c>
      <c r="BS112" s="40">
        <v>10427234.482500002</v>
      </c>
      <c r="BT112" s="40">
        <v>1019.03</v>
      </c>
      <c r="BU112" s="40">
        <v>12558058.9725</v>
      </c>
      <c r="BV112" s="40">
        <v>1229930.4224999999</v>
      </c>
      <c r="BW112" s="40">
        <v>439209.13750000007</v>
      </c>
      <c r="BX112" s="40">
        <v>0</v>
      </c>
      <c r="BY112" s="40">
        <v>910091.01750000007</v>
      </c>
      <c r="BZ112" s="40">
        <v>2881225.5625</v>
      </c>
      <c r="CA112" s="40">
        <v>6443857.2225000001</v>
      </c>
      <c r="CB112" s="40">
        <v>12237200.5375</v>
      </c>
      <c r="CC112" s="40">
        <v>439209.13750000007</v>
      </c>
      <c r="CD112" s="40">
        <v>11328128.550000001</v>
      </c>
      <c r="CE112" s="40">
        <v>2725000</v>
      </c>
      <c r="CF112" s="38">
        <v>0.05</v>
      </c>
      <c r="CG112" s="40">
        <v>0</v>
      </c>
      <c r="CH112" s="41">
        <v>45562.5937962963</v>
      </c>
      <c r="CI112" s="41">
        <v>45562.585451388892</v>
      </c>
      <c r="CJ112" s="41">
        <v>45562.575671296298</v>
      </c>
      <c r="CK112" s="41">
        <v>45562.567858796298</v>
      </c>
    </row>
    <row r="113" spans="1:89" s="42" customFormat="1" x14ac:dyDescent="0.2">
      <c r="A113" s="34">
        <v>134</v>
      </c>
      <c r="B113" s="35">
        <v>102</v>
      </c>
      <c r="C113" s="36" t="s">
        <v>246</v>
      </c>
      <c r="D113" s="36" t="s">
        <v>247</v>
      </c>
      <c r="E113" s="36" t="s">
        <v>91</v>
      </c>
      <c r="F113" s="37" t="s">
        <v>92</v>
      </c>
      <c r="G113" s="36" t="s">
        <v>95</v>
      </c>
      <c r="H113" s="36" t="s">
        <v>94</v>
      </c>
      <c r="I113" s="36" t="s">
        <v>93</v>
      </c>
      <c r="J113" s="36" t="s">
        <v>275</v>
      </c>
      <c r="K113" s="38">
        <v>-0.35658163835374029</v>
      </c>
      <c r="L113" s="38">
        <v>-0.17136459282437475</v>
      </c>
      <c r="M113" s="38">
        <v>-5.6743655332586761E-2</v>
      </c>
      <c r="N113" s="38">
        <v>-1.0401016939909191E-2</v>
      </c>
      <c r="O113" s="43">
        <v>-0.142259714643938</v>
      </c>
      <c r="P113" s="55">
        <v>-8.8717771962657898E-6</v>
      </c>
      <c r="Q113" s="55">
        <v>-4.3090339702408321E-4</v>
      </c>
      <c r="R113" s="55">
        <v>9.856535504327614E-4</v>
      </c>
      <c r="S113" s="55">
        <v>2.0790107075990731E-3</v>
      </c>
      <c r="T113" s="56">
        <v>7.1560643649837957E-4</v>
      </c>
      <c r="U113" s="55">
        <v>9.2891705950011762E-3</v>
      </c>
      <c r="V113" s="55">
        <v>9.6626666198667225E-3</v>
      </c>
      <c r="W113" s="55">
        <v>1.71025370826971E-2</v>
      </c>
      <c r="X113" s="55">
        <v>1.8744432763382949E-2</v>
      </c>
      <c r="Y113" s="56">
        <v>1.3958631476031311E-2</v>
      </c>
      <c r="Z113" s="38">
        <v>0.97724420852093363</v>
      </c>
      <c r="AA113" s="38">
        <v>0.88349630355928888</v>
      </c>
      <c r="AB113" s="38">
        <v>0.99523875926398664</v>
      </c>
      <c r="AC113" s="38">
        <v>1.0103797887652846</v>
      </c>
      <c r="AD113" s="43">
        <v>0.96670942840644369</v>
      </c>
      <c r="AE113" s="38">
        <v>0.66359757864888236</v>
      </c>
      <c r="AF113" s="38">
        <v>0.5075564968124423</v>
      </c>
      <c r="AG113" s="38">
        <v>0.50081775422657959</v>
      </c>
      <c r="AH113" s="38">
        <v>0.50195914209888404</v>
      </c>
      <c r="AI113" s="43">
        <v>0.54139830431715208</v>
      </c>
      <c r="AJ113" s="38">
        <v>0.78019210330208477</v>
      </c>
      <c r="AK113" s="38">
        <v>0.59935661857238387</v>
      </c>
      <c r="AL113" s="38">
        <v>0.58555239298738893</v>
      </c>
      <c r="AM113" s="38">
        <v>0.60528353959070902</v>
      </c>
      <c r="AN113" s="38">
        <v>0.64045382417423025</v>
      </c>
      <c r="AO113" s="38">
        <v>0.23364652477971345</v>
      </c>
      <c r="AP113" s="38">
        <v>0.2397299832488527</v>
      </c>
      <c r="AQ113" s="38">
        <v>0.37483795709465523</v>
      </c>
      <c r="AR113" s="38">
        <v>0.41177119388993</v>
      </c>
      <c r="AS113" s="43">
        <v>0.31982982311408475</v>
      </c>
      <c r="AT113" s="38">
        <v>0.12201686449578183</v>
      </c>
      <c r="AU113" s="38">
        <v>6.9707023873104249E-2</v>
      </c>
      <c r="AV113" s="38">
        <v>7.8108477113736544E-2</v>
      </c>
      <c r="AW113" s="38">
        <v>7.6044744687587526E-2</v>
      </c>
      <c r="AX113" s="43">
        <v>8.6353616194461039E-2</v>
      </c>
      <c r="AY113" s="38">
        <v>2.7584832415349009E-2</v>
      </c>
      <c r="AZ113" s="38">
        <v>3.2361427453216941E-2</v>
      </c>
      <c r="BA113" s="38">
        <v>2.9415557560060306E-2</v>
      </c>
      <c r="BB113" s="38">
        <v>3.1768369225181739E-2</v>
      </c>
      <c r="BC113" s="43">
        <v>3.0289492010157269E-2</v>
      </c>
      <c r="BD113" s="39">
        <v>-725.9978660049627</v>
      </c>
      <c r="BE113" s="39">
        <v>-338.56430660888401</v>
      </c>
      <c r="BF113" s="39">
        <v>-118.6559941129248</v>
      </c>
      <c r="BG113" s="39">
        <v>-23.468481647742276</v>
      </c>
      <c r="BH113" s="44">
        <v>-297.47802128949672</v>
      </c>
      <c r="BI113" s="38">
        <v>4.3080287383950606E-3</v>
      </c>
      <c r="BJ113" s="38">
        <v>-9.9074317568501213E-2</v>
      </c>
      <c r="BK113" s="38">
        <v>2.3645885409372815E-2</v>
      </c>
      <c r="BL113" s="38">
        <v>3.9962514097989836E-2</v>
      </c>
      <c r="BM113" s="43">
        <v>-4.8631133996866202E-3</v>
      </c>
      <c r="BN113" s="40">
        <v>7365508.9124999996</v>
      </c>
      <c r="BO113" s="40">
        <v>7365508.9124999996</v>
      </c>
      <c r="BP113" s="40">
        <v>3710.75</v>
      </c>
      <c r="BQ113" s="40">
        <v>3710.75</v>
      </c>
      <c r="BR113" s="40">
        <v>-1103866.5674999999</v>
      </c>
      <c r="BS113" s="40">
        <v>7759516.25</v>
      </c>
      <c r="BT113" s="40">
        <v>6027.5924999999997</v>
      </c>
      <c r="BU113" s="40">
        <v>8423055.1774999984</v>
      </c>
      <c r="BV113" s="40">
        <v>-40962.272500000006</v>
      </c>
      <c r="BW113" s="40">
        <v>793729.61499999999</v>
      </c>
      <c r="BX113" s="40">
        <v>0</v>
      </c>
      <c r="BY113" s="40">
        <v>255130.0625</v>
      </c>
      <c r="BZ113" s="40">
        <v>2693944.2475000001</v>
      </c>
      <c r="CA113" s="40">
        <v>4717268.3499999996</v>
      </c>
      <c r="CB113" s="40">
        <v>8713119.9199999999</v>
      </c>
      <c r="CC113" s="40">
        <v>799979.65</v>
      </c>
      <c r="CD113" s="40">
        <v>8464017.4499999993</v>
      </c>
      <c r="CE113" s="40">
        <v>2351486.4624999999</v>
      </c>
      <c r="CF113" s="38">
        <v>0.05</v>
      </c>
      <c r="CG113" s="40">
        <v>0</v>
      </c>
      <c r="CH113" s="41">
        <v>45562.5937962963</v>
      </c>
      <c r="CI113" s="41">
        <v>45562.585451388892</v>
      </c>
      <c r="CJ113" s="41">
        <v>45562.575671296298</v>
      </c>
      <c r="CK113" s="41">
        <v>45562.567858796298</v>
      </c>
    </row>
    <row r="114" spans="1:89" s="42" customFormat="1" x14ac:dyDescent="0.2">
      <c r="A114" s="34">
        <v>135</v>
      </c>
      <c r="B114" s="35">
        <v>103</v>
      </c>
      <c r="C114" s="36" t="s">
        <v>248</v>
      </c>
      <c r="D114" s="36" t="s">
        <v>249</v>
      </c>
      <c r="E114" s="36" t="s">
        <v>102</v>
      </c>
      <c r="F114" s="37" t="s">
        <v>103</v>
      </c>
      <c r="G114" s="36" t="s">
        <v>95</v>
      </c>
      <c r="H114" s="36" t="s">
        <v>94</v>
      </c>
      <c r="I114" s="36" t="s">
        <v>93</v>
      </c>
      <c r="J114" s="36" t="s">
        <v>275</v>
      </c>
      <c r="K114" s="38">
        <v>1.747373258218389</v>
      </c>
      <c r="L114" s="38">
        <v>1.6298285273371627</v>
      </c>
      <c r="M114" s="38">
        <v>1.277976283171248</v>
      </c>
      <c r="N114" s="38">
        <v>1.0932415913069247</v>
      </c>
      <c r="O114" s="43">
        <v>1.4121513742617111</v>
      </c>
      <c r="P114" s="55">
        <v>1.3337971816179055E-2</v>
      </c>
      <c r="Q114" s="55">
        <v>7.8197283671567405E-3</v>
      </c>
      <c r="R114" s="55">
        <v>6.7445702823505649E-3</v>
      </c>
      <c r="S114" s="55">
        <v>7.8279395277846935E-3</v>
      </c>
      <c r="T114" s="56">
        <v>8.6933954762970396E-3</v>
      </c>
      <c r="U114" s="55">
        <v>9.4851888560113798E-2</v>
      </c>
      <c r="V114" s="55">
        <v>9.3785073586992201E-2</v>
      </c>
      <c r="W114" s="55">
        <v>7.7307773592625903E-2</v>
      </c>
      <c r="X114" s="55">
        <v>7.2121453927656759E-2</v>
      </c>
      <c r="Y114" s="56">
        <v>8.3479852392761247E-2</v>
      </c>
      <c r="Z114" s="38">
        <v>0.85886492361732858</v>
      </c>
      <c r="AA114" s="38">
        <v>0.95424299627728282</v>
      </c>
      <c r="AB114" s="38">
        <v>1.0709867004410536</v>
      </c>
      <c r="AC114" s="38">
        <v>1.070724712829916</v>
      </c>
      <c r="AD114" s="43">
        <v>0.99048558728088698</v>
      </c>
      <c r="AE114" s="38">
        <v>0.70274764497966002</v>
      </c>
      <c r="AF114" s="38">
        <v>0.64267686960968484</v>
      </c>
      <c r="AG114" s="38">
        <v>0.70871020691578723</v>
      </c>
      <c r="AH114" s="38">
        <v>0.71924974844259293</v>
      </c>
      <c r="AI114" s="43">
        <v>0.69393749222863632</v>
      </c>
      <c r="AJ114" s="38">
        <v>0.58145563689015844</v>
      </c>
      <c r="AK114" s="38">
        <v>0.57013795572898385</v>
      </c>
      <c r="AL114" s="38">
        <v>0.6094019350868628</v>
      </c>
      <c r="AM114" s="38">
        <v>0.6321109513091856</v>
      </c>
      <c r="AN114" s="38">
        <v>0.59903745631208216</v>
      </c>
      <c r="AO114" s="38">
        <v>1.9952050081797161</v>
      </c>
      <c r="AP114" s="38">
        <v>1.9219821719727581</v>
      </c>
      <c r="AQ114" s="38">
        <v>1.5926184334109506</v>
      </c>
      <c r="AR114" s="38">
        <v>1.4855520721637077</v>
      </c>
      <c r="AS114" s="43">
        <v>1.7259640525913764</v>
      </c>
      <c r="AT114" s="38">
        <v>0.4900044192652705</v>
      </c>
      <c r="AU114" s="38">
        <v>0.10683170865208778</v>
      </c>
      <c r="AV114" s="38">
        <v>2.394601545954222E-4</v>
      </c>
      <c r="AW114" s="38">
        <v>4.0076155519369994E-2</v>
      </c>
      <c r="AX114" s="43">
        <v>0.21912318075557127</v>
      </c>
      <c r="AY114" s="38">
        <v>8.9808456758333793E-2</v>
      </c>
      <c r="AZ114" s="38">
        <v>0.11707059512906065</v>
      </c>
      <c r="BA114" s="38">
        <v>0.10333621259347806</v>
      </c>
      <c r="BB114" s="38">
        <v>0.10185018499293287</v>
      </c>
      <c r="BC114" s="43">
        <v>0.10335053953792193</v>
      </c>
      <c r="BD114" s="39">
        <v>2350.6740349483716</v>
      </c>
      <c r="BE114" s="39">
        <v>2436.5056061216264</v>
      </c>
      <c r="BF114" s="39">
        <v>2130.8278951580633</v>
      </c>
      <c r="BG114" s="39">
        <v>1897.6454058376646</v>
      </c>
      <c r="BH114" s="44">
        <v>2203.758695130487</v>
      </c>
      <c r="BI114" s="38">
        <v>-8.7856957594728821E-2</v>
      </c>
      <c r="BJ114" s="38">
        <v>6.1299764263666512E-2</v>
      </c>
      <c r="BK114" s="38">
        <v>0.16287323143993737</v>
      </c>
      <c r="BL114" s="38">
        <v>0.16007537002878233</v>
      </c>
      <c r="BM114" s="43">
        <v>8.5051337736636271E-2</v>
      </c>
      <c r="BN114" s="40">
        <v>4882597.08</v>
      </c>
      <c r="BO114" s="40">
        <v>4882597.08</v>
      </c>
      <c r="BP114" s="40">
        <v>2500.25</v>
      </c>
      <c r="BQ114" s="40">
        <v>2500.25</v>
      </c>
      <c r="BR114" s="40">
        <v>5509947.6775000002</v>
      </c>
      <c r="BS114" s="40">
        <v>3901810.9375</v>
      </c>
      <c r="BT114" s="40">
        <v>35862.402500000004</v>
      </c>
      <c r="BU114" s="40">
        <v>4125246.8724999996</v>
      </c>
      <c r="BV114" s="40">
        <v>350857.76499999996</v>
      </c>
      <c r="BW114" s="40">
        <v>1041637.7875</v>
      </c>
      <c r="BX114" s="40">
        <v>0</v>
      </c>
      <c r="BY114" s="40">
        <v>426346.49</v>
      </c>
      <c r="BZ114" s="40">
        <v>7120027.8100000005</v>
      </c>
      <c r="CA114" s="40">
        <v>2924858.5350000001</v>
      </c>
      <c r="CB114" s="40">
        <v>4214873.1950000003</v>
      </c>
      <c r="CC114" s="40">
        <v>1059137.7875000001</v>
      </c>
      <c r="CD114" s="40">
        <v>3774389.1074999999</v>
      </c>
      <c r="CE114" s="40">
        <v>6887500</v>
      </c>
      <c r="CF114" s="38">
        <v>0.05</v>
      </c>
      <c r="CG114" s="40">
        <v>50000</v>
      </c>
      <c r="CH114" s="41">
        <v>45562.5937962963</v>
      </c>
      <c r="CI114" s="41">
        <v>45562.585451388892</v>
      </c>
      <c r="CJ114" s="41">
        <v>45562.575671296298</v>
      </c>
      <c r="CK114" s="41">
        <v>45562.567858796298</v>
      </c>
    </row>
  </sheetData>
  <sheetProtection sheet="1" objects="1" scenarios="1" formatCells="0" formatColumns="0" sort="0" autoFilter="0"/>
  <autoFilter ref="A33:JS114"/>
  <mergeCells count="14">
    <mergeCell ref="E28:F28"/>
    <mergeCell ref="K29:O29"/>
    <mergeCell ref="P29:T29"/>
    <mergeCell ref="U29:Y29"/>
    <mergeCell ref="Z29:AD29"/>
    <mergeCell ref="AY29:BC29"/>
    <mergeCell ref="BD29:BH29"/>
    <mergeCell ref="BI29:BM29"/>
    <mergeCell ref="K28:AI28"/>
    <mergeCell ref="AO28:BM28"/>
    <mergeCell ref="AE29:AI29"/>
    <mergeCell ref="AJ29:AN29"/>
    <mergeCell ref="AO29:AS29"/>
    <mergeCell ref="AT29:AX29"/>
  </mergeCells>
  <phoneticPr fontId="0" type="noConversion"/>
  <pageMargins left="0.59055118110236227" right="0.39370078740157483" top="1.1811023622047245" bottom="0.59055118110236227" header="0.31496062992125984" footer="0.31496062992125984"/>
  <pageSetup paperSize="9" orientation="portrait" r:id="rId1"/>
  <headerFooter scaleWithDoc="0">
    <oddHeader>&amp;L&amp;"Arial,Fett"Amt für Volksschule
&amp;"Arial,Standard"Finanzen&amp;R
&amp;G</oddHeader>
    <oddFooter>&amp;L&amp;8&amp;F&amp;C&amp;8&amp;P/&amp;N&amp;R&amp;8&amp;A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"/>
    <f:field ref="FSCFOLIO_1_1001_FieldCurrentDate" text="04.04.2024 09:15"/>
    <f:field ref="CCAPRECONFIG_15_1001_Objektname" text="5 Finanzkennzahlen 2019-2022" edit="true"/>
    <f:field ref="objname" text="5 Finanzkennzahlen 2019-2022" edit="true"/>
    <f:field ref="objsubject" text="" edit="true"/>
    <f:field ref="objcreatedby" text="Tropea, Roberto"/>
    <f:field ref="objcreatedat" date="2023-11-23T14:04:01" text="23.11.2023 14:04:01"/>
    <f:field ref="objchangedby" text="Tropea, Roberto"/>
    <f:field ref="objmodifiedat" date="2024-04-03T13:04:22" text="03.04.2024 13:0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Finanzkennzahlen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Roberto Tropea</cp:lastModifiedBy>
  <cp:lastPrinted>2016-03-10T14:24:01Z</cp:lastPrinted>
  <dcterms:created xsi:type="dcterms:W3CDTF">2006-04-10T09:45:06Z</dcterms:created>
  <dcterms:modified xsi:type="dcterms:W3CDTF">2024-11-20T10:50:15Z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