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Daten\__Temp_AVTRO_2025\Neuer Ordner\"/>
    </mc:Choice>
  </mc:AlternateContent>
  <bookViews>
    <workbookView xWindow="-15" yWindow="-15" windowWidth="14400" windowHeight="13665" tabRatio="917" firstSheet="1" activeTab="1"/>
  </bookViews>
  <sheets>
    <sheet name="Hilfstabelle Parameter" sheetId="23" state="hidden" r:id="rId1"/>
    <sheet name="HINWEISE_ANLEITUNG" sheetId="30" r:id="rId2"/>
    <sheet name="Eingabe RG24" sheetId="19" r:id="rId3"/>
    <sheet name="Vergleich RG24" sheetId="12" r:id="rId4"/>
    <sheet name="Eingabe BU25" sheetId="25" r:id="rId5"/>
    <sheet name="Vergleich BU25" sheetId="26" r:id="rId6"/>
    <sheet name="Volksschulaufwand" sheetId="24" state="hidden" r:id="rId7"/>
    <sheet name="Datengrundlagen" sheetId="11" state="hidden" r:id="rId8"/>
    <sheet name="Notwendige Anpassungen" sheetId="28" state="hidden" r:id="rId9"/>
    <sheet name="Änderungsprotokoll" sheetId="29" r:id="rId10"/>
  </sheets>
  <definedNames>
    <definedName name="_xlnm.Print_Area" localSheetId="4">'Eingabe BU25'!$A$1:$AC$171</definedName>
    <definedName name="_xlnm.Print_Area" localSheetId="2">'Eingabe RG24'!$A$1:$AC$171</definedName>
    <definedName name="_xlnm.Print_Area" localSheetId="5">'Vergleich BU25'!$A$1:$V$43</definedName>
    <definedName name="_xlnm.Print_Area" localSheetId="3">'Vergleich RG24'!$A$1:$J$43</definedName>
  </definedNames>
  <calcPr calcId="162913"/>
</workbook>
</file>

<file path=xl/calcChain.xml><?xml version="1.0" encoding="utf-8"?>
<calcChain xmlns="http://schemas.openxmlformats.org/spreadsheetml/2006/main">
  <c r="E15" i="23" l="1"/>
  <c r="E14" i="23"/>
  <c r="T92" i="19" l="1"/>
  <c r="R93" i="25"/>
  <c r="T93" i="19" s="1"/>
  <c r="R92" i="25"/>
  <c r="R93" i="19"/>
  <c r="T93" i="25" s="1"/>
  <c r="R92" i="19"/>
  <c r="T92" i="25" s="1"/>
  <c r="R86" i="25"/>
  <c r="T86" i="19" s="1"/>
  <c r="R86" i="19"/>
  <c r="T86" i="25" s="1"/>
  <c r="U86" i="25" s="1"/>
  <c r="U92" i="25" l="1"/>
  <c r="U93" i="19"/>
  <c r="U92" i="19"/>
  <c r="R94" i="25"/>
  <c r="U93" i="25"/>
  <c r="R94" i="19"/>
  <c r="T94" i="25" s="1"/>
  <c r="U94" i="25" s="1"/>
  <c r="U86" i="19"/>
  <c r="Q166" i="25"/>
  <c r="Q165" i="25"/>
  <c r="Q162" i="25"/>
  <c r="Q161" i="25"/>
  <c r="Q160" i="25"/>
  <c r="Q158" i="25"/>
  <c r="Q155" i="25"/>
  <c r="Q154" i="25"/>
  <c r="Q153" i="25"/>
  <c r="Q152" i="25"/>
  <c r="Q151" i="25"/>
  <c r="Q150" i="25"/>
  <c r="Q149" i="25"/>
  <c r="Q148" i="25"/>
  <c r="Q147" i="25"/>
  <c r="Q146" i="25"/>
  <c r="Q145" i="25"/>
  <c r="Q144" i="25"/>
  <c r="Q143" i="25"/>
  <c r="Q142" i="25"/>
  <c r="Q141" i="25"/>
  <c r="Q138" i="25"/>
  <c r="Q137" i="25"/>
  <c r="Q136" i="25"/>
  <c r="Q135" i="25"/>
  <c r="Q134" i="25"/>
  <c r="Q133" i="25"/>
  <c r="Q132" i="25"/>
  <c r="Q131" i="25"/>
  <c r="Q128" i="25"/>
  <c r="Q127" i="25"/>
  <c r="Q126" i="25"/>
  <c r="Q125" i="25"/>
  <c r="Q124" i="25"/>
  <c r="Q123" i="25"/>
  <c r="Q122" i="25"/>
  <c r="Q121" i="25"/>
  <c r="Q118" i="25"/>
  <c r="Q117" i="25"/>
  <c r="Q116" i="25"/>
  <c r="Q166" i="19"/>
  <c r="Q165" i="19"/>
  <c r="Q162" i="19"/>
  <c r="Q161" i="19"/>
  <c r="Q160" i="19"/>
  <c r="Q158" i="19"/>
  <c r="Q155" i="19"/>
  <c r="Q154" i="19"/>
  <c r="Q153" i="19"/>
  <c r="Q152" i="19"/>
  <c r="Q151" i="19"/>
  <c r="Q150" i="19"/>
  <c r="Q149" i="19"/>
  <c r="Q148" i="19"/>
  <c r="Q147" i="19"/>
  <c r="Q146" i="19"/>
  <c r="Q145" i="19"/>
  <c r="Q144" i="19"/>
  <c r="Q143" i="19"/>
  <c r="Q142" i="19"/>
  <c r="Q141" i="19"/>
  <c r="Q138" i="19"/>
  <c r="Q137" i="19"/>
  <c r="Q136" i="19"/>
  <c r="Q135" i="19"/>
  <c r="Q134" i="19"/>
  <c r="Q133" i="19"/>
  <c r="Q132" i="19"/>
  <c r="Q131" i="19"/>
  <c r="Q128" i="19"/>
  <c r="Q127" i="19"/>
  <c r="Q126" i="19"/>
  <c r="Q125" i="19"/>
  <c r="Q124" i="19"/>
  <c r="Q123" i="19"/>
  <c r="Q122" i="19"/>
  <c r="Q121" i="19"/>
  <c r="Q118" i="19"/>
  <c r="Q117" i="19"/>
  <c r="Q116" i="19"/>
  <c r="Q115" i="19"/>
  <c r="Q115" i="25"/>
  <c r="J168" i="25"/>
  <c r="I168" i="25"/>
  <c r="J168" i="19"/>
  <c r="I168" i="19"/>
  <c r="F56" i="25"/>
  <c r="I56" i="19" s="1"/>
  <c r="F56" i="19"/>
  <c r="I56" i="25" s="1"/>
  <c r="T94" i="19" l="1"/>
  <c r="U94" i="19" s="1"/>
  <c r="J56" i="25"/>
  <c r="J56" i="19"/>
  <c r="M15" i="23" l="1"/>
  <c r="M14" i="23"/>
  <c r="AB36" i="25" l="1"/>
  <c r="AA36" i="25"/>
  <c r="Z36" i="25"/>
  <c r="AB35" i="25"/>
  <c r="AA35" i="25"/>
  <c r="Z35" i="25"/>
  <c r="AB34" i="25"/>
  <c r="AA34" i="25"/>
  <c r="Z34" i="25"/>
  <c r="AC34" i="25" s="1"/>
  <c r="AB33" i="25"/>
  <c r="AB32" i="25" s="1"/>
  <c r="AA33" i="25"/>
  <c r="Z33" i="25"/>
  <c r="S33" i="25"/>
  <c r="R33" i="25"/>
  <c r="Q33" i="25"/>
  <c r="AB31" i="25"/>
  <c r="AA31" i="25"/>
  <c r="Z31" i="25"/>
  <c r="AB30" i="25"/>
  <c r="AA30" i="25"/>
  <c r="Z30" i="25"/>
  <c r="AB29" i="25"/>
  <c r="AA29" i="25"/>
  <c r="Z29" i="25"/>
  <c r="S29" i="25"/>
  <c r="R29" i="25"/>
  <c r="Q29" i="25"/>
  <c r="Y19" i="19"/>
  <c r="AB36" i="19"/>
  <c r="AA36" i="19"/>
  <c r="Z36" i="19"/>
  <c r="AC36" i="19" s="1"/>
  <c r="AB35" i="19"/>
  <c r="AA35" i="19"/>
  <c r="Z35" i="19"/>
  <c r="AB34" i="19"/>
  <c r="AA34" i="19"/>
  <c r="Z34" i="19"/>
  <c r="AB33" i="19"/>
  <c r="AA33" i="19"/>
  <c r="Z33" i="19"/>
  <c r="AB31" i="19"/>
  <c r="AA31" i="19"/>
  <c r="Z31" i="19"/>
  <c r="AB30" i="19"/>
  <c r="AA30" i="19"/>
  <c r="Z30" i="19"/>
  <c r="AB29" i="19"/>
  <c r="AA29" i="19"/>
  <c r="Z29" i="19"/>
  <c r="S33" i="19"/>
  <c r="R33" i="19"/>
  <c r="Q33" i="19"/>
  <c r="S29" i="19"/>
  <c r="R29" i="19"/>
  <c r="Q29" i="19"/>
  <c r="R9" i="19"/>
  <c r="AA9" i="19" s="1"/>
  <c r="Q9" i="19"/>
  <c r="Z9" i="19" s="1"/>
  <c r="AB32" i="19" l="1"/>
  <c r="AA32" i="25"/>
  <c r="AC35" i="25"/>
  <c r="AA32" i="19"/>
  <c r="AC35" i="19"/>
  <c r="AC31" i="25"/>
  <c r="AC36" i="25"/>
  <c r="AC30" i="25"/>
  <c r="AC33" i="25"/>
  <c r="AC29" i="25"/>
  <c r="Z32" i="25"/>
  <c r="AC30" i="19"/>
  <c r="AC31" i="19"/>
  <c r="Z32" i="19"/>
  <c r="AC33" i="19"/>
  <c r="AC29" i="19"/>
  <c r="AC34" i="19"/>
  <c r="AC32" i="19" l="1"/>
  <c r="AC32" i="25"/>
  <c r="AC38" i="25"/>
  <c r="T37" i="25" s="1"/>
  <c r="AC38" i="19"/>
  <c r="T37" i="19" s="1"/>
  <c r="F27" i="25" l="1"/>
  <c r="F26" i="25"/>
  <c r="F25" i="25"/>
  <c r="F24" i="25"/>
  <c r="F23" i="25"/>
  <c r="AB14" i="25" s="1"/>
  <c r="F27" i="19"/>
  <c r="F26" i="19"/>
  <c r="F25" i="19"/>
  <c r="F24" i="19"/>
  <c r="F23" i="19"/>
  <c r="AB14" i="19" s="1"/>
  <c r="X107" i="25" l="1"/>
  <c r="X107" i="19"/>
  <c r="B30" i="26" l="1"/>
  <c r="B30" i="12"/>
  <c r="S36" i="19" l="1"/>
  <c r="R36" i="19"/>
  <c r="Q36" i="19"/>
  <c r="S35" i="19"/>
  <c r="R35" i="19"/>
  <c r="Q35" i="19"/>
  <c r="S34" i="19"/>
  <c r="R34" i="19"/>
  <c r="Q34" i="19"/>
  <c r="S31" i="19"/>
  <c r="R31" i="19"/>
  <c r="Q31" i="19"/>
  <c r="S30" i="19"/>
  <c r="R30" i="19"/>
  <c r="Q30" i="19"/>
  <c r="C30" i="25"/>
  <c r="F11" i="25"/>
  <c r="G11" i="25" s="1"/>
  <c r="P40" i="19"/>
  <c r="T40" i="19" s="1"/>
  <c r="P25" i="19"/>
  <c r="T25" i="19" s="1"/>
  <c r="P21" i="19"/>
  <c r="P20" i="19"/>
  <c r="Y20" i="19" s="1"/>
  <c r="P17" i="19"/>
  <c r="P14" i="19"/>
  <c r="Y14" i="19" s="1"/>
  <c r="P13" i="19"/>
  <c r="Y13" i="19" s="1"/>
  <c r="S11" i="19"/>
  <c r="AB11" i="19" s="1"/>
  <c r="R11" i="19"/>
  <c r="Q11" i="19"/>
  <c r="S9" i="19"/>
  <c r="AB9" i="19" s="1"/>
  <c r="S9" i="25"/>
  <c r="P10" i="19"/>
  <c r="S44" i="19"/>
  <c r="P43" i="19"/>
  <c r="G11" i="19"/>
  <c r="B31" i="26"/>
  <c r="S44" i="25"/>
  <c r="A1" i="12"/>
  <c r="B1" i="12"/>
  <c r="B1" i="26" s="1"/>
  <c r="R58" i="25"/>
  <c r="T58" i="19" s="1"/>
  <c r="R58" i="19"/>
  <c r="T58" i="25" s="1"/>
  <c r="R157" i="19"/>
  <c r="R164" i="19"/>
  <c r="T170" i="25"/>
  <c r="T170" i="19"/>
  <c r="T113" i="19"/>
  <c r="E9" i="11"/>
  <c r="E6" i="11"/>
  <c r="F6" i="11"/>
  <c r="D4" i="11"/>
  <c r="C15" i="11"/>
  <c r="D15" i="11"/>
  <c r="G16" i="11"/>
  <c r="E16" i="11"/>
  <c r="I16" i="11"/>
  <c r="J16" i="11"/>
  <c r="K18" i="11"/>
  <c r="L18" i="11"/>
  <c r="K17" i="11"/>
  <c r="L17" i="11"/>
  <c r="D16" i="11"/>
  <c r="D5" i="11"/>
  <c r="C16" i="11"/>
  <c r="C5" i="11"/>
  <c r="C7" i="11"/>
  <c r="E15" i="11"/>
  <c r="G15" i="11"/>
  <c r="I15" i="11"/>
  <c r="J15" i="11"/>
  <c r="K15" i="11"/>
  <c r="D7" i="11"/>
  <c r="E5" i="11"/>
  <c r="F5" i="11"/>
  <c r="K16" i="11"/>
  <c r="L16" i="11"/>
  <c r="T97" i="19"/>
  <c r="T52" i="19"/>
  <c r="I97" i="19"/>
  <c r="I52" i="19"/>
  <c r="T157" i="25"/>
  <c r="T113" i="25"/>
  <c r="T97" i="25"/>
  <c r="T52" i="25"/>
  <c r="I97" i="25"/>
  <c r="I52" i="25"/>
  <c r="F59" i="25"/>
  <c r="I59" i="19" s="1"/>
  <c r="F59" i="19"/>
  <c r="I59" i="25" s="1"/>
  <c r="N168" i="25"/>
  <c r="M168" i="25"/>
  <c r="L168" i="25"/>
  <c r="K168" i="25"/>
  <c r="H168" i="25"/>
  <c r="G168" i="25"/>
  <c r="F168" i="25"/>
  <c r="E168" i="25"/>
  <c r="K168" i="19"/>
  <c r="H168" i="19"/>
  <c r="C7" i="25"/>
  <c r="A2" i="11"/>
  <c r="A2" i="24"/>
  <c r="AC46" i="24"/>
  <c r="AB46" i="24"/>
  <c r="AC44" i="24"/>
  <c r="AB44" i="24"/>
  <c r="AC43" i="24"/>
  <c r="AB43" i="24"/>
  <c r="AC42" i="24"/>
  <c r="AB42" i="24"/>
  <c r="AC41" i="24"/>
  <c r="AB41" i="24"/>
  <c r="AC40" i="24"/>
  <c r="AB40" i="24"/>
  <c r="AC39" i="24"/>
  <c r="AB39" i="24"/>
  <c r="AC38" i="24"/>
  <c r="AB38" i="24"/>
  <c r="AC37" i="24"/>
  <c r="AB37" i="24"/>
  <c r="AC36" i="24"/>
  <c r="AB36" i="24"/>
  <c r="AC35" i="24"/>
  <c r="AB35" i="24"/>
  <c r="Z46" i="24"/>
  <c r="Z44" i="24"/>
  <c r="Z43" i="24"/>
  <c r="Z42" i="24"/>
  <c r="Z41" i="24"/>
  <c r="Z40" i="24"/>
  <c r="Z39" i="24"/>
  <c r="Z38" i="24"/>
  <c r="Z37" i="24"/>
  <c r="Z36" i="24"/>
  <c r="Z35" i="24"/>
  <c r="R46" i="24"/>
  <c r="Q46" i="24"/>
  <c r="R44" i="24"/>
  <c r="Q44" i="24"/>
  <c r="R43" i="24"/>
  <c r="Q43" i="24"/>
  <c r="R42" i="24"/>
  <c r="Q42" i="24"/>
  <c r="R41" i="24"/>
  <c r="Q41" i="24"/>
  <c r="R40" i="24"/>
  <c r="Q40" i="24"/>
  <c r="R39" i="24"/>
  <c r="Q39" i="24"/>
  <c r="R38" i="24"/>
  <c r="Q38" i="24"/>
  <c r="R37" i="24"/>
  <c r="Q37" i="24"/>
  <c r="R36" i="24"/>
  <c r="Q36" i="24"/>
  <c r="R35" i="24"/>
  <c r="Q35" i="24"/>
  <c r="O46" i="24"/>
  <c r="O44" i="24"/>
  <c r="O43" i="24"/>
  <c r="O42" i="24"/>
  <c r="O41" i="24"/>
  <c r="O40" i="24"/>
  <c r="O39" i="24"/>
  <c r="O38" i="24"/>
  <c r="O37" i="24"/>
  <c r="O36" i="24"/>
  <c r="O35" i="24"/>
  <c r="G46" i="24"/>
  <c r="G44" i="24"/>
  <c r="G43" i="24"/>
  <c r="G42" i="24"/>
  <c r="G41" i="24"/>
  <c r="G40" i="24"/>
  <c r="G39" i="24"/>
  <c r="G38" i="24"/>
  <c r="G37" i="24"/>
  <c r="G36" i="24"/>
  <c r="G35" i="24"/>
  <c r="F46" i="24"/>
  <c r="F44" i="24"/>
  <c r="F43" i="24"/>
  <c r="F42" i="24"/>
  <c r="F41" i="24"/>
  <c r="F40" i="24"/>
  <c r="F39" i="24"/>
  <c r="F38" i="24"/>
  <c r="F37" i="24"/>
  <c r="F36" i="24"/>
  <c r="F35" i="24"/>
  <c r="D46" i="24"/>
  <c r="D44" i="24"/>
  <c r="D43" i="24"/>
  <c r="D42" i="24"/>
  <c r="D41" i="24"/>
  <c r="D40" i="24"/>
  <c r="D39" i="24"/>
  <c r="D38" i="24"/>
  <c r="D37" i="24"/>
  <c r="D36" i="24"/>
  <c r="D35" i="24"/>
  <c r="F7" i="24"/>
  <c r="I33" i="26"/>
  <c r="I30" i="26"/>
  <c r="I39" i="26"/>
  <c r="H39" i="26"/>
  <c r="G39" i="26"/>
  <c r="I37" i="26"/>
  <c r="H37" i="26"/>
  <c r="G37" i="26"/>
  <c r="S36" i="25"/>
  <c r="S35" i="25"/>
  <c r="S34" i="25"/>
  <c r="S31" i="25"/>
  <c r="S30" i="25"/>
  <c r="R36" i="25"/>
  <c r="R35" i="25"/>
  <c r="R34" i="25"/>
  <c r="R31" i="25"/>
  <c r="R30" i="25"/>
  <c r="Q36" i="25"/>
  <c r="Q35" i="25"/>
  <c r="Q34" i="25"/>
  <c r="Q31" i="25"/>
  <c r="Q30" i="25"/>
  <c r="P21" i="25"/>
  <c r="P20" i="25"/>
  <c r="Y20" i="25" s="1"/>
  <c r="P17" i="25"/>
  <c r="P14" i="25"/>
  <c r="Y14" i="25" s="1"/>
  <c r="AC14" i="25" s="1"/>
  <c r="P13" i="25"/>
  <c r="Y13" i="25" s="1"/>
  <c r="S11" i="25"/>
  <c r="AB11" i="25" s="1"/>
  <c r="R11" i="25"/>
  <c r="AA11" i="25" s="1"/>
  <c r="Q11" i="25"/>
  <c r="Z11" i="25" s="1"/>
  <c r="P10" i="25"/>
  <c r="Y10" i="25" s="1"/>
  <c r="R9" i="25"/>
  <c r="AA9" i="25" s="1"/>
  <c r="Q9" i="25"/>
  <c r="Z9" i="25" s="1"/>
  <c r="Z10" i="25" s="1"/>
  <c r="C9" i="25"/>
  <c r="T166" i="19"/>
  <c r="T165" i="19"/>
  <c r="R164" i="25"/>
  <c r="T164" i="19" s="1"/>
  <c r="T158" i="19"/>
  <c r="R157" i="25"/>
  <c r="T157" i="19" s="1"/>
  <c r="T154" i="19"/>
  <c r="T153" i="19"/>
  <c r="T152" i="19"/>
  <c r="T151" i="19"/>
  <c r="T149" i="19"/>
  <c r="T148" i="19"/>
  <c r="T147" i="19"/>
  <c r="T145" i="19"/>
  <c r="T144" i="19"/>
  <c r="T143" i="19"/>
  <c r="T142" i="19"/>
  <c r="T141" i="19"/>
  <c r="R140" i="25"/>
  <c r="T140" i="19" s="1"/>
  <c r="T131" i="19"/>
  <c r="R130" i="25"/>
  <c r="T130" i="19" s="1"/>
  <c r="R129" i="25"/>
  <c r="T129" i="19" s="1"/>
  <c r="T127" i="19"/>
  <c r="T126" i="19"/>
  <c r="T125" i="19"/>
  <c r="T124" i="19"/>
  <c r="T123" i="19"/>
  <c r="T122" i="19"/>
  <c r="O99" i="25"/>
  <c r="F110" i="25"/>
  <c r="I110" i="19" s="1"/>
  <c r="F109" i="25"/>
  <c r="I109" i="19" s="1"/>
  <c r="F108" i="25"/>
  <c r="I108" i="19" s="1"/>
  <c r="F107" i="25"/>
  <c r="I107" i="19" s="1"/>
  <c r="F106" i="25"/>
  <c r="I106" i="19" s="1"/>
  <c r="F105" i="25"/>
  <c r="I105" i="19" s="1"/>
  <c r="F104" i="25"/>
  <c r="I104" i="19" s="1"/>
  <c r="F103" i="25"/>
  <c r="I103" i="19" s="1"/>
  <c r="F102" i="25"/>
  <c r="I102" i="19"/>
  <c r="F101" i="25"/>
  <c r="I101" i="19" s="1"/>
  <c r="F100" i="25"/>
  <c r="I100" i="19" s="1"/>
  <c r="F99" i="25"/>
  <c r="I99" i="19" s="1"/>
  <c r="F98" i="25"/>
  <c r="I98" i="19" s="1"/>
  <c r="R88" i="25"/>
  <c r="T88" i="19" s="1"/>
  <c r="R87" i="25"/>
  <c r="T87" i="19" s="1"/>
  <c r="R85" i="25"/>
  <c r="T85" i="19" s="1"/>
  <c r="R84" i="25"/>
  <c r="R80" i="25"/>
  <c r="T80" i="19" s="1"/>
  <c r="E81" i="25"/>
  <c r="D81" i="25"/>
  <c r="R79" i="25"/>
  <c r="T79" i="19" s="1"/>
  <c r="F80" i="25"/>
  <c r="I80" i="19" s="1"/>
  <c r="F79" i="25"/>
  <c r="I79" i="19" s="1"/>
  <c r="E77" i="25"/>
  <c r="D77" i="25"/>
  <c r="R75" i="25"/>
  <c r="T75" i="19" s="1"/>
  <c r="F76" i="25"/>
  <c r="I76" i="19" s="1"/>
  <c r="R74" i="25"/>
  <c r="T74" i="19" s="1"/>
  <c r="F75" i="25"/>
  <c r="I75" i="19" s="1"/>
  <c r="R73" i="25"/>
  <c r="T73" i="19" s="1"/>
  <c r="F74" i="25"/>
  <c r="I74" i="19" s="1"/>
  <c r="R72" i="25"/>
  <c r="T72" i="19" s="1"/>
  <c r="F73" i="25"/>
  <c r="I73" i="19" s="1"/>
  <c r="R71" i="25"/>
  <c r="T71" i="19" s="1"/>
  <c r="F72" i="25"/>
  <c r="I72" i="19" s="1"/>
  <c r="R70" i="25"/>
  <c r="T70" i="19" s="1"/>
  <c r="F71" i="25"/>
  <c r="I71" i="19" s="1"/>
  <c r="R69" i="25"/>
  <c r="T69" i="19" s="1"/>
  <c r="F70" i="25"/>
  <c r="I70" i="19" s="1"/>
  <c r="R68" i="25"/>
  <c r="T68" i="19" s="1"/>
  <c r="F69" i="25"/>
  <c r="I69" i="19" s="1"/>
  <c r="R67" i="25"/>
  <c r="T67" i="19" s="1"/>
  <c r="F68" i="25"/>
  <c r="I68" i="19" s="1"/>
  <c r="R66" i="25"/>
  <c r="T66" i="19" s="1"/>
  <c r="F67" i="25"/>
  <c r="I67" i="19" s="1"/>
  <c r="R65" i="25"/>
  <c r="T65" i="19" s="1"/>
  <c r="F66" i="25"/>
  <c r="I66" i="19" s="1"/>
  <c r="R64" i="25"/>
  <c r="T64" i="19" s="1"/>
  <c r="F65" i="25"/>
  <c r="I65" i="19" s="1"/>
  <c r="R63" i="25"/>
  <c r="T63" i="19" s="1"/>
  <c r="F64" i="25"/>
  <c r="I64" i="19" s="1"/>
  <c r="F63" i="25"/>
  <c r="I63" i="19" s="1"/>
  <c r="F62" i="25"/>
  <c r="I62" i="19" s="1"/>
  <c r="F61" i="25"/>
  <c r="I61" i="19" s="1"/>
  <c r="R59" i="25"/>
  <c r="T59" i="19" s="1"/>
  <c r="F60" i="25"/>
  <c r="I60" i="19" s="1"/>
  <c r="R57" i="25"/>
  <c r="T57" i="19" s="1"/>
  <c r="F58" i="25"/>
  <c r="I58" i="19" s="1"/>
  <c r="R56" i="25"/>
  <c r="T56" i="19" s="1"/>
  <c r="F57" i="25"/>
  <c r="R55" i="25"/>
  <c r="T55" i="19" s="1"/>
  <c r="F55" i="25"/>
  <c r="I55" i="19" s="1"/>
  <c r="R54" i="25"/>
  <c r="T54" i="19" s="1"/>
  <c r="F54" i="25"/>
  <c r="I54" i="19" s="1"/>
  <c r="R53" i="25"/>
  <c r="F53" i="25"/>
  <c r="I53" i="19" s="1"/>
  <c r="F20" i="25"/>
  <c r="F19" i="25"/>
  <c r="F18" i="25"/>
  <c r="F17" i="25"/>
  <c r="F16" i="25"/>
  <c r="S14" i="25" s="1"/>
  <c r="F19" i="19"/>
  <c r="F105" i="19"/>
  <c r="I105" i="25" s="1"/>
  <c r="F104" i="19"/>
  <c r="I104" i="25" s="1"/>
  <c r="F103" i="19"/>
  <c r="I103" i="25" s="1"/>
  <c r="F102" i="19"/>
  <c r="I102" i="25" s="1"/>
  <c r="R70" i="19"/>
  <c r="T70" i="25" s="1"/>
  <c r="R69" i="19"/>
  <c r="T69" i="25" s="1"/>
  <c r="R68" i="19"/>
  <c r="T68" i="25" s="1"/>
  <c r="R67" i="19"/>
  <c r="T67" i="25" s="1"/>
  <c r="C7" i="24"/>
  <c r="C31" i="24" s="1"/>
  <c r="Y31" i="24" s="1"/>
  <c r="C32" i="24"/>
  <c r="H32" i="24" s="1"/>
  <c r="G39" i="12"/>
  <c r="G37" i="12"/>
  <c r="T150" i="19"/>
  <c r="T146" i="19"/>
  <c r="Q101" i="19"/>
  <c r="Q100" i="19"/>
  <c r="T125" i="25"/>
  <c r="T124" i="25"/>
  <c r="T123" i="25"/>
  <c r="T122" i="25"/>
  <c r="T153" i="25"/>
  <c r="T152" i="25"/>
  <c r="T151" i="25"/>
  <c r="T150" i="25"/>
  <c r="T149" i="25"/>
  <c r="T158" i="25"/>
  <c r="T147" i="25"/>
  <c r="R130" i="19"/>
  <c r="T130" i="25" s="1"/>
  <c r="R140" i="19"/>
  <c r="R88" i="19"/>
  <c r="T88" i="25" s="1"/>
  <c r="R87" i="19"/>
  <c r="T87" i="25" s="1"/>
  <c r="R85" i="19"/>
  <c r="T85" i="25" s="1"/>
  <c r="R84" i="19"/>
  <c r="T84" i="25" s="1"/>
  <c r="T146" i="25"/>
  <c r="E81" i="19"/>
  <c r="D81" i="19"/>
  <c r="F110" i="19"/>
  <c r="I110" i="25" s="1"/>
  <c r="F109" i="19"/>
  <c r="I109" i="25" s="1"/>
  <c r="F108" i="19"/>
  <c r="F107" i="19"/>
  <c r="I107" i="25" s="1"/>
  <c r="F106" i="19"/>
  <c r="I106" i="25" s="1"/>
  <c r="F101" i="19"/>
  <c r="I101" i="25" s="1"/>
  <c r="F100" i="19"/>
  <c r="I100" i="25" s="1"/>
  <c r="F99" i="19"/>
  <c r="I99" i="25" s="1"/>
  <c r="F98" i="19"/>
  <c r="R75" i="19"/>
  <c r="T75" i="25" s="1"/>
  <c r="R73" i="19"/>
  <c r="T73" i="25" s="1"/>
  <c r="R71" i="19"/>
  <c r="T71" i="25" s="1"/>
  <c r="T166" i="25"/>
  <c r="I108" i="25"/>
  <c r="T164" i="25"/>
  <c r="T126" i="25"/>
  <c r="R66" i="19"/>
  <c r="T66" i="25" s="1"/>
  <c r="R65" i="19"/>
  <c r="T65" i="25" s="1"/>
  <c r="R64" i="19"/>
  <c r="T64" i="25" s="1"/>
  <c r="M43" i="23"/>
  <c r="M42" i="23"/>
  <c r="M41" i="23"/>
  <c r="E43" i="23"/>
  <c r="E42" i="23"/>
  <c r="E41" i="23"/>
  <c r="M37" i="23"/>
  <c r="L37" i="23"/>
  <c r="K37" i="23"/>
  <c r="E37" i="23"/>
  <c r="D37" i="23"/>
  <c r="C37" i="23"/>
  <c r="I39" i="12"/>
  <c r="H39" i="12"/>
  <c r="I33" i="12"/>
  <c r="I37" i="12"/>
  <c r="H37" i="12"/>
  <c r="I30" i="12"/>
  <c r="R57" i="19"/>
  <c r="T57" i="25" s="1"/>
  <c r="R54" i="19"/>
  <c r="T54" i="25" s="1"/>
  <c r="R56" i="19"/>
  <c r="T56" i="25" s="1"/>
  <c r="F79" i="19"/>
  <c r="I79" i="25" s="1"/>
  <c r="J79" i="25" s="1"/>
  <c r="T121" i="25"/>
  <c r="R156" i="19"/>
  <c r="T156" i="25" s="1"/>
  <c r="F16" i="19"/>
  <c r="N168" i="19"/>
  <c r="M168" i="19"/>
  <c r="L168" i="19"/>
  <c r="G168" i="19"/>
  <c r="F168" i="19"/>
  <c r="E168" i="19"/>
  <c r="F80" i="19"/>
  <c r="R55" i="19"/>
  <c r="T55" i="25" s="1"/>
  <c r="R53" i="19"/>
  <c r="T53" i="25" s="1"/>
  <c r="R80" i="19"/>
  <c r="T80" i="25" s="1"/>
  <c r="R79" i="19"/>
  <c r="T79" i="25" s="1"/>
  <c r="U79" i="25" s="1"/>
  <c r="R74" i="19"/>
  <c r="T74" i="25" s="1"/>
  <c r="R72" i="19"/>
  <c r="T72" i="25" s="1"/>
  <c r="R63" i="19"/>
  <c r="T63" i="25" s="1"/>
  <c r="R59" i="19"/>
  <c r="T59" i="25" s="1"/>
  <c r="U59" i="25" s="1"/>
  <c r="T165" i="25"/>
  <c r="T148" i="25"/>
  <c r="T145" i="25"/>
  <c r="T144" i="25"/>
  <c r="T142" i="25"/>
  <c r="T141" i="25"/>
  <c r="O101" i="19"/>
  <c r="T127" i="25"/>
  <c r="F74" i="19"/>
  <c r="I74" i="25" s="1"/>
  <c r="J74" i="25" s="1"/>
  <c r="F70" i="19"/>
  <c r="I70" i="25" s="1"/>
  <c r="F68" i="19"/>
  <c r="I68" i="25" s="1"/>
  <c r="F65" i="19"/>
  <c r="I65" i="25" s="1"/>
  <c r="F63" i="19"/>
  <c r="I63" i="25" s="1"/>
  <c r="F67" i="19"/>
  <c r="I67" i="25" s="1"/>
  <c r="B31" i="12"/>
  <c r="F18" i="19"/>
  <c r="F17" i="19"/>
  <c r="E77" i="19"/>
  <c r="D77" i="19"/>
  <c r="F76" i="19"/>
  <c r="I76" i="25" s="1"/>
  <c r="F75" i="19"/>
  <c r="I75" i="25" s="1"/>
  <c r="F73" i="19"/>
  <c r="I73" i="25" s="1"/>
  <c r="F72" i="19"/>
  <c r="I72" i="25" s="1"/>
  <c r="F71" i="19"/>
  <c r="I71" i="25" s="1"/>
  <c r="F61" i="19"/>
  <c r="I61" i="25" s="1"/>
  <c r="F64" i="19"/>
  <c r="I64" i="25" s="1"/>
  <c r="F69" i="19"/>
  <c r="I69" i="25" s="1"/>
  <c r="F66" i="19"/>
  <c r="I66" i="25" s="1"/>
  <c r="F62" i="19"/>
  <c r="I62" i="25" s="1"/>
  <c r="F60" i="19"/>
  <c r="I60" i="25" s="1"/>
  <c r="F58" i="19"/>
  <c r="I58" i="25" s="1"/>
  <c r="F57" i="19"/>
  <c r="I57" i="25" s="1"/>
  <c r="F55" i="19"/>
  <c r="I55" i="25" s="1"/>
  <c r="F54" i="19"/>
  <c r="I54" i="25" s="1"/>
  <c r="F53" i="19"/>
  <c r="F20" i="19"/>
  <c r="J60" i="25" l="1"/>
  <c r="J62" i="25"/>
  <c r="U121" i="25"/>
  <c r="U123" i="25"/>
  <c r="S21" i="25"/>
  <c r="Z21" i="25"/>
  <c r="AB21" i="25"/>
  <c r="AA21" i="25"/>
  <c r="Y21" i="25"/>
  <c r="R139" i="19"/>
  <c r="T139" i="25" s="1"/>
  <c r="T116" i="19"/>
  <c r="U116" i="19" s="1"/>
  <c r="O98" i="25"/>
  <c r="W98" i="25" s="1"/>
  <c r="AA10" i="25"/>
  <c r="AA12" i="25" s="1"/>
  <c r="AA13" i="25" s="1"/>
  <c r="T121" i="19"/>
  <c r="U121" i="19" s="1"/>
  <c r="F81" i="19"/>
  <c r="I81" i="25" s="1"/>
  <c r="U67" i="19"/>
  <c r="I27" i="26"/>
  <c r="U157" i="19"/>
  <c r="I57" i="19"/>
  <c r="J57" i="19" s="1"/>
  <c r="D15" i="12"/>
  <c r="C19" i="24" s="1"/>
  <c r="U164" i="19"/>
  <c r="I80" i="25"/>
  <c r="J80" i="25" s="1"/>
  <c r="U71" i="19"/>
  <c r="T116" i="25"/>
  <c r="U116" i="25" s="1"/>
  <c r="O99" i="19"/>
  <c r="U143" i="19"/>
  <c r="I27" i="12"/>
  <c r="U68" i="19"/>
  <c r="U154" i="19"/>
  <c r="U144" i="19"/>
  <c r="U145" i="19"/>
  <c r="J80" i="19"/>
  <c r="D30" i="12"/>
  <c r="J69" i="19"/>
  <c r="J63" i="19"/>
  <c r="J55" i="19"/>
  <c r="J64" i="19"/>
  <c r="W100" i="25"/>
  <c r="Y17" i="25"/>
  <c r="AC16" i="25" s="1"/>
  <c r="AA20" i="25"/>
  <c r="Z20" i="25"/>
  <c r="AC20" i="25" s="1"/>
  <c r="Z12" i="25"/>
  <c r="Z13" i="25" s="1"/>
  <c r="R119" i="25"/>
  <c r="AB9" i="25"/>
  <c r="AB10" i="25" s="1"/>
  <c r="T36" i="19"/>
  <c r="K18" i="19" s="1"/>
  <c r="C19" i="12" s="1"/>
  <c r="G20" i="12" s="1"/>
  <c r="Y10" i="19"/>
  <c r="Q10" i="19"/>
  <c r="Q12" i="19" s="1"/>
  <c r="Q13" i="19" s="1"/>
  <c r="AB10" i="19"/>
  <c r="AB12" i="19" s="1"/>
  <c r="AB13" i="19" s="1"/>
  <c r="W100" i="19"/>
  <c r="X100" i="19" s="1"/>
  <c r="Y17" i="19"/>
  <c r="S21" i="19"/>
  <c r="Y21" i="19"/>
  <c r="AA21" i="19"/>
  <c r="Z21" i="19"/>
  <c r="AB21" i="19"/>
  <c r="Q21" i="19"/>
  <c r="Q20" i="19"/>
  <c r="Z11" i="19"/>
  <c r="R20" i="19"/>
  <c r="R119" i="19"/>
  <c r="AA11" i="19"/>
  <c r="P40" i="25"/>
  <c r="T40" i="25" s="1"/>
  <c r="Y19" i="25"/>
  <c r="T34" i="19"/>
  <c r="C9" i="24"/>
  <c r="Y34" i="24" s="1"/>
  <c r="AE34" i="24" s="1"/>
  <c r="AC14" i="19"/>
  <c r="S14" i="19"/>
  <c r="T14" i="19" s="1"/>
  <c r="S10" i="19"/>
  <c r="S12" i="19" s="1"/>
  <c r="S13" i="19" s="1"/>
  <c r="R10" i="19"/>
  <c r="R12" i="19" s="1"/>
  <c r="R13" i="19" s="1"/>
  <c r="S32" i="19"/>
  <c r="U79" i="19"/>
  <c r="J59" i="19"/>
  <c r="U130" i="19"/>
  <c r="R81" i="19"/>
  <c r="U158" i="19"/>
  <c r="U69" i="19"/>
  <c r="U56" i="19"/>
  <c r="U122" i="19"/>
  <c r="C24" i="24"/>
  <c r="F77" i="19"/>
  <c r="I77" i="25" s="1"/>
  <c r="J106" i="19"/>
  <c r="U123" i="19"/>
  <c r="R163" i="19"/>
  <c r="T163" i="25" s="1"/>
  <c r="J107" i="19"/>
  <c r="R129" i="19"/>
  <c r="T129" i="25" s="1"/>
  <c r="U129" i="25" s="1"/>
  <c r="J102" i="19"/>
  <c r="P104" i="19"/>
  <c r="U124" i="19"/>
  <c r="O100" i="19"/>
  <c r="R76" i="19"/>
  <c r="T76" i="25" s="1"/>
  <c r="J108" i="19"/>
  <c r="T31" i="19"/>
  <c r="U131" i="19"/>
  <c r="U55" i="19"/>
  <c r="T131" i="25"/>
  <c r="U131" i="25" s="1"/>
  <c r="F111" i="19"/>
  <c r="I111" i="25" s="1"/>
  <c r="J79" i="19"/>
  <c r="J109" i="19"/>
  <c r="U130" i="25"/>
  <c r="U64" i="25"/>
  <c r="U153" i="25"/>
  <c r="J106" i="25"/>
  <c r="O101" i="25"/>
  <c r="J101" i="25"/>
  <c r="U165" i="25"/>
  <c r="U122" i="25"/>
  <c r="Q100" i="25"/>
  <c r="U73" i="25"/>
  <c r="J107" i="25"/>
  <c r="J65" i="25"/>
  <c r="U166" i="25"/>
  <c r="F9" i="24"/>
  <c r="R156" i="25"/>
  <c r="T156" i="19" s="1"/>
  <c r="U156" i="19" s="1"/>
  <c r="U127" i="25"/>
  <c r="U70" i="25"/>
  <c r="U69" i="25"/>
  <c r="O100" i="25"/>
  <c r="U87" i="25"/>
  <c r="R89" i="25"/>
  <c r="D9" i="26" s="1"/>
  <c r="F15" i="24" s="1"/>
  <c r="U54" i="25"/>
  <c r="J66" i="25"/>
  <c r="J73" i="19"/>
  <c r="R60" i="19"/>
  <c r="I53" i="25"/>
  <c r="J53" i="25" s="1"/>
  <c r="U54" i="19"/>
  <c r="J62" i="19"/>
  <c r="U66" i="19"/>
  <c r="J72" i="19"/>
  <c r="U88" i="19"/>
  <c r="J104" i="19"/>
  <c r="U142" i="19"/>
  <c r="U153" i="19"/>
  <c r="I98" i="25"/>
  <c r="J98" i="25" s="1"/>
  <c r="T115" i="25"/>
  <c r="U115" i="25" s="1"/>
  <c r="J70" i="19"/>
  <c r="J65" i="19"/>
  <c r="U73" i="19"/>
  <c r="J110" i="19"/>
  <c r="U147" i="19"/>
  <c r="U72" i="19"/>
  <c r="T29" i="19"/>
  <c r="K11" i="19" s="1"/>
  <c r="Q168" i="19"/>
  <c r="T168" i="25" s="1"/>
  <c r="T154" i="25"/>
  <c r="U154" i="25" s="1"/>
  <c r="U146" i="19"/>
  <c r="U57" i="19"/>
  <c r="U64" i="19"/>
  <c r="J75" i="19"/>
  <c r="U80" i="19"/>
  <c r="J101" i="19"/>
  <c r="U125" i="19"/>
  <c r="U148" i="19"/>
  <c r="T30" i="19"/>
  <c r="T35" i="19"/>
  <c r="J105" i="19"/>
  <c r="U63" i="19"/>
  <c r="T33" i="19"/>
  <c r="J74" i="19"/>
  <c r="T140" i="25"/>
  <c r="U140" i="25" s="1"/>
  <c r="J66" i="19"/>
  <c r="J71" i="19"/>
  <c r="U74" i="19"/>
  <c r="U126" i="19"/>
  <c r="U149" i="19"/>
  <c r="J98" i="19"/>
  <c r="J99" i="19"/>
  <c r="R32" i="19"/>
  <c r="J58" i="19"/>
  <c r="U150" i="19"/>
  <c r="J53" i="19"/>
  <c r="J60" i="19"/>
  <c r="U65" i="19"/>
  <c r="J76" i="19"/>
  <c r="T143" i="25"/>
  <c r="U143" i="25" s="1"/>
  <c r="U59" i="19"/>
  <c r="J67" i="19"/>
  <c r="U70" i="19"/>
  <c r="U75" i="19"/>
  <c r="U85" i="19"/>
  <c r="U127" i="19"/>
  <c r="U140" i="19"/>
  <c r="U151" i="19"/>
  <c r="U165" i="19"/>
  <c r="J68" i="19"/>
  <c r="J100" i="19"/>
  <c r="R89" i="19"/>
  <c r="J54" i="19"/>
  <c r="J61" i="19"/>
  <c r="U87" i="19"/>
  <c r="J103" i="19"/>
  <c r="U141" i="19"/>
  <c r="U152" i="19"/>
  <c r="U166" i="19"/>
  <c r="U58" i="19"/>
  <c r="U63" i="25"/>
  <c r="F24" i="24"/>
  <c r="D30" i="26"/>
  <c r="J33" i="26" s="1"/>
  <c r="J102" i="25"/>
  <c r="U55" i="25"/>
  <c r="Q168" i="25"/>
  <c r="T168" i="19" s="1"/>
  <c r="J57" i="25"/>
  <c r="R81" i="25"/>
  <c r="D16" i="26" s="1"/>
  <c r="D19" i="26" s="1"/>
  <c r="U144" i="25"/>
  <c r="U72" i="25"/>
  <c r="T84" i="19"/>
  <c r="U84" i="19" s="1"/>
  <c r="J75" i="25"/>
  <c r="Q101" i="25"/>
  <c r="J67" i="25"/>
  <c r="J72" i="25"/>
  <c r="U88" i="25"/>
  <c r="F81" i="25"/>
  <c r="I81" i="19" s="1"/>
  <c r="J81" i="19" s="1"/>
  <c r="T35" i="25"/>
  <c r="J68" i="25"/>
  <c r="T115" i="19"/>
  <c r="U115" i="19" s="1"/>
  <c r="U126" i="25"/>
  <c r="R60" i="25"/>
  <c r="D17" i="26" s="1"/>
  <c r="F20" i="24" s="1"/>
  <c r="G20" i="24" s="1"/>
  <c r="R163" i="25"/>
  <c r="T163" i="19" s="1"/>
  <c r="T31" i="25"/>
  <c r="J73" i="25"/>
  <c r="J61" i="25"/>
  <c r="U147" i="25"/>
  <c r="U157" i="25"/>
  <c r="U141" i="25"/>
  <c r="J71" i="25"/>
  <c r="J69" i="25"/>
  <c r="J109" i="25"/>
  <c r="Q10" i="25"/>
  <c r="Q12" i="25" s="1"/>
  <c r="Q13" i="25" s="1"/>
  <c r="R76" i="25"/>
  <c r="T76" i="19" s="1"/>
  <c r="U80" i="25"/>
  <c r="J64" i="25"/>
  <c r="R139" i="25"/>
  <c r="T139" i="19" s="1"/>
  <c r="J55" i="25"/>
  <c r="U158" i="25"/>
  <c r="U67" i="25"/>
  <c r="U148" i="25"/>
  <c r="U84" i="25"/>
  <c r="U149" i="25"/>
  <c r="U145" i="25"/>
  <c r="U66" i="25"/>
  <c r="U85" i="25"/>
  <c r="J108" i="25"/>
  <c r="U146" i="25"/>
  <c r="J110" i="25"/>
  <c r="M39" i="26"/>
  <c r="P104" i="25"/>
  <c r="J99" i="25"/>
  <c r="U151" i="25"/>
  <c r="S10" i="25"/>
  <c r="S12" i="25" s="1"/>
  <c r="S13" i="25" s="1"/>
  <c r="J76" i="25"/>
  <c r="J58" i="25"/>
  <c r="U74" i="25"/>
  <c r="F77" i="25"/>
  <c r="U68" i="25"/>
  <c r="J104" i="25"/>
  <c r="D15" i="26"/>
  <c r="F19" i="24" s="1"/>
  <c r="H19" i="24" s="1"/>
  <c r="J19" i="24" s="1"/>
  <c r="Q20" i="25"/>
  <c r="U124" i="25"/>
  <c r="X100" i="25"/>
  <c r="U142" i="25"/>
  <c r="J54" i="25"/>
  <c r="U152" i="25"/>
  <c r="T53" i="19"/>
  <c r="U53" i="19" s="1"/>
  <c r="J105" i="25"/>
  <c r="J59" i="25"/>
  <c r="U58" i="25"/>
  <c r="U56" i="25"/>
  <c r="U164" i="25"/>
  <c r="U75" i="25"/>
  <c r="J100" i="25"/>
  <c r="J103" i="25"/>
  <c r="U125" i="25"/>
  <c r="U65" i="25"/>
  <c r="U150" i="25"/>
  <c r="F111" i="25"/>
  <c r="I111" i="19" s="1"/>
  <c r="J70" i="25"/>
  <c r="J63" i="25"/>
  <c r="U53" i="25"/>
  <c r="U57" i="25"/>
  <c r="U71" i="25"/>
  <c r="R10" i="25"/>
  <c r="T30" i="25"/>
  <c r="K12" i="25" s="1"/>
  <c r="L37" i="26"/>
  <c r="L30" i="26"/>
  <c r="M30" i="26" s="1"/>
  <c r="N39" i="26"/>
  <c r="J37" i="26"/>
  <c r="J39" i="26"/>
  <c r="N37" i="26"/>
  <c r="L39" i="26"/>
  <c r="T36" i="25"/>
  <c r="T14" i="25"/>
  <c r="Q21" i="25"/>
  <c r="R21" i="25"/>
  <c r="S32" i="24"/>
  <c r="N32" i="24"/>
  <c r="J37" i="12"/>
  <c r="A1" i="26"/>
  <c r="N31" i="24"/>
  <c r="P43" i="25"/>
  <c r="J39" i="12"/>
  <c r="P25" i="25"/>
  <c r="T25" i="25" s="1"/>
  <c r="Q32" i="19"/>
  <c r="M37" i="26"/>
  <c r="J33" i="12"/>
  <c r="Q32" i="25"/>
  <c r="R32" i="25"/>
  <c r="S32" i="25"/>
  <c r="T33" i="25"/>
  <c r="K15" i="25" s="1"/>
  <c r="T29" i="25"/>
  <c r="T34" i="25"/>
  <c r="R20" i="25"/>
  <c r="R21" i="19"/>
  <c r="T60" i="19" l="1"/>
  <c r="U139" i="19"/>
  <c r="U168" i="19"/>
  <c r="Q98" i="25"/>
  <c r="AC21" i="25"/>
  <c r="Q98" i="19"/>
  <c r="O98" i="19"/>
  <c r="U163" i="19"/>
  <c r="J111" i="19"/>
  <c r="AC16" i="19"/>
  <c r="U129" i="19"/>
  <c r="C34" i="24"/>
  <c r="I34" i="24" s="1"/>
  <c r="N34" i="24"/>
  <c r="T34" i="24" s="1"/>
  <c r="D24" i="24"/>
  <c r="C47" i="24" s="1"/>
  <c r="N47" i="24" s="1"/>
  <c r="AB12" i="25"/>
  <c r="AC10" i="25"/>
  <c r="Z10" i="19"/>
  <c r="Z12" i="19" s="1"/>
  <c r="AA10" i="19"/>
  <c r="AA12" i="19" s="1"/>
  <c r="AA13" i="19" s="1"/>
  <c r="AC21" i="19"/>
  <c r="AA20" i="19"/>
  <c r="Z20" i="19"/>
  <c r="AC20" i="19" s="1"/>
  <c r="K17" i="25"/>
  <c r="C17" i="26" s="1"/>
  <c r="E17" i="26" s="1"/>
  <c r="K16" i="25"/>
  <c r="C16" i="26" s="1"/>
  <c r="E16" i="26" s="1"/>
  <c r="K11" i="25"/>
  <c r="C9" i="26" s="1"/>
  <c r="E9" i="26" s="1"/>
  <c r="I9" i="26" s="1"/>
  <c r="K18" i="25"/>
  <c r="C19" i="26" s="1"/>
  <c r="K13" i="25"/>
  <c r="C12" i="26" s="1"/>
  <c r="K15" i="19"/>
  <c r="C15" i="12" s="1"/>
  <c r="K17" i="19"/>
  <c r="C17" i="12" s="1"/>
  <c r="K16" i="19"/>
  <c r="C16" i="12" s="1"/>
  <c r="K13" i="19"/>
  <c r="C12" i="12" s="1"/>
  <c r="K12" i="19"/>
  <c r="C10" i="12" s="1"/>
  <c r="T16" i="19"/>
  <c r="D19" i="24"/>
  <c r="C42" i="24" s="1"/>
  <c r="N42" i="24" s="1"/>
  <c r="G15" i="24"/>
  <c r="G24" i="24"/>
  <c r="T10" i="19"/>
  <c r="D13" i="12"/>
  <c r="D16" i="12"/>
  <c r="T81" i="25"/>
  <c r="U81" i="25" s="1"/>
  <c r="F83" i="19"/>
  <c r="I83" i="25" s="1"/>
  <c r="U76" i="19"/>
  <c r="T89" i="19"/>
  <c r="U89" i="19" s="1"/>
  <c r="J81" i="25"/>
  <c r="H24" i="24"/>
  <c r="J24" i="24" s="1"/>
  <c r="U156" i="25"/>
  <c r="U163" i="25"/>
  <c r="G19" i="24"/>
  <c r="D9" i="12"/>
  <c r="C15" i="24" s="1"/>
  <c r="D15" i="24" s="1"/>
  <c r="C38" i="24" s="1"/>
  <c r="N38" i="24" s="1"/>
  <c r="T89" i="25"/>
  <c r="U89" i="25" s="1"/>
  <c r="C9" i="12"/>
  <c r="U60" i="19"/>
  <c r="P26" i="12"/>
  <c r="Q28" i="12" s="1"/>
  <c r="T60" i="25"/>
  <c r="U60" i="25" s="1"/>
  <c r="D17" i="12"/>
  <c r="P17" i="26" s="1"/>
  <c r="R17" i="26" s="1"/>
  <c r="T21" i="19"/>
  <c r="H20" i="26"/>
  <c r="T81" i="19"/>
  <c r="U81" i="19" s="1"/>
  <c r="U168" i="25"/>
  <c r="D13" i="26"/>
  <c r="T16" i="25"/>
  <c r="K14" i="25" s="1"/>
  <c r="F21" i="24"/>
  <c r="G21" i="24" s="1"/>
  <c r="C10" i="26"/>
  <c r="U139" i="25"/>
  <c r="C15" i="26"/>
  <c r="E15" i="26" s="1"/>
  <c r="P15" i="26"/>
  <c r="R15" i="26" s="1"/>
  <c r="U76" i="25"/>
  <c r="T10" i="25"/>
  <c r="P39" i="26"/>
  <c r="R12" i="25"/>
  <c r="R13" i="25" s="1"/>
  <c r="T13" i="25" s="1"/>
  <c r="F83" i="25"/>
  <c r="I77" i="19"/>
  <c r="J77" i="19" s="1"/>
  <c r="T20" i="25"/>
  <c r="J111" i="25"/>
  <c r="J77" i="25"/>
  <c r="H18" i="26"/>
  <c r="T21" i="25"/>
  <c r="N30" i="26"/>
  <c r="T32" i="25"/>
  <c r="T38" i="25" s="1"/>
  <c r="S41" i="25" s="1"/>
  <c r="P37" i="26"/>
  <c r="Y32" i="24"/>
  <c r="AD32" i="24"/>
  <c r="T12" i="19"/>
  <c r="T13" i="19"/>
  <c r="T32" i="19"/>
  <c r="T38" i="19" s="1"/>
  <c r="S41" i="19" s="1"/>
  <c r="T20" i="19"/>
  <c r="R120" i="25"/>
  <c r="Q99" i="25" s="1"/>
  <c r="T119" i="19"/>
  <c r="U119" i="19" s="1"/>
  <c r="T119" i="25"/>
  <c r="U119" i="25" s="1"/>
  <c r="R120" i="19"/>
  <c r="Q99" i="19" s="1"/>
  <c r="P16" i="26" l="1"/>
  <c r="D19" i="12"/>
  <c r="Q102" i="19"/>
  <c r="P13" i="26"/>
  <c r="R13" i="26" s="1"/>
  <c r="K14" i="19"/>
  <c r="C13" i="12" s="1"/>
  <c r="G14" i="12" s="1"/>
  <c r="P9" i="26"/>
  <c r="R9" i="26" s="1"/>
  <c r="I24" i="24"/>
  <c r="I28" i="12"/>
  <c r="I42" i="24"/>
  <c r="I19" i="24"/>
  <c r="AB13" i="25"/>
  <c r="AC13" i="25" s="1"/>
  <c r="AC12" i="25"/>
  <c r="AC10" i="19"/>
  <c r="Z13" i="19"/>
  <c r="AC13" i="19" s="1"/>
  <c r="AC12" i="19"/>
  <c r="AC15" i="19" s="1"/>
  <c r="AC17" i="19" s="1"/>
  <c r="Q16" i="26"/>
  <c r="R16" i="26"/>
  <c r="H15" i="24"/>
  <c r="J15" i="24" s="1"/>
  <c r="G20" i="26"/>
  <c r="L20" i="26" s="1"/>
  <c r="M20" i="26" s="1"/>
  <c r="L19" i="26"/>
  <c r="N19" i="26" s="1"/>
  <c r="L12" i="26"/>
  <c r="N12" i="26" s="1"/>
  <c r="L16" i="26"/>
  <c r="M16" i="26" s="1"/>
  <c r="L17" i="26"/>
  <c r="M17" i="26" s="1"/>
  <c r="G18" i="12"/>
  <c r="E15" i="12"/>
  <c r="I15" i="12" s="1"/>
  <c r="L10" i="26"/>
  <c r="N10" i="26" s="1"/>
  <c r="I15" i="24"/>
  <c r="T12" i="25"/>
  <c r="E16" i="12"/>
  <c r="T16" i="26" s="1"/>
  <c r="C21" i="24"/>
  <c r="P19" i="26"/>
  <c r="F23" i="24"/>
  <c r="G23" i="24" s="1"/>
  <c r="E19" i="26"/>
  <c r="I19" i="26" s="1"/>
  <c r="I20" i="26" s="1"/>
  <c r="Q102" i="25"/>
  <c r="Q27" i="12"/>
  <c r="G11" i="12"/>
  <c r="E9" i="12"/>
  <c r="T9" i="26" s="1"/>
  <c r="U9" i="26" s="1"/>
  <c r="T15" i="19"/>
  <c r="T17" i="19" s="1"/>
  <c r="T18" i="19" s="1"/>
  <c r="T19" i="19" s="1"/>
  <c r="C20" i="24"/>
  <c r="H18" i="12"/>
  <c r="P18" i="26" s="1"/>
  <c r="E17" i="12"/>
  <c r="T17" i="26" s="1"/>
  <c r="V17" i="26" s="1"/>
  <c r="F18" i="24"/>
  <c r="G18" i="24" s="1"/>
  <c r="J15" i="26"/>
  <c r="I15" i="26"/>
  <c r="E18" i="26"/>
  <c r="J18" i="26" s="1"/>
  <c r="L15" i="26"/>
  <c r="G18" i="26"/>
  <c r="Q15" i="26"/>
  <c r="C13" i="26"/>
  <c r="I38" i="24"/>
  <c r="J17" i="26"/>
  <c r="I17" i="26"/>
  <c r="L9" i="26"/>
  <c r="N9" i="26" s="1"/>
  <c r="G11" i="26"/>
  <c r="J9" i="26"/>
  <c r="I83" i="19"/>
  <c r="J83" i="19" s="1"/>
  <c r="I28" i="26"/>
  <c r="J83" i="25"/>
  <c r="Q17" i="26"/>
  <c r="I47" i="24"/>
  <c r="T47" i="24"/>
  <c r="Y47" i="24"/>
  <c r="AE47" i="24" s="1"/>
  <c r="T38" i="24"/>
  <c r="Y38" i="24"/>
  <c r="AE38" i="24" s="1"/>
  <c r="T42" i="24"/>
  <c r="Y42" i="24"/>
  <c r="AE42" i="24" s="1"/>
  <c r="J16" i="26"/>
  <c r="I16" i="26"/>
  <c r="T120" i="19"/>
  <c r="U120" i="19" s="1"/>
  <c r="T120" i="25"/>
  <c r="U120" i="25" s="1"/>
  <c r="W99" i="19"/>
  <c r="W98" i="19"/>
  <c r="E13" i="12" l="1"/>
  <c r="J13" i="12" s="1"/>
  <c r="Q13" i="26"/>
  <c r="AC18" i="19"/>
  <c r="AC19" i="19" s="1"/>
  <c r="AC23" i="19" s="1"/>
  <c r="T22" i="19" s="1"/>
  <c r="T23" i="19" s="1"/>
  <c r="Q9" i="26"/>
  <c r="T15" i="26"/>
  <c r="U15" i="26" s="1"/>
  <c r="AC15" i="25"/>
  <c r="AC17" i="25" s="1"/>
  <c r="AC18" i="25" s="1"/>
  <c r="M19" i="26"/>
  <c r="N20" i="26"/>
  <c r="N16" i="26"/>
  <c r="Q19" i="26"/>
  <c r="R19" i="26"/>
  <c r="J15" i="12"/>
  <c r="M12" i="26"/>
  <c r="N17" i="26"/>
  <c r="M10" i="26"/>
  <c r="T15" i="25"/>
  <c r="T17" i="25" s="1"/>
  <c r="T18" i="25" s="1"/>
  <c r="T19" i="25" s="1"/>
  <c r="K9" i="19"/>
  <c r="L11" i="26"/>
  <c r="M11" i="26" s="1"/>
  <c r="E18" i="12"/>
  <c r="T18" i="26" s="1"/>
  <c r="U18" i="26" s="1"/>
  <c r="J19" i="26"/>
  <c r="J20" i="26" s="1"/>
  <c r="I18" i="26"/>
  <c r="C6" i="12"/>
  <c r="D21" i="24"/>
  <c r="H21" i="24"/>
  <c r="J21" i="24" s="1"/>
  <c r="I16" i="12"/>
  <c r="J16" i="12"/>
  <c r="E19" i="12"/>
  <c r="C23" i="24"/>
  <c r="H20" i="12"/>
  <c r="P20" i="26" s="1"/>
  <c r="U17" i="26"/>
  <c r="R18" i="26"/>
  <c r="Q18" i="26"/>
  <c r="J9" i="12"/>
  <c r="I9" i="12"/>
  <c r="D20" i="24"/>
  <c r="H20" i="24"/>
  <c r="J20" i="24" s="1"/>
  <c r="C18" i="24"/>
  <c r="I17" i="12"/>
  <c r="J17" i="12"/>
  <c r="L18" i="26"/>
  <c r="N18" i="26" s="1"/>
  <c r="V9" i="26"/>
  <c r="E13" i="26"/>
  <c r="L13" i="26"/>
  <c r="G14" i="26"/>
  <c r="L14" i="26" s="1"/>
  <c r="M15" i="26"/>
  <c r="N15" i="26"/>
  <c r="M9" i="26"/>
  <c r="O102" i="19"/>
  <c r="P101" i="19" s="1"/>
  <c r="R101" i="19" s="1"/>
  <c r="V16" i="26"/>
  <c r="U16" i="26"/>
  <c r="W99" i="25"/>
  <c r="O102" i="25"/>
  <c r="I13" i="12" l="1"/>
  <c r="K10" i="19"/>
  <c r="K19" i="19" s="1"/>
  <c r="K20" i="19" s="1"/>
  <c r="V15" i="26"/>
  <c r="K9" i="25"/>
  <c r="C6" i="26" s="1"/>
  <c r="AC19" i="25"/>
  <c r="K10" i="25" s="1"/>
  <c r="J18" i="12"/>
  <c r="I18" i="12"/>
  <c r="N11" i="26"/>
  <c r="L6" i="26"/>
  <c r="N6" i="26" s="1"/>
  <c r="R20" i="26"/>
  <c r="Q20" i="26"/>
  <c r="T19" i="26"/>
  <c r="I19" i="12"/>
  <c r="I20" i="12" s="1"/>
  <c r="T20" i="26"/>
  <c r="J19" i="12"/>
  <c r="J20" i="12" s="1"/>
  <c r="H23" i="24"/>
  <c r="J23" i="24" s="1"/>
  <c r="D23" i="24"/>
  <c r="C44" i="24"/>
  <c r="I21" i="24"/>
  <c r="M18" i="26"/>
  <c r="D18" i="24"/>
  <c r="H18" i="24"/>
  <c r="J18" i="24" s="1"/>
  <c r="I20" i="24"/>
  <c r="C43" i="24"/>
  <c r="V18" i="26"/>
  <c r="N14" i="26"/>
  <c r="M14" i="26"/>
  <c r="N13" i="26"/>
  <c r="M13" i="26"/>
  <c r="J13" i="26"/>
  <c r="T13" i="26"/>
  <c r="I13" i="26"/>
  <c r="S26" i="19"/>
  <c r="P99" i="19"/>
  <c r="R99" i="19" s="1"/>
  <c r="X157" i="19" s="1"/>
  <c r="P100" i="19"/>
  <c r="R100" i="19" s="1"/>
  <c r="T100" i="25" s="1"/>
  <c r="U100" i="25" s="1"/>
  <c r="P105" i="19"/>
  <c r="X106" i="19" s="1"/>
  <c r="X108" i="19" s="1"/>
  <c r="P98" i="19"/>
  <c r="X98" i="19" s="1"/>
  <c r="P101" i="25"/>
  <c r="R101" i="25" s="1"/>
  <c r="P99" i="25"/>
  <c r="R99" i="25" s="1"/>
  <c r="P100" i="25"/>
  <c r="R100" i="25" s="1"/>
  <c r="T100" i="19" s="1"/>
  <c r="P105" i="25"/>
  <c r="X106" i="25" s="1"/>
  <c r="X108" i="25" s="1"/>
  <c r="P98" i="25"/>
  <c r="D12" i="12"/>
  <c r="T101" i="25"/>
  <c r="C7" i="12" l="1"/>
  <c r="AC23" i="25"/>
  <c r="T22" i="25" s="1"/>
  <c r="T23" i="25" s="1"/>
  <c r="S26" i="25" s="1"/>
  <c r="M6" i="26"/>
  <c r="P102" i="19"/>
  <c r="R102" i="19" s="1"/>
  <c r="Y164" i="19" s="1"/>
  <c r="X150" i="19"/>
  <c r="X121" i="19"/>
  <c r="X130" i="19"/>
  <c r="X124" i="19"/>
  <c r="X125" i="19"/>
  <c r="U20" i="26"/>
  <c r="V20" i="26"/>
  <c r="I44" i="24"/>
  <c r="N44" i="24"/>
  <c r="X99" i="19"/>
  <c r="Y101" i="19" s="1"/>
  <c r="X120" i="19"/>
  <c r="V19" i="26"/>
  <c r="U19" i="26"/>
  <c r="C46" i="24"/>
  <c r="I23" i="24"/>
  <c r="R98" i="19"/>
  <c r="W116" i="19" s="1"/>
  <c r="X148" i="19"/>
  <c r="D7" i="12"/>
  <c r="E7" i="12" s="1"/>
  <c r="J7" i="12" s="1"/>
  <c r="X152" i="19"/>
  <c r="U100" i="19"/>
  <c r="T99" i="25"/>
  <c r="U99" i="25" s="1"/>
  <c r="I43" i="24"/>
  <c r="N43" i="24"/>
  <c r="X165" i="19"/>
  <c r="X164" i="19"/>
  <c r="X122" i="19"/>
  <c r="X153" i="19"/>
  <c r="X149" i="19"/>
  <c r="X140" i="19"/>
  <c r="X151" i="19"/>
  <c r="X126" i="19"/>
  <c r="X123" i="19"/>
  <c r="I18" i="24"/>
  <c r="C41" i="24"/>
  <c r="U13" i="26"/>
  <c r="V13" i="26"/>
  <c r="U101" i="25"/>
  <c r="T41" i="19"/>
  <c r="R26" i="19"/>
  <c r="C7" i="26"/>
  <c r="K19" i="25"/>
  <c r="C21" i="12"/>
  <c r="G8" i="12"/>
  <c r="G21" i="12" s="1"/>
  <c r="X98" i="25"/>
  <c r="P102" i="25"/>
  <c r="R102" i="25" s="1"/>
  <c r="R98" i="25"/>
  <c r="X148" i="25"/>
  <c r="X122" i="25"/>
  <c r="D7" i="26"/>
  <c r="X157" i="25"/>
  <c r="T99" i="19"/>
  <c r="U99" i="19" s="1"/>
  <c r="X153" i="25"/>
  <c r="X150" i="25"/>
  <c r="X151" i="25"/>
  <c r="X164" i="25"/>
  <c r="X124" i="25"/>
  <c r="X121" i="25"/>
  <c r="X123" i="25"/>
  <c r="X140" i="25"/>
  <c r="X130" i="25"/>
  <c r="X126" i="25"/>
  <c r="X165" i="25"/>
  <c r="X120" i="25"/>
  <c r="X149" i="25"/>
  <c r="X152" i="25"/>
  <c r="X125" i="25"/>
  <c r="X99" i="25"/>
  <c r="D12" i="26"/>
  <c r="P12" i="26" s="1"/>
  <c r="T101" i="19"/>
  <c r="U101" i="19" s="1"/>
  <c r="E12" i="12"/>
  <c r="H14" i="12"/>
  <c r="C17" i="24"/>
  <c r="Y158" i="19" l="1"/>
  <c r="Y122" i="19"/>
  <c r="Y116" i="19"/>
  <c r="Y126" i="19"/>
  <c r="Y124" i="19"/>
  <c r="Y156" i="19"/>
  <c r="Y119" i="19"/>
  <c r="Y139" i="19"/>
  <c r="Y152" i="19"/>
  <c r="Y153" i="19"/>
  <c r="Y127" i="19"/>
  <c r="Y154" i="19"/>
  <c r="Y120" i="19"/>
  <c r="Y149" i="19"/>
  <c r="Y130" i="19"/>
  <c r="Y125" i="19"/>
  <c r="Y157" i="19"/>
  <c r="Y165" i="19"/>
  <c r="Y166" i="19"/>
  <c r="T102" i="25"/>
  <c r="U102" i="25" s="1"/>
  <c r="Y140" i="19"/>
  <c r="Y121" i="19"/>
  <c r="Y147" i="19"/>
  <c r="Y123" i="19"/>
  <c r="Y148" i="19"/>
  <c r="K20" i="25"/>
  <c r="Y151" i="19"/>
  <c r="Y150" i="19"/>
  <c r="Y129" i="19"/>
  <c r="Y163" i="19"/>
  <c r="T26" i="19"/>
  <c r="S43" i="19" s="1"/>
  <c r="W163" i="19"/>
  <c r="W119" i="19"/>
  <c r="W139" i="19"/>
  <c r="W129" i="19"/>
  <c r="W154" i="19"/>
  <c r="T44" i="24"/>
  <c r="Y44" i="24"/>
  <c r="AE44" i="24" s="1"/>
  <c r="W156" i="19"/>
  <c r="W127" i="19"/>
  <c r="D6" i="12"/>
  <c r="D10" i="12" s="1"/>
  <c r="W166" i="19"/>
  <c r="N46" i="24"/>
  <c r="I46" i="24"/>
  <c r="T98" i="25"/>
  <c r="U98" i="25" s="1"/>
  <c r="W158" i="19"/>
  <c r="W147" i="19"/>
  <c r="Y43" i="24"/>
  <c r="AE43" i="24" s="1"/>
  <c r="T43" i="24"/>
  <c r="I7" i="12"/>
  <c r="N41" i="24"/>
  <c r="I41" i="24"/>
  <c r="J41" i="24" s="1"/>
  <c r="E41" i="24"/>
  <c r="C21" i="26"/>
  <c r="G8" i="26"/>
  <c r="L7" i="26"/>
  <c r="C23" i="12"/>
  <c r="C22" i="12"/>
  <c r="D27" i="12"/>
  <c r="R26" i="25"/>
  <c r="T41" i="25"/>
  <c r="D27" i="26" s="1"/>
  <c r="Y101" i="25"/>
  <c r="E7" i="26"/>
  <c r="H14" i="26"/>
  <c r="P14" i="26" s="1"/>
  <c r="F17" i="24"/>
  <c r="G17" i="24" s="1"/>
  <c r="E12" i="26"/>
  <c r="Y151" i="25"/>
  <c r="Y130" i="25"/>
  <c r="Y149" i="25"/>
  <c r="Y152" i="25"/>
  <c r="Y127" i="25"/>
  <c r="Y153" i="25"/>
  <c r="Y119" i="25"/>
  <c r="Y164" i="25"/>
  <c r="Y147" i="25"/>
  <c r="Y150" i="25"/>
  <c r="Y148" i="25"/>
  <c r="Y139" i="25"/>
  <c r="Y123" i="25"/>
  <c r="Y129" i="25"/>
  <c r="Y140" i="25"/>
  <c r="Y121" i="25"/>
  <c r="Y122" i="25"/>
  <c r="T102" i="19"/>
  <c r="U102" i="19" s="1"/>
  <c r="Y116" i="25"/>
  <c r="Y163" i="25"/>
  <c r="Y157" i="25"/>
  <c r="Y125" i="25"/>
  <c r="Y124" i="25"/>
  <c r="Y126" i="25"/>
  <c r="Y154" i="25"/>
  <c r="Y158" i="25"/>
  <c r="Y156" i="25"/>
  <c r="Y165" i="25"/>
  <c r="Y120" i="25"/>
  <c r="Y166" i="25"/>
  <c r="W127" i="25"/>
  <c r="D6" i="26"/>
  <c r="W158" i="25"/>
  <c r="W154" i="25"/>
  <c r="W129" i="25"/>
  <c r="W119" i="25"/>
  <c r="W139" i="25"/>
  <c r="W166" i="25"/>
  <c r="T98" i="19"/>
  <c r="U98" i="19" s="1"/>
  <c r="W147" i="25"/>
  <c r="W116" i="25"/>
  <c r="W156" i="25"/>
  <c r="W163" i="25"/>
  <c r="P7" i="26"/>
  <c r="I12" i="12"/>
  <c r="J12" i="12"/>
  <c r="E14" i="12"/>
  <c r="D17" i="24"/>
  <c r="R12" i="26"/>
  <c r="Q12" i="26"/>
  <c r="P6" i="26" l="1"/>
  <c r="Q6" i="26" s="1"/>
  <c r="T26" i="25"/>
  <c r="T43" i="25" s="1"/>
  <c r="T44" i="25" s="1"/>
  <c r="D28" i="26" s="1"/>
  <c r="D26" i="12"/>
  <c r="I31" i="12" s="1"/>
  <c r="J31" i="12" s="1"/>
  <c r="T43" i="19"/>
  <c r="T44" i="19" s="1"/>
  <c r="D28" i="12" s="1"/>
  <c r="T46" i="24"/>
  <c r="Y46" i="24"/>
  <c r="AE46" i="24" s="1"/>
  <c r="D21" i="12"/>
  <c r="D23" i="12" s="1"/>
  <c r="E6" i="12"/>
  <c r="I6" i="12" s="1"/>
  <c r="H8" i="12"/>
  <c r="C14" i="24"/>
  <c r="D14" i="24" s="1"/>
  <c r="Y41" i="24"/>
  <c r="T41" i="24"/>
  <c r="U41" i="24" s="1"/>
  <c r="P41" i="24"/>
  <c r="N7" i="26"/>
  <c r="M7" i="26"/>
  <c r="G21" i="26"/>
  <c r="L21" i="26" s="1"/>
  <c r="L8" i="26"/>
  <c r="C22" i="26"/>
  <c r="C23" i="26"/>
  <c r="H17" i="24"/>
  <c r="J17" i="24" s="1"/>
  <c r="R14" i="26"/>
  <c r="Q14" i="26"/>
  <c r="E14" i="26"/>
  <c r="T14" i="26" s="1"/>
  <c r="J12" i="26"/>
  <c r="I12" i="26"/>
  <c r="R7" i="26"/>
  <c r="Q7" i="26"/>
  <c r="I7" i="26"/>
  <c r="J7" i="26"/>
  <c r="T7" i="26"/>
  <c r="E6" i="26"/>
  <c r="F14" i="24"/>
  <c r="H8" i="26"/>
  <c r="D10" i="26"/>
  <c r="P10" i="26" s="1"/>
  <c r="T12" i="26"/>
  <c r="U12" i="26" s="1"/>
  <c r="I14" i="12"/>
  <c r="J14" i="12"/>
  <c r="C40" i="24"/>
  <c r="I17" i="24"/>
  <c r="E10" i="12"/>
  <c r="C16" i="24"/>
  <c r="H11" i="12"/>
  <c r="D32" i="12" l="1"/>
  <c r="E32" i="12" s="1"/>
  <c r="E33" i="12" s="1"/>
  <c r="R6" i="26"/>
  <c r="C13" i="24"/>
  <c r="C12" i="24" s="1"/>
  <c r="D12" i="24" s="1"/>
  <c r="C35" i="24" s="1"/>
  <c r="E8" i="12"/>
  <c r="J8" i="12" s="1"/>
  <c r="J6" i="12"/>
  <c r="S43" i="25"/>
  <c r="T46" i="25"/>
  <c r="D26" i="26"/>
  <c r="I31" i="26" s="1"/>
  <c r="J31" i="26" s="1"/>
  <c r="E35" i="12"/>
  <c r="I26" i="12"/>
  <c r="J27" i="12"/>
  <c r="T46" i="19"/>
  <c r="E21" i="12"/>
  <c r="I21" i="12" s="1"/>
  <c r="E36" i="12"/>
  <c r="D22" i="12"/>
  <c r="T6" i="26"/>
  <c r="U6" i="26" s="1"/>
  <c r="AA41" i="24"/>
  <c r="AE41" i="24"/>
  <c r="AF41" i="24" s="1"/>
  <c r="N8" i="26"/>
  <c r="M8" i="26"/>
  <c r="N21" i="26"/>
  <c r="M21" i="26"/>
  <c r="E8" i="26"/>
  <c r="J8" i="26" s="1"/>
  <c r="V7" i="26"/>
  <c r="U7" i="26"/>
  <c r="V12" i="26"/>
  <c r="D21" i="26"/>
  <c r="P8" i="26"/>
  <c r="J14" i="26"/>
  <c r="I14" i="26"/>
  <c r="G14" i="24"/>
  <c r="I14" i="24" s="1"/>
  <c r="E10" i="26"/>
  <c r="T10" i="26" s="1"/>
  <c r="F16" i="24"/>
  <c r="G16" i="24" s="1"/>
  <c r="H11" i="26"/>
  <c r="H21" i="26" s="1"/>
  <c r="H14" i="24"/>
  <c r="J14" i="24" s="1"/>
  <c r="J6" i="26"/>
  <c r="I6" i="26"/>
  <c r="Q10" i="26"/>
  <c r="R10" i="26"/>
  <c r="C37" i="24"/>
  <c r="E40" i="24"/>
  <c r="N40" i="24"/>
  <c r="I40" i="24"/>
  <c r="J40" i="24" s="1"/>
  <c r="H21" i="12"/>
  <c r="D16" i="24"/>
  <c r="E11" i="12"/>
  <c r="I10" i="12"/>
  <c r="J10" i="12"/>
  <c r="U14" i="26"/>
  <c r="V14" i="26"/>
  <c r="J28" i="12" l="1"/>
  <c r="I8" i="12"/>
  <c r="D13" i="24"/>
  <c r="C36" i="24" s="1"/>
  <c r="N36" i="24" s="1"/>
  <c r="V6" i="26"/>
  <c r="I26" i="26"/>
  <c r="L26" i="26" s="1"/>
  <c r="N26" i="26" s="1"/>
  <c r="E35" i="26"/>
  <c r="D32" i="26"/>
  <c r="J27" i="26"/>
  <c r="J21" i="12"/>
  <c r="E22" i="12"/>
  <c r="T8" i="26"/>
  <c r="U8" i="26" s="1"/>
  <c r="I8" i="26"/>
  <c r="C10" i="24"/>
  <c r="D10" i="24" s="1"/>
  <c r="P11" i="26"/>
  <c r="R11" i="26" s="1"/>
  <c r="Q8" i="26"/>
  <c r="R8" i="26"/>
  <c r="P21" i="26"/>
  <c r="Q21" i="26" s="1"/>
  <c r="E36" i="26"/>
  <c r="D22" i="26"/>
  <c r="E21" i="26"/>
  <c r="D23" i="26"/>
  <c r="E32" i="26"/>
  <c r="E11" i="26"/>
  <c r="T11" i="26" s="1"/>
  <c r="I10" i="26"/>
  <c r="J10" i="26"/>
  <c r="F13" i="24"/>
  <c r="H16" i="24"/>
  <c r="J16" i="24" s="1"/>
  <c r="Y40" i="24"/>
  <c r="T40" i="24"/>
  <c r="U40" i="24" s="1"/>
  <c r="P40" i="24"/>
  <c r="N37" i="24"/>
  <c r="I37" i="24"/>
  <c r="J11" i="12"/>
  <c r="I11" i="12"/>
  <c r="U10" i="26"/>
  <c r="V10" i="26"/>
  <c r="C39" i="24"/>
  <c r="I16" i="24"/>
  <c r="J32" i="12"/>
  <c r="I32" i="12"/>
  <c r="T36" i="24"/>
  <c r="U36" i="24" s="1"/>
  <c r="P36" i="24"/>
  <c r="Y36" i="24"/>
  <c r="N35" i="24"/>
  <c r="I35" i="24"/>
  <c r="J35" i="24" s="1"/>
  <c r="E35" i="24"/>
  <c r="E36" i="24" l="1"/>
  <c r="M26" i="26"/>
  <c r="I36" i="24"/>
  <c r="J36" i="24" s="1"/>
  <c r="V8" i="26"/>
  <c r="C25" i="24"/>
  <c r="D25" i="24" s="1"/>
  <c r="C48" i="24" s="1"/>
  <c r="N48" i="24" s="1"/>
  <c r="R21" i="26"/>
  <c r="Q11" i="26"/>
  <c r="J21" i="26"/>
  <c r="I21" i="26"/>
  <c r="E22" i="26"/>
  <c r="T21" i="26"/>
  <c r="I11" i="26"/>
  <c r="J11" i="26"/>
  <c r="J28" i="26"/>
  <c r="E33" i="26"/>
  <c r="G13" i="24"/>
  <c r="I13" i="24" s="1"/>
  <c r="F12" i="24"/>
  <c r="H13" i="24"/>
  <c r="J13" i="24" s="1"/>
  <c r="I39" i="24"/>
  <c r="N39" i="24"/>
  <c r="U11" i="26"/>
  <c r="V11" i="26"/>
  <c r="T37" i="24"/>
  <c r="Y37" i="24"/>
  <c r="AE37" i="24" s="1"/>
  <c r="AE40" i="24"/>
  <c r="AF40" i="24" s="1"/>
  <c r="AA40" i="24"/>
  <c r="AE36" i="24"/>
  <c r="AF36" i="24" s="1"/>
  <c r="AA36" i="24"/>
  <c r="Y35" i="24"/>
  <c r="P35" i="24"/>
  <c r="T35" i="24"/>
  <c r="U35" i="24" s="1"/>
  <c r="I48" i="24" l="1"/>
  <c r="G12" i="24"/>
  <c r="I12" i="24" s="1"/>
  <c r="F10" i="24"/>
  <c r="H12" i="24"/>
  <c r="J12" i="24" s="1"/>
  <c r="U21" i="26"/>
  <c r="V21" i="26"/>
  <c r="J32" i="26"/>
  <c r="I32" i="26"/>
  <c r="T39" i="24"/>
  <c r="Y39" i="24"/>
  <c r="AE39" i="24" s="1"/>
  <c r="T48" i="24"/>
  <c r="Y48" i="24"/>
  <c r="AE48" i="24" s="1"/>
  <c r="AA35" i="24"/>
  <c r="AE35" i="24"/>
  <c r="AF35" i="24" s="1"/>
  <c r="F25" i="24" l="1"/>
  <c r="G10" i="24"/>
  <c r="I10" i="24" s="1"/>
  <c r="H10" i="24"/>
  <c r="J10" i="24" s="1"/>
  <c r="G25" i="24" l="1"/>
  <c r="I25" i="24" s="1"/>
  <c r="H25" i="24"/>
  <c r="J25" i="24" s="1"/>
</calcChain>
</file>

<file path=xl/comments1.xml><?xml version="1.0" encoding="utf-8"?>
<comments xmlns="http://schemas.openxmlformats.org/spreadsheetml/2006/main">
  <authors>
    <author>Roberto Tropea</author>
    <author>avktro</author>
  </authors>
  <commentList>
    <comment ref="B17" authorId="0" shapeId="0">
      <text>
        <r>
          <rPr>
            <sz val="9"/>
            <color indexed="81"/>
            <rFont val="Segoe UI"/>
            <family val="2"/>
          </rPr>
          <t xml:space="preserve">Das angerechnete Globalbudget der SuS in einer Kleinklasse wird in den effektiven Kosten von der Besoldung für die Sonderpädagogik in die Regelbesoldung umgebucht. Damit wird nur der Anteil, der die Regelbesoldung übersteigt der Sonderpädagogik zugewiesen. Dies da die SuS in den Beitragsleistungen regulär angerechnet werden und dadurch auch die übliche Regelbesoldung generieren. </t>
        </r>
      </text>
    </comment>
    <comment ref="B20" authorId="1" shapeId="0">
      <text>
        <r>
          <rPr>
            <sz val="9"/>
            <color indexed="81"/>
            <rFont val="Tahoma"/>
            <family val="2"/>
          </rPr>
          <t xml:space="preserve">3-jahresdurchschnitt
</t>
        </r>
      </text>
    </comment>
    <comment ref="B24" authorId="0" shapeId="0">
      <text>
        <r>
          <rPr>
            <sz val="9"/>
            <color indexed="81"/>
            <rFont val="Segoe UI"/>
            <family val="2"/>
          </rPr>
          <t xml:space="preserve">Das angerechnete Globalbudget der SuS in einer Kleinklasse wird in den effektiven Kosten von der Besoldung für die Sonderpädagogik in die Regelbesoldung umgebucht. Damit wird nur der Anteil, der die Regelbesoldung übersteigt der Sonderpädagogik zugewiesen. Dies da die SuS in den Beitragsleistungen regulär angerechnet werden und dadurch auch die übliche Regelbesoldung generieren. </t>
        </r>
      </text>
    </comment>
    <comment ref="B27" authorId="1" shapeId="0">
      <text>
        <r>
          <rPr>
            <sz val="9"/>
            <color indexed="81"/>
            <rFont val="Tahoma"/>
            <family val="2"/>
          </rPr>
          <t xml:space="preserve">3-jahresdurchschnitt
</t>
        </r>
      </text>
    </comment>
    <comment ref="W113" authorId="0" shapeId="0">
      <text>
        <r>
          <rPr>
            <sz val="9"/>
            <color indexed="81"/>
            <rFont val="Segoe UI"/>
            <family val="2"/>
          </rPr>
          <t>Anteile des Kontos an der jeweiligen Gesamtbesoldung inkl. Lohnnebenkosten.</t>
        </r>
      </text>
    </comment>
    <comment ref="I116" authorId="0" shapeId="0">
      <text>
        <r>
          <rPr>
            <sz val="9"/>
            <color indexed="81"/>
            <rFont val="Segoe UI"/>
            <family val="2"/>
          </rPr>
          <t>sollten in diesem Konto Werte erfasst sein, prüfen, ob es sich um Födermassnahmen handelt und unter "übriges Förderangebot" erfassen</t>
        </r>
      </text>
    </comment>
    <comment ref="O130" authorId="1" shapeId="0">
      <text>
        <r>
          <rPr>
            <sz val="8"/>
            <color indexed="81"/>
            <rFont val="Tahoma"/>
            <family val="2"/>
          </rPr>
          <t xml:space="preserve">hier den Anteil der Stellvertretungskosten (3020.60) für den Förderbereich erfassen. Der Rest wird dem Regelbereich zugeweisen. </t>
        </r>
      </text>
    </comment>
    <comment ref="O140" authorId="1" shapeId="0">
      <text>
        <r>
          <rPr>
            <sz val="8"/>
            <color indexed="81"/>
            <rFont val="Tahoma"/>
            <family val="2"/>
          </rPr>
          <t xml:space="preserve">hier den Anteil aller Rückerstattungen (3020.9x) für den Förderbereich erfassen. Der Rest wird dem Regelbereich zugeweisen. </t>
        </r>
      </text>
    </comment>
    <comment ref="I147" authorId="0" shapeId="0">
      <text>
        <r>
          <rPr>
            <sz val="9"/>
            <color indexed="81"/>
            <rFont val="Segoe UI"/>
            <family val="2"/>
          </rPr>
          <t>sollten in diesem Konto Werte erfasst sein, prüfen, ob es sich um Födermassnahmen handelt und unter "übriges Förderangebot" erfassen</t>
        </r>
      </text>
    </comment>
    <comment ref="I155" authorId="0" shapeId="0">
      <text>
        <r>
          <rPr>
            <sz val="9"/>
            <color indexed="81"/>
            <rFont val="Segoe UI"/>
            <family val="2"/>
          </rPr>
          <t>Achtung: muss manuell dem Förderangebot zugeweisen werden</t>
        </r>
      </text>
    </comment>
    <comment ref="O157" authorId="1" shapeId="0">
      <text>
        <r>
          <rPr>
            <sz val="8"/>
            <color indexed="81"/>
            <rFont val="Tahoma"/>
            <family val="2"/>
          </rPr>
          <t xml:space="preserve">hier den Anteil aller Schulgelder (3612.1x-2x) für den Förderbereich erfassen. Der Rest wird dem Regelbereich zugeweisen. 
</t>
        </r>
      </text>
    </comment>
    <comment ref="I158" authorId="0" shapeId="0">
      <text>
        <r>
          <rPr>
            <sz val="9"/>
            <color indexed="81"/>
            <rFont val="Segoe UI"/>
            <family val="2"/>
          </rPr>
          <t>Achtung: wird dem Regelunterricht zugeweisen</t>
        </r>
      </text>
    </comment>
    <comment ref="J162" authorId="0" shapeId="0">
      <text>
        <r>
          <rPr>
            <sz val="9"/>
            <color indexed="81"/>
            <rFont val="Segoe UI"/>
            <family val="2"/>
          </rPr>
          <t>Achtung: muss manuell dem Förderangebot zugeweisen werden</t>
        </r>
      </text>
    </comment>
    <comment ref="P164" authorId="1" shapeId="0">
      <text>
        <r>
          <rPr>
            <sz val="8"/>
            <color indexed="81"/>
            <rFont val="Tahoma"/>
            <family val="2"/>
          </rPr>
          <t xml:space="preserve">hier den Anteil aller Schulgelder (4612.1x-2x) für den Förderbereich erfassen. Der Rest wird dem Regelbereich zugeweisen. </t>
        </r>
      </text>
    </comment>
    <comment ref="J166" authorId="0" shapeId="0">
      <text>
        <r>
          <rPr>
            <sz val="9"/>
            <color indexed="81"/>
            <rFont val="Segoe UI"/>
            <family val="2"/>
          </rPr>
          <t>Achtung: wird dem Regelunterricht zugeweisen</t>
        </r>
      </text>
    </comment>
  </commentList>
</comments>
</file>

<file path=xl/comments2.xml><?xml version="1.0" encoding="utf-8"?>
<comments xmlns="http://schemas.openxmlformats.org/spreadsheetml/2006/main">
  <authors>
    <author>avktro</author>
  </authors>
  <commentList>
    <comment ref="C4" authorId="0" shapeId="0">
      <text>
        <r>
          <rPr>
            <sz val="9"/>
            <color indexed="81"/>
            <rFont val="Tahoma"/>
            <family val="2"/>
          </rPr>
          <t xml:space="preserve">Standardkosten Beitragsleistungen (Globalbudget)
</t>
        </r>
      </text>
    </comment>
    <comment ref="D4" authorId="0" shapeId="0">
      <text>
        <r>
          <rPr>
            <sz val="9"/>
            <color indexed="81"/>
            <rFont val="Tahoma"/>
            <family val="2"/>
          </rPr>
          <t xml:space="preserve">effektiver Aufwand
</t>
        </r>
      </text>
    </comment>
  </commentList>
</comments>
</file>

<file path=xl/comments3.xml><?xml version="1.0" encoding="utf-8"?>
<comments xmlns="http://schemas.openxmlformats.org/spreadsheetml/2006/main">
  <authors>
    <author>Roberto Tropea</author>
    <author>avktro</author>
  </authors>
  <commentList>
    <comment ref="B17" authorId="0" shapeId="0">
      <text>
        <r>
          <rPr>
            <sz val="9"/>
            <color indexed="81"/>
            <rFont val="Segoe UI"/>
            <family val="2"/>
          </rPr>
          <t xml:space="preserve">Das angerechnete Globalbudget der SuS in einer Kleinklasse wird in den effektiven Kosten von der Besoldung für die Sonderpädagogik in die Regelbesoldung umgebucht. Damit wird nur der Anteil, der die Regelbesoldung übersteigt der Sonderpädagogik zugewiesen. Dies da die SuS in den Beitragsleistungen regulär angerechnet werden und dadurch auch die übliche Regelbesoldung generieren. </t>
        </r>
      </text>
    </comment>
    <comment ref="B20" authorId="1" shapeId="0">
      <text>
        <r>
          <rPr>
            <sz val="9"/>
            <color indexed="81"/>
            <rFont val="Tahoma"/>
            <family val="2"/>
          </rPr>
          <t xml:space="preserve">3-jahresdurchschnitt
</t>
        </r>
      </text>
    </comment>
    <comment ref="B24" authorId="0" shapeId="0">
      <text>
        <r>
          <rPr>
            <sz val="9"/>
            <color indexed="81"/>
            <rFont val="Segoe UI"/>
            <family val="2"/>
          </rPr>
          <t xml:space="preserve">Das angerechnete Globalbudget der SuS in einer Kleinklasse wird in den effektiven Kosten von der Besoldung für die Sonderpädagogik in die Regelbesoldung umgebucht. Damit wird nur der Anteil, der die Regelbesoldung übersteigt der Sonderpädagogik zugewiesen. Dies da die SuS in den Beitragsleistungen regulär angerechnet werden und dadurch auch die übliche Regelbesoldung generieren. </t>
        </r>
      </text>
    </comment>
    <comment ref="B27" authorId="1" shapeId="0">
      <text>
        <r>
          <rPr>
            <sz val="9"/>
            <color indexed="81"/>
            <rFont val="Tahoma"/>
            <family val="2"/>
          </rPr>
          <t xml:space="preserve">3-jahresdurchschnitt
</t>
        </r>
      </text>
    </comment>
    <comment ref="W113" authorId="0" shapeId="0">
      <text>
        <r>
          <rPr>
            <sz val="9"/>
            <color indexed="81"/>
            <rFont val="Segoe UI"/>
            <family val="2"/>
          </rPr>
          <t>Anteile des Kontos an der jeweiligen Gesamtbesoldung inkl. Lohnnebenkosten.</t>
        </r>
      </text>
    </comment>
    <comment ref="I116" authorId="0" shapeId="0">
      <text>
        <r>
          <rPr>
            <sz val="9"/>
            <color indexed="81"/>
            <rFont val="Segoe UI"/>
            <family val="2"/>
          </rPr>
          <t>sollten in diesem Konto Werte erfasst sein, prüfen, ob es sich um Födermassnahmen handelt und unter "übriges Förderangebot" erfassen</t>
        </r>
      </text>
    </comment>
    <comment ref="O130" authorId="1" shapeId="0">
      <text>
        <r>
          <rPr>
            <sz val="8"/>
            <color indexed="81"/>
            <rFont val="Tahoma"/>
            <family val="2"/>
          </rPr>
          <t xml:space="preserve">hier den Anteil der Stellvertretungskosten (3020.60) für den Förderbereich erfassen. Der Rest wird dem Regelbereich zugeweisen. </t>
        </r>
      </text>
    </comment>
    <comment ref="O140" authorId="1" shapeId="0">
      <text>
        <r>
          <rPr>
            <sz val="8"/>
            <color indexed="81"/>
            <rFont val="Tahoma"/>
            <family val="2"/>
          </rPr>
          <t xml:space="preserve">hier den Anteil aller Rückerstattungen (3020.9x) für den Förderbereich erfassen. Der Rest wird dem Regelbereich zugeweisen. </t>
        </r>
      </text>
    </comment>
    <comment ref="I147" authorId="0" shapeId="0">
      <text>
        <r>
          <rPr>
            <sz val="9"/>
            <color indexed="81"/>
            <rFont val="Segoe UI"/>
            <family val="2"/>
          </rPr>
          <t>sollten in diesem Konto Werte erfasst sein, prüfen, ob es sich um Födermassnahmen handelt und unter "übriges Förderangebot" erfassen</t>
        </r>
      </text>
    </comment>
    <comment ref="I155" authorId="0" shapeId="0">
      <text>
        <r>
          <rPr>
            <sz val="9"/>
            <color indexed="81"/>
            <rFont val="Segoe UI"/>
            <family val="2"/>
          </rPr>
          <t>Achtung: muss manuell dem Förderangebot zugeweisen werden</t>
        </r>
      </text>
    </comment>
    <comment ref="O157" authorId="1" shapeId="0">
      <text>
        <r>
          <rPr>
            <sz val="8"/>
            <color indexed="81"/>
            <rFont val="Tahoma"/>
            <family val="2"/>
          </rPr>
          <t xml:space="preserve">hier den Anteil aller Schulgelder (3612.1x-2x) für den Förderbereich erfassen. Der Rest wird dem Regelbereich zugeweisen. 
</t>
        </r>
      </text>
    </comment>
    <comment ref="I158" authorId="0" shapeId="0">
      <text>
        <r>
          <rPr>
            <sz val="9"/>
            <color indexed="81"/>
            <rFont val="Segoe UI"/>
            <family val="2"/>
          </rPr>
          <t>Achtung: wird dem Regelunterricht zugeweisen</t>
        </r>
      </text>
    </comment>
    <comment ref="J162" authorId="0" shapeId="0">
      <text>
        <r>
          <rPr>
            <sz val="9"/>
            <color indexed="81"/>
            <rFont val="Segoe UI"/>
            <family val="2"/>
          </rPr>
          <t>Achtung: muss manuell dem Förderangebot zugeweisen werden</t>
        </r>
      </text>
    </comment>
    <comment ref="P164" authorId="1" shapeId="0">
      <text>
        <r>
          <rPr>
            <sz val="8"/>
            <color indexed="81"/>
            <rFont val="Tahoma"/>
            <family val="2"/>
          </rPr>
          <t xml:space="preserve">hier den Anteil aller Schulgelder (4612.1x-2x) für den Förderbereich erfassen. Der Rest wird dem Regelbereich zugeweisen. </t>
        </r>
      </text>
    </comment>
    <comment ref="J166" authorId="0" shapeId="0">
      <text>
        <r>
          <rPr>
            <sz val="9"/>
            <color indexed="81"/>
            <rFont val="Segoe UI"/>
            <family val="2"/>
          </rPr>
          <t>Achtung: wird dem Regelunterricht zugeweisen</t>
        </r>
      </text>
    </comment>
  </commentList>
</comments>
</file>

<file path=xl/comments4.xml><?xml version="1.0" encoding="utf-8"?>
<comments xmlns="http://schemas.openxmlformats.org/spreadsheetml/2006/main">
  <authors>
    <author>avktro</author>
  </authors>
  <commentList>
    <comment ref="C4" authorId="0" shapeId="0">
      <text>
        <r>
          <rPr>
            <sz val="9"/>
            <color indexed="81"/>
            <rFont val="Tahoma"/>
            <family val="2"/>
          </rPr>
          <t xml:space="preserve">Standardkosten Beitragsleistungen (Globalbudget)
</t>
        </r>
      </text>
    </comment>
    <comment ref="D4" authorId="0" shapeId="0">
      <text>
        <r>
          <rPr>
            <sz val="9"/>
            <color indexed="81"/>
            <rFont val="Tahoma"/>
            <family val="2"/>
          </rPr>
          <t xml:space="preserve">effektiver Aufwand
</t>
        </r>
      </text>
    </comment>
  </commentList>
</comments>
</file>

<file path=xl/sharedStrings.xml><?xml version="1.0" encoding="utf-8"?>
<sst xmlns="http://schemas.openxmlformats.org/spreadsheetml/2006/main" count="1426" uniqueCount="481">
  <si>
    <t>Steuern</t>
  </si>
  <si>
    <t>Standard BL</t>
  </si>
  <si>
    <t>Aufwand netto</t>
  </si>
  <si>
    <t>Delta</t>
  </si>
  <si>
    <t>Besoldung</t>
  </si>
  <si>
    <t>Regelbereich</t>
  </si>
  <si>
    <t>Sachaufwand</t>
  </si>
  <si>
    <t>Material</t>
  </si>
  <si>
    <t>Unterricht</t>
  </si>
  <si>
    <t>Verwaltung</t>
  </si>
  <si>
    <t>Administration</t>
  </si>
  <si>
    <t>Schulleitung</t>
  </si>
  <si>
    <t>Baufolgekosten</t>
  </si>
  <si>
    <t>Zins</t>
  </si>
  <si>
    <t>Unterhalt</t>
  </si>
  <si>
    <t>Verrechnung</t>
  </si>
  <si>
    <t>Steuerkraft</t>
  </si>
  <si>
    <t>Finanzierung</t>
  </si>
  <si>
    <t>Beitrag Kanton</t>
  </si>
  <si>
    <t>übrigen Aufwand</t>
  </si>
  <si>
    <t>Besoldungsaufwand</t>
  </si>
  <si>
    <t>Rückerstattungen</t>
  </si>
  <si>
    <t>Schulmaterial</t>
  </si>
  <si>
    <t>Übriges</t>
  </si>
  <si>
    <t>Abschreibungen</t>
  </si>
  <si>
    <t>Zinsen</t>
  </si>
  <si>
    <t>Lehrerbesoldung</t>
  </si>
  <si>
    <t>Entlastungsbeitrag</t>
  </si>
  <si>
    <t>Total</t>
  </si>
  <si>
    <t>Gebäudeaufwand</t>
  </si>
  <si>
    <t>Kindergarten</t>
  </si>
  <si>
    <t>Primarstufe</t>
  </si>
  <si>
    <t>Sek 1</t>
  </si>
  <si>
    <t>Schultyp</t>
  </si>
  <si>
    <t>Soll</t>
  </si>
  <si>
    <t>Haben</t>
  </si>
  <si>
    <t>Saldo</t>
  </si>
  <si>
    <t>Funktion</t>
  </si>
  <si>
    <t>Kiga</t>
  </si>
  <si>
    <t>Legislative</t>
  </si>
  <si>
    <t>Sekundarstufe</t>
  </si>
  <si>
    <t>Liegenschaften</t>
  </si>
  <si>
    <t>Bibliothek</t>
  </si>
  <si>
    <t>Regelunterricht</t>
  </si>
  <si>
    <t>Sonderpädagogik</t>
  </si>
  <si>
    <t>Stellvertretung</t>
  </si>
  <si>
    <t>Schulgelder bez.</t>
  </si>
  <si>
    <t>Schulgelder erhalten</t>
  </si>
  <si>
    <t>Anteil NK</t>
  </si>
  <si>
    <t>Löhne Schulleitung</t>
  </si>
  <si>
    <t>Leistungen Pensionierte</t>
  </si>
  <si>
    <t>Löhne SSA</t>
  </si>
  <si>
    <t>Zinsen langfr. Schulden</t>
  </si>
  <si>
    <t>Zinsen kurzfr. Schulden</t>
  </si>
  <si>
    <t>übriger Aufwand</t>
  </si>
  <si>
    <t xml:space="preserve">PS </t>
  </si>
  <si>
    <t>Einl. Vorfinanzierungen</t>
  </si>
  <si>
    <t>Erfolg</t>
  </si>
  <si>
    <t>Schulsteuern</t>
  </si>
  <si>
    <t>Grundstückgewinnsteuer</t>
  </si>
  <si>
    <t>a.o. Aufwendungen</t>
  </si>
  <si>
    <t>Liegenschaften FV</t>
  </si>
  <si>
    <t>Entn. Vorfinanzierungen</t>
  </si>
  <si>
    <t>PSG</t>
  </si>
  <si>
    <t>SSG</t>
  </si>
  <si>
    <t>VSG</t>
  </si>
  <si>
    <t>Übriges, Transport</t>
  </si>
  <si>
    <t>- Besoldungsaufwand Sonderpädagogik, Honorare und SSA; zzgl. Anteil PersNK</t>
  </si>
  <si>
    <t>Basisstufe</t>
  </si>
  <si>
    <t>Schulverwaltung</t>
  </si>
  <si>
    <t>SSA</t>
  </si>
  <si>
    <t>Transporte</t>
  </si>
  <si>
    <t>übriges</t>
  </si>
  <si>
    <t>Bildung n.a.g.</t>
  </si>
  <si>
    <t>Finanzausgleich</t>
  </si>
  <si>
    <t>Schulgesundheit</t>
  </si>
  <si>
    <t>Kiga (2110)</t>
  </si>
  <si>
    <t>Primar (212)</t>
  </si>
  <si>
    <t>Sek 1 (213)</t>
  </si>
  <si>
    <t>Basisstufe (2111)</t>
  </si>
  <si>
    <t>Freiwilliges Zusatzangebot</t>
  </si>
  <si>
    <t>Besondere Aufgaben</t>
  </si>
  <si>
    <t>SL von anderer Gemeinde</t>
  </si>
  <si>
    <t>SL an andere Gemeinde</t>
  </si>
  <si>
    <t>Finanzvermögen n.a.g</t>
  </si>
  <si>
    <t>Schülerzahlen</t>
  </si>
  <si>
    <t>für Besoldungspauschale</t>
  </si>
  <si>
    <t>für Betriebspauschale</t>
  </si>
  <si>
    <t>davon in Mehrklassen</t>
  </si>
  <si>
    <t>Faktor</t>
  </si>
  <si>
    <t>Steuerfuss</t>
  </si>
  <si>
    <t>Schulgemeinde</t>
  </si>
  <si>
    <t>Freiw. Zusatzangebot</t>
  </si>
  <si>
    <t>Tagesbereuung</t>
  </si>
  <si>
    <t>CO2-Abgabe</t>
  </si>
  <si>
    <t>0110</t>
  </si>
  <si>
    <t>Rechnung</t>
  </si>
  <si>
    <t>Sonderklasse</t>
  </si>
  <si>
    <t>PS</t>
  </si>
  <si>
    <t>Einl. Erneuerungsfonds</t>
  </si>
  <si>
    <t>Summe</t>
  </si>
  <si>
    <t>BL</t>
  </si>
  <si>
    <t>Aufwand</t>
  </si>
  <si>
    <t>Diff %</t>
  </si>
  <si>
    <t>Diverses</t>
  </si>
  <si>
    <t>BL in RE:</t>
  </si>
  <si>
    <t>Erfolg in RE:</t>
  </si>
  <si>
    <t>Steuerkraft:</t>
  </si>
  <si>
    <t>Standardsteuerfuss:</t>
  </si>
  <si>
    <t>notwendiger Steuerfuss:</t>
  </si>
  <si>
    <t>Differenz VJ</t>
  </si>
  <si>
    <t>%</t>
  </si>
  <si>
    <t>pro SuS</t>
  </si>
  <si>
    <t>P</t>
  </si>
  <si>
    <t>S</t>
  </si>
  <si>
    <t>T</t>
  </si>
  <si>
    <t>SuS</t>
  </si>
  <si>
    <t>Bes - K</t>
  </si>
  <si>
    <t>übriger A.</t>
  </si>
  <si>
    <t>K</t>
  </si>
  <si>
    <t>Diff St%</t>
  </si>
  <si>
    <t>St%</t>
  </si>
  <si>
    <t>in St%</t>
  </si>
  <si>
    <t>je SuS</t>
  </si>
  <si>
    <t>Erfassung der Rechnung</t>
  </si>
  <si>
    <t>bitte wählen</t>
  </si>
  <si>
    <t>Hilfstabelle Parameter</t>
  </si>
  <si>
    <t>Beitragsleistungen</t>
  </si>
  <si>
    <t>Lektionenansatz</t>
  </si>
  <si>
    <t>KIGA</t>
  </si>
  <si>
    <t>SEK</t>
  </si>
  <si>
    <t>TOT</t>
  </si>
  <si>
    <t>Unterrichtswochen</t>
  </si>
  <si>
    <t xml:space="preserve">Zuschlag Stv. </t>
  </si>
  <si>
    <t>Besoldungsnebenkosten</t>
  </si>
  <si>
    <t>Sockel</t>
  </si>
  <si>
    <t>Übriger Unterrichtsaufwand</t>
  </si>
  <si>
    <t>Zuschlag Basisstufe/Mehrklasse</t>
  </si>
  <si>
    <t>davon in Basisstufe</t>
  </si>
  <si>
    <t>Berechnung Beitragsleistungen</t>
  </si>
  <si>
    <t>Total Zuschlag in %</t>
  </si>
  <si>
    <t>Anrechnung Lektionen</t>
  </si>
  <si>
    <t>Zuschlag Stv.</t>
  </si>
  <si>
    <t>Besoldung Schulleitung</t>
  </si>
  <si>
    <t>Total Besoldungspauschale</t>
  </si>
  <si>
    <t>Sonderpädagogische Massnahmen</t>
  </si>
  <si>
    <t>Basisstufe / Mehrklassen</t>
  </si>
  <si>
    <t>Anrechnung Steuern</t>
  </si>
  <si>
    <t>Anrechnung Steuerbelastung</t>
  </si>
  <si>
    <t>BA</t>
  </si>
  <si>
    <t>ÜA</t>
  </si>
  <si>
    <t>Beitrag Besoldungsaufwand</t>
  </si>
  <si>
    <t>Total Baufolgekosten</t>
  </si>
  <si>
    <t>Entn. Erneuerungsfonds</t>
  </si>
  <si>
    <t>2191.3010.10</t>
  </si>
  <si>
    <t>.3010.9x</t>
  </si>
  <si>
    <t>.3040.00</t>
  </si>
  <si>
    <t>Familienzulage</t>
  </si>
  <si>
    <t>.3612.xx</t>
  </si>
  <si>
    <t>.3632.00</t>
  </si>
  <si>
    <t>.4612.xx</t>
  </si>
  <si>
    <t>.3910.00</t>
  </si>
  <si>
    <t>interne Verrechnung</t>
  </si>
  <si>
    <t>.4910.00</t>
  </si>
  <si>
    <t>2192.3010.10</t>
  </si>
  <si>
    <t>9610.3401.00</t>
  </si>
  <si>
    <t>.3406.00</t>
  </si>
  <si>
    <t>3020.10</t>
  </si>
  <si>
    <t>3020.4x</t>
  </si>
  <si>
    <t>3020.60</t>
  </si>
  <si>
    <t>3020.80</t>
  </si>
  <si>
    <t>Kleinklasse</t>
  </si>
  <si>
    <t>Logopädie</t>
  </si>
  <si>
    <t>Psychomotorik</t>
  </si>
  <si>
    <t>DaZ</t>
  </si>
  <si>
    <t>InS</t>
  </si>
  <si>
    <t>Unfall</t>
  </si>
  <si>
    <t>Rückerstatt.</t>
  </si>
  <si>
    <t>Unfalltaggelder</t>
  </si>
  <si>
    <t>Krankentaggelder</t>
  </si>
  <si>
    <t>EO Mutterschaft</t>
  </si>
  <si>
    <t>EO/IV</t>
  </si>
  <si>
    <t>Bes.Aufwand durch Kanton</t>
  </si>
  <si>
    <t>3040.00</t>
  </si>
  <si>
    <t>Familienzulagen</t>
  </si>
  <si>
    <t>3050.00</t>
  </si>
  <si>
    <t>AG-Beiträge</t>
  </si>
  <si>
    <t>AHV, IV, EO</t>
  </si>
  <si>
    <t>Pensionskasse</t>
  </si>
  <si>
    <t>Unfallversicherung</t>
  </si>
  <si>
    <t>Krankentaggeldvers.</t>
  </si>
  <si>
    <t>Sozialvers.beiträge</t>
  </si>
  <si>
    <t>3052.00</t>
  </si>
  <si>
    <t>3053.00</t>
  </si>
  <si>
    <t>3055.00</t>
  </si>
  <si>
    <t>3059.90</t>
  </si>
  <si>
    <t>Details: Schulmaterial</t>
  </si>
  <si>
    <t>2110.3104.00</t>
  </si>
  <si>
    <t>2111.</t>
  </si>
  <si>
    <t>2120.</t>
  </si>
  <si>
    <t>2130.</t>
  </si>
  <si>
    <t>3132.10</t>
  </si>
  <si>
    <t>Honorare</t>
  </si>
  <si>
    <t>3132.20</t>
  </si>
  <si>
    <t>3132.32</t>
  </si>
  <si>
    <t>3132.33</t>
  </si>
  <si>
    <t>3132.34</t>
  </si>
  <si>
    <t>3132.37</t>
  </si>
  <si>
    <t>3132.38</t>
  </si>
  <si>
    <t>3132.40</t>
  </si>
  <si>
    <t>übriges Förderangebot</t>
  </si>
  <si>
    <t>Freifächer</t>
  </si>
  <si>
    <t>3020.21</t>
  </si>
  <si>
    <t>Einschulungsklasse</t>
  </si>
  <si>
    <t>3020.22</t>
  </si>
  <si>
    <t>Interne Verrechnung Personalaufwand</t>
  </si>
  <si>
    <t>3910.00</t>
  </si>
  <si>
    <t>Aufteilung Regel-Förd.</t>
  </si>
  <si>
    <t>4230.00</t>
  </si>
  <si>
    <t>4231.00</t>
  </si>
  <si>
    <t>Schulgeld erhalten</t>
  </si>
  <si>
    <t>4621.61</t>
  </si>
  <si>
    <t>Direktzahlungen Kanton für InS</t>
  </si>
  <si>
    <t>4910.00</t>
  </si>
  <si>
    <t>Lehrerbes.</t>
  </si>
  <si>
    <t>Beitrag übriger Aufwand</t>
  </si>
  <si>
    <t>Details: Besoldung</t>
  </si>
  <si>
    <t>Schulische Sozialarbeit (SSA)</t>
  </si>
  <si>
    <t>Zusammenzug</t>
  </si>
  <si>
    <t>Allgemeine Angaben / Beitragsleistungen</t>
  </si>
  <si>
    <t>Lohnnebenkosten</t>
  </si>
  <si>
    <t>Ko.exkl. Lnk</t>
  </si>
  <si>
    <t>3000.00</t>
  </si>
  <si>
    <t>Entschädigung, Tag-/Sitzungsgeld</t>
  </si>
  <si>
    <t>2170.33xx.xx</t>
  </si>
  <si>
    <t>ordentliche Abschreibungen</t>
  </si>
  <si>
    <t>zusätzliche Abschreibungen</t>
  </si>
  <si>
    <t>.383x.xx</t>
  </si>
  <si>
    <t>.3893.xx</t>
  </si>
  <si>
    <t>.4893.xx</t>
  </si>
  <si>
    <t>.3511.xx</t>
  </si>
  <si>
    <t>.4511.xx</t>
  </si>
  <si>
    <t>davon in Kleinklasse</t>
  </si>
  <si>
    <t>Anrechnung Steuerbelast.</t>
  </si>
  <si>
    <t>Hiermit werden Abschreibungen auf Funktion zum üUA und nicht zu den Abschreibungen gezählt</t>
  </si>
  <si>
    <t>Erfassung in den gelben Feldern</t>
  </si>
  <si>
    <t>Bemerkungen</t>
  </si>
  <si>
    <t>Primarschulgemeinden</t>
  </si>
  <si>
    <t>Mittelwert (Bench)</t>
  </si>
  <si>
    <t>min</t>
  </si>
  <si>
    <t>max</t>
  </si>
  <si>
    <t>Anzahl SuS</t>
  </si>
  <si>
    <t>Volksschulaufwand</t>
  </si>
  <si>
    <t>Abschreibung</t>
  </si>
  <si>
    <t>übriger Aufwand/Ertrag</t>
  </si>
  <si>
    <r>
      <t xml:space="preserve">Erfolg je SuS   </t>
    </r>
    <r>
      <rPr>
        <sz val="9"/>
        <rFont val="Arial"/>
        <family val="2"/>
      </rPr>
      <t>periodisch</t>
    </r>
  </si>
  <si>
    <t>Berechnet gemäss Eingabe</t>
  </si>
  <si>
    <t>Nettoaufwand</t>
  </si>
  <si>
    <t>Darstellung für Bericht (manuelle Erfassung)</t>
  </si>
  <si>
    <t>Details: Abschreibungen/Vorfinanzierungen/Erneuerungsfonds (2170)</t>
  </si>
  <si>
    <t>Details: Besoldung Schulleitung (2191)</t>
  </si>
  <si>
    <t>Details: Zinsen (9610)</t>
  </si>
  <si>
    <t>Sachgruppen pro Stufen</t>
  </si>
  <si>
    <t>.3050.00</t>
  </si>
  <si>
    <t>.3052.00</t>
  </si>
  <si>
    <t>.3053.00</t>
  </si>
  <si>
    <t>.3055.00</t>
  </si>
  <si>
    <t>.3059.90</t>
  </si>
  <si>
    <t>Krankentag.</t>
  </si>
  <si>
    <t>PK</t>
  </si>
  <si>
    <t>Aufteilung</t>
  </si>
  <si>
    <t>Differenz Steuerkraft:</t>
  </si>
  <si>
    <t>Sekundarschulgemeinden</t>
  </si>
  <si>
    <t>Volksschulgemeinden</t>
  </si>
  <si>
    <t>Erfassung Mittel-, Min-, Maxwerte</t>
  </si>
  <si>
    <t>Mittel</t>
  </si>
  <si>
    <t>Max</t>
  </si>
  <si>
    <t>Min</t>
  </si>
  <si>
    <t xml:space="preserve">Daten hier jährlich erfassen. Diese werden dann unten entsprechend übertragen. </t>
  </si>
  <si>
    <t>Problematik:</t>
  </si>
  <si>
    <t xml:space="preserve">Im  Standardkostenabgleich wird diese Position mit dem übrigen Aufwand verrechnet. </t>
  </si>
  <si>
    <t>wo soll der übrige Volksschulaufwand verrechnet werden? Wird dieser nicht getrennt ausgewiesen, stimmen die Zahlen nicht mehr mit den Schulfinanzen überein. (Summe VA bzw. üUA)</t>
  </si>
  <si>
    <r>
      <t xml:space="preserve">Übriger Volksschulaufwand mit übrigem Aufwand verrechnet. </t>
    </r>
    <r>
      <rPr>
        <b/>
        <sz val="10"/>
        <color rgb="FFFF0000"/>
        <rFont val="Arial"/>
        <family val="2"/>
      </rPr>
      <t xml:space="preserve">Damit stimmt aktuelle die Summe des VA nicht. </t>
    </r>
    <r>
      <rPr>
        <sz val="10"/>
        <rFont val="Arial"/>
        <family val="2"/>
      </rPr>
      <t xml:space="preserve">Die Min- und Maxwerte werden aufgrund des Zusammenzählens möglicherweise falsch ausgewiesen. </t>
    </r>
  </si>
  <si>
    <t>Grundlagen</t>
  </si>
  <si>
    <t>Schüler/innen</t>
  </si>
  <si>
    <t>Einwohner</t>
  </si>
  <si>
    <t>in Mio</t>
  </si>
  <si>
    <t>je EW</t>
  </si>
  <si>
    <t>∑ SEK</t>
  </si>
  <si>
    <t xml:space="preserve">Steuerkraft </t>
  </si>
  <si>
    <t xml:space="preserve">Steuerfuss </t>
  </si>
  <si>
    <t>Entwicklung SuS</t>
  </si>
  <si>
    <t>Berechnung Schulkennzahlen</t>
  </si>
  <si>
    <t>Datengrundlage - Schülerzahlen</t>
  </si>
  <si>
    <t>Zellenschutz noch aktivieren</t>
  </si>
  <si>
    <t>Summenformel ist falsch</t>
  </si>
  <si>
    <t>Eingabe RG16'!F69</t>
  </si>
  <si>
    <t>Registerblatt und Zelle</t>
  </si>
  <si>
    <t>Eingabe BU17'!F69</t>
  </si>
  <si>
    <t>Falsche Kontoangabe für Besoldung übriges Förderangebot. 3020.38 statt 3020.37</t>
  </si>
  <si>
    <t>Eingabe RG16'!A109</t>
  </si>
  <si>
    <t>Eingabe BU17'!A109</t>
  </si>
  <si>
    <t>Nr.</t>
  </si>
  <si>
    <t>Fehler</t>
  </si>
  <si>
    <t>Alle Register</t>
  </si>
  <si>
    <t>In Standardkostenabgleich (Register "Vergleich BU17", in Zelle C10) wird der Entlastungbeitrag aus Register "EingabeBU17" Zelle O21 nicht mit eingerechnet</t>
  </si>
  <si>
    <t>In Standardkostenabgleich (Register "Vergleich RG16" in Zelle C10) wird der Entlastungbeitrag aus Register "EingabeRG16" Zelle O21 nicht mit eingerechnet</t>
  </si>
  <si>
    <t>Vergleich RG16'!C10</t>
  </si>
  <si>
    <t>Vergleich BU17'!C10</t>
  </si>
  <si>
    <t>Vergleich RG16'!D10</t>
  </si>
  <si>
    <t>In Nettokosten Regelbesoldung in Register "Vergelich RG16" in Zelle D10 wird das Konto 4231 (auf Stufen) mit berücksichtigt. Dies war im alten Abgelich noch nicht der Fall</t>
  </si>
  <si>
    <t>In Nettokosten Regelbesoldung in Register "Vergelich BU17" in Zelle D10 wird das Konto 4231 (auf Stufen) mit berücksichtigt. Dies war im alten Abgelich noch nicht der Fall</t>
  </si>
  <si>
    <t>Vergleich BU17'!D10</t>
  </si>
  <si>
    <t>Eingabe RG16'!O81</t>
  </si>
  <si>
    <t>Im Register "Eingabe RG16" in Zelle O81 fehlen die Rückerstattungen der Kontogruppe "3090.9x-Rückerstattungen". Die Zelle P122 muss somit in der Summe in Zelle O81 mit berücksichtigt werden</t>
  </si>
  <si>
    <t>Im Register "Eingabe BU17" in Zelle O81 fehlen die Rückerstattungen der Kontogruppe "3090.9x-Rückerstattungen". Die Zelle P122 muss somit in der Summe in Zelle O81 mit berücksichtigt werden</t>
  </si>
  <si>
    <t>Eingabe BU17'!O81</t>
  </si>
  <si>
    <t>Vergleich RG16'!D11</t>
  </si>
  <si>
    <t>Vergleich BU17'!D11</t>
  </si>
  <si>
    <t>Im Register "Vergleich RG16" besteht ein Formelfehler. In der Formel werden für die SSA fälschlicherweise aus dem Registerblatt "Eingabe RG16" die Zellen "'Eingabe RG16'!T71+'Eingabe RG16'!T72+'Eingabe RG16'!T73" (alles leere Zellen) mit eingerechnet. Dies ist nicht mehr nötig und kann gelöscht werden, weil die Konti zu SSA bereits mit der Zelle 'Eingabe RG16'!O82 in der Summe Zelle 'Eingabe RG16'!P82 berücksichtigt ist</t>
  </si>
  <si>
    <t>Im Register "Vergleich BU17" besteht ein Formelfehler. In der Formel werden für die SSA fälschlicherweise aus dem Registerblatt "Eingabe BU17" die Zellen "'Eingabe BU17!T71+'Eingabe BU17'!T72+'Eingabe BU17'!T73" (alles leere Zellen) mit eingerechnet. Dies ist nicht mehr nötig und kann gelöscht werden, weil die Konti zu SSA bereits mit der Zelle "'Eingabe BU17'!O82" in der Summe Zelle "'Eingabe BU17'!P82" berücksichtigt ist</t>
  </si>
  <si>
    <t>Eingabe RG16'!M49</t>
  </si>
  <si>
    <t>Summenfehler, ist nicht ganz bis oben gezogen</t>
  </si>
  <si>
    <t>Eingabe BU17'!M49</t>
  </si>
  <si>
    <t>Eingabe RG16'!E151:O151</t>
  </si>
  <si>
    <t>Summenfehler, alle Summen in der Zeile sind nicht ganz bis oben und nach unten gezogen</t>
  </si>
  <si>
    <t>Eingabe BU17'!E151:O151</t>
  </si>
  <si>
    <t>Vergleich RG16'!D23</t>
  </si>
  <si>
    <t>2990,4330 und 5330 fliessen neu in die Position übrig Positionen in Zelle 23. Sind die dort richtig eingegliedert?</t>
  </si>
  <si>
    <t>Vergleich BU17'!D23</t>
  </si>
  <si>
    <t>Im Budget sind noch die alten Parameter eingestellt.</t>
  </si>
  <si>
    <t>Hilfstabelle Parameter'!K30:M36</t>
  </si>
  <si>
    <t>Formatierung in Vergleichsdateien muss noch angepasst werden, Tausender-Trennzeichen, keine Stellen nach dem Komma, %-Zeichen</t>
  </si>
  <si>
    <t>Vergleich BU17'!B5</t>
  </si>
  <si>
    <t>Formel defekt. Verweisen auf "'Eingabe RG16'!C7", dann funktioniert sie</t>
  </si>
  <si>
    <t>Volksschulaufwand!1:1048576</t>
  </si>
  <si>
    <t>In Register Volksschulaufwand müssen noch Zellengrössen angepasst werden, damit Text und Zahlen vollständig ersichtlich sind</t>
  </si>
  <si>
    <t>In Kennzahlenberechnung wird bei Berechnung des Unterhalts auf Zinsen zugegriffen.</t>
  </si>
  <si>
    <t>In Kennzahlenberechnung wird bei Berechnung des Zinsen auf Unterhalt zugegriffen.</t>
  </si>
  <si>
    <t>Anteil Lohnnebenkosten in Besoldungsaufwand für 3020.8 ohne Umverteilung in Verwaltungsaufwand (analog zu Schulfinanzen)</t>
  </si>
  <si>
    <t>Eingabe RG16'!N84</t>
  </si>
  <si>
    <t>Volksschulaufwand!C20</t>
  </si>
  <si>
    <t>Volksschulaufwand!C21</t>
  </si>
  <si>
    <t>Funktion 2140 fehlt in Standarkostenableich</t>
  </si>
  <si>
    <t>EingabeRG16!A47:A48</t>
  </si>
  <si>
    <r>
      <t>Kursgelder erhalten</t>
    </r>
    <r>
      <rPr>
        <sz val="8"/>
        <rFont val="Arial"/>
        <family val="2"/>
      </rPr>
      <t xml:space="preserve"> (für Besoldung)</t>
    </r>
  </si>
  <si>
    <t>?</t>
  </si>
  <si>
    <t>erledigt</t>
  </si>
  <si>
    <t>Musikschule</t>
  </si>
  <si>
    <t>Differenz</t>
  </si>
  <si>
    <t>aktuell bestehen geringfüghige Diff zu Schulfinanzen (zw. Besoldung und Verwaltung)</t>
  </si>
  <si>
    <r>
      <t>Sonderpädagogik</t>
    </r>
    <r>
      <rPr>
        <vertAlign val="superscript"/>
        <sz val="11"/>
        <rFont val="Arial"/>
        <family val="2"/>
      </rPr>
      <t>1</t>
    </r>
  </si>
  <si>
    <r>
      <rPr>
        <b/>
        <vertAlign val="superscript"/>
        <sz val="10"/>
        <rFont val="Arial"/>
        <family val="2"/>
      </rPr>
      <t>1</t>
    </r>
    <r>
      <rPr>
        <b/>
        <sz val="10"/>
        <rFont val="Arial"/>
        <family val="2"/>
      </rPr>
      <t xml:space="preserve"> Besoldungen:</t>
    </r>
  </si>
  <si>
    <t>SSA von anderer Gemeinde</t>
  </si>
  <si>
    <t>3612.1x-2x</t>
  </si>
  <si>
    <t>4612.1x-2x</t>
  </si>
  <si>
    <t>Anteil Regelunterricht (3020.9x)</t>
  </si>
  <si>
    <t>Anteil Förderangebot (3020.9x)</t>
  </si>
  <si>
    <t>Anteil Regelunterricht (3020.22)</t>
  </si>
  <si>
    <t>Anteil Förderangebot (3020.22)</t>
  </si>
  <si>
    <t>Anteil Regelunterricht (3612.xx)</t>
  </si>
  <si>
    <t>Anteil Förderangebot (3612.xx)</t>
  </si>
  <si>
    <t>Anteil Regelunterricht (3020.6x)</t>
  </si>
  <si>
    <t>Anteil Förderangebot (3020.6x)</t>
  </si>
  <si>
    <t>Finanzierung ist hier Mittelfluss, in SF periodisch</t>
  </si>
  <si>
    <r>
      <rPr>
        <b/>
        <vertAlign val="superscript"/>
        <sz val="10"/>
        <rFont val="Arial"/>
        <family val="2"/>
      </rPr>
      <t>2</t>
    </r>
    <r>
      <rPr>
        <b/>
        <sz val="10"/>
        <rFont val="Arial"/>
        <family val="2"/>
      </rPr>
      <t xml:space="preserve"> Baufolgekosten:</t>
    </r>
  </si>
  <si>
    <r>
      <t>Abschreibung</t>
    </r>
    <r>
      <rPr>
        <vertAlign val="superscript"/>
        <sz val="11"/>
        <rFont val="Arial"/>
        <family val="2"/>
      </rPr>
      <t>2</t>
    </r>
  </si>
  <si>
    <t>integrative Förderung (SHP)</t>
  </si>
  <si>
    <t>Bildungssemester</t>
  </si>
  <si>
    <t>Änderungsprotokoll der Berechnungshilfe</t>
  </si>
  <si>
    <t>Version</t>
  </si>
  <si>
    <t>Änderung</t>
  </si>
  <si>
    <t>Standardkostenabgleich</t>
  </si>
  <si>
    <t>Primar (2120)</t>
  </si>
  <si>
    <t>Sek 1 (2130)</t>
  </si>
  <si>
    <t>Berechnungshilfe Standardkostenabgleich</t>
  </si>
  <si>
    <t>Standarkostenabgleich</t>
  </si>
  <si>
    <t xml:space="preserve">Es können nur die Jahre gemäss den Eingabeblättern berechnet werden. </t>
  </si>
  <si>
    <t xml:space="preserve">Der Abgleich ist sowohl für das aktuellste Rechnungsjahr und für das Budgetjahr möglich. </t>
  </si>
  <si>
    <t xml:space="preserve">Mit der vorliegenden Berechnungshilfe können die Standardkosten gemäss Beitragsleistungen und die effektiven Kosten vergliechen werden. Dies soll die effektive Situation und allfälliges Optimierungspotential aufzeigen. </t>
  </si>
  <si>
    <t>Die Erfassung erfolgt in den hellgelben Feldern.</t>
  </si>
  <si>
    <t>5330 müsste in übrigen UA, Rest i.O. =&gt; erledigt</t>
  </si>
  <si>
    <t>Für 3020.80 erfolgt korrekterweise ebenfalls eine Aufteilung der Lohnnebenkosten zur Verwaltung, in den Schulfinanzen (einfachheitshalber) hingegen nicht. Dies sorgt für Differenzen beim berrechneten Volksschulaufwand</t>
  </si>
  <si>
    <t>Anpassung?</t>
  </si>
  <si>
    <t>Erfassung / Eingabe</t>
  </si>
  <si>
    <t>Vergleich</t>
  </si>
  <si>
    <t>https://av.tg.ch/angebote-und-beratung/beratung-zu-schulorganisation-fuehrung-und-zusammenarbeit/finanzstatistik_neu.html/4175</t>
  </si>
  <si>
    <t xml:space="preserve">Die Zuweisung der Konti zu den Kostenblöcken entspricht der Zuweisung gemäss Publikation "Schulfinanzen" (die Position Verrechnung entspricht dem übrgen Aufwand/Ertrag): </t>
  </si>
  <si>
    <t xml:space="preserve">Auf Basis der Erfassung wird in den beiden Tabellenblättern "Vergleich RGxx" und "Vergleich BUxx" der Standardkostenabgleich vorgenommen. </t>
  </si>
  <si>
    <t>Die Erfassung erfolgt ausschliesslich in den beiden Eingabeblättern ("Eingabe RGxx", "Eingabe BUxx"). Es ist auch möglich, den Abgleich nur in für eines der beiden Jahre vorzunehmen.</t>
  </si>
  <si>
    <t>Interpretation</t>
  </si>
  <si>
    <t xml:space="preserve">Bei den Standardkosten im Beitragssystem handelt es sich grösstenteils um Pauschalen auf Basis des kantonalen Durchschnitts oder des Richtraumprogrammes, welche mit den lokalen Schülerzahlen hochgrechnet werden. Die Pauschalen werden alle 3 Jahre neu berechnet und angepasst. Aufgrund des Vorlaufes für die Berechnung (Bsp. Pauschalen 2017 basieren auf Rechnungsjahr 2015) können die Durchschnittswerte 5 Jahre alt sein. </t>
  </si>
  <si>
    <t>.4831.xx</t>
  </si>
  <si>
    <t>Aufl. kum. zus. Abschreib.</t>
  </si>
  <si>
    <t xml:space="preserve">Admin. </t>
  </si>
  <si>
    <t>übr. UA</t>
  </si>
  <si>
    <t>Unterh. exkl. Abschr./Vorfin</t>
  </si>
  <si>
    <t>übr. UA abzgl. Bes./Schulmat.</t>
  </si>
  <si>
    <t>Verrech. abzgl. Zins</t>
  </si>
  <si>
    <t>Admin.</t>
  </si>
  <si>
    <t>Admin. abzgl. SL-Bes.</t>
  </si>
  <si>
    <t>Integration Parameter RG18 / BU19</t>
  </si>
  <si>
    <t>Anteil Regelunterricht (423x.xx, 4612.xx)</t>
  </si>
  <si>
    <t>Anteil Förderangebot  (423x.xx, 4612.xx)</t>
  </si>
  <si>
    <t>Regel</t>
  </si>
  <si>
    <t>Förder</t>
  </si>
  <si>
    <t>Anteile Besoldung</t>
  </si>
  <si>
    <t>Ausweisung der Anteile der Besoldung in den Eingabeblättern</t>
  </si>
  <si>
    <t>Abschöpfungsquote</t>
  </si>
  <si>
    <t>Zuschlag für sonderpäd. Massnahmen</t>
  </si>
  <si>
    <t>in %</t>
  </si>
  <si>
    <t>Steuerkaft/Ew</t>
  </si>
  <si>
    <t>ÜBER-Ø</t>
  </si>
  <si>
    <t>UNTER-Ø</t>
  </si>
  <si>
    <t>pro Ew</t>
  </si>
  <si>
    <t>Abschöpfung</t>
  </si>
  <si>
    <t>Nettoabschöpfungspotenzial</t>
  </si>
  <si>
    <t>über- oder unter-Ø gegenüber TG</t>
  </si>
  <si>
    <t>Total BL</t>
  </si>
  <si>
    <t xml:space="preserve">Total BL: </t>
  </si>
  <si>
    <t>Notwendiger Steuerfuss zur Finanzierung des Globalbudgets (abz. der BL)</t>
  </si>
  <si>
    <t>Notwendiger Steuerfuss zur Finanzierung des effektiven Aufwands (abz. BL)</t>
  </si>
  <si>
    <t>Notwendiger Steuerfuss zur Finanzierung des budgetierten Aufwands (abz. BL)</t>
  </si>
  <si>
    <t>- Integration Parameter RG19 / BU20</t>
  </si>
  <si>
    <t>- Umsetzung Revision Beitragsgesetz in BU20</t>
  </si>
  <si>
    <t>- geringfügige Designanpassungen</t>
  </si>
  <si>
    <t>Erfassung der Budget</t>
  </si>
  <si>
    <t>Lektionenfaktor RG2019 auf Primarstufe von 1.71 auf 1.72 korrigiert</t>
  </si>
  <si>
    <t>VV Investitionswert BL</t>
  </si>
  <si>
    <t>VV Investitionswert RG</t>
  </si>
  <si>
    <r>
      <t xml:space="preserve">VV in Rechnung </t>
    </r>
    <r>
      <rPr>
        <sz val="8"/>
        <rFont val="Arial"/>
        <family val="2"/>
      </rPr>
      <t>(exkl. in Bau)</t>
    </r>
  </si>
  <si>
    <r>
      <t>übrige Positionen</t>
    </r>
    <r>
      <rPr>
        <vertAlign val="superscript"/>
        <sz val="11"/>
        <rFont val="Arial"/>
        <family val="2"/>
      </rPr>
      <t>3</t>
    </r>
  </si>
  <si>
    <r>
      <rPr>
        <b/>
        <vertAlign val="superscript"/>
        <sz val="10"/>
        <rFont val="Arial"/>
        <family val="2"/>
      </rPr>
      <t>3</t>
    </r>
    <r>
      <rPr>
        <b/>
        <sz val="10"/>
        <rFont val="Arial"/>
        <family val="2"/>
      </rPr>
      <t xml:space="preserve"> Verrechnung:</t>
    </r>
  </si>
  <si>
    <t>zusätzliche Abschreibungen / Vorfinanzierungen</t>
  </si>
  <si>
    <t>- inkl. Einlagen in Erneuerungsfonds Baufolgekosten</t>
  </si>
  <si>
    <t>- Integration Parameter RG20 / BU21</t>
  </si>
  <si>
    <t xml:space="preserve">Da es sich bei den Standardkosten um Durchschnittswerte handelt, sind aufgrund lokaler Bedürfnisse allfällige negative Abweichungen unvermeidbar. Z.B. wird eine Schulgemeinde mit einem hohen Bedarf an Transportkosten im Bereich des übrigen Unterrichtsaufwandes gezwungenermassen eine negative Abweichung aufweisen. </t>
  </si>
  <si>
    <t>Differenz LnK BL</t>
  </si>
  <si>
    <t>Diff</t>
  </si>
  <si>
    <t>Differenz InS-Kosten/Direktzahlungen</t>
  </si>
  <si>
    <t>Ausgaben</t>
  </si>
  <si>
    <t>Direkzahlungen</t>
  </si>
  <si>
    <t>- Integration Parameter RG21 / BU22</t>
  </si>
  <si>
    <t>SSA an andere Gemeinde</t>
  </si>
  <si>
    <t>433*</t>
  </si>
  <si>
    <t>- inkl. Tagesbetreuung, Grundstückgewinnsteuer, Liegenschaften Finanzvermögen,</t>
  </si>
  <si>
    <t>- Integration Parameter RG22 / BU23</t>
  </si>
  <si>
    <t xml:space="preserve">- geringfügige Anpassung der Kostenzuweisungen (Tagesbetreuung, Gesundheitsdienst) </t>
  </si>
  <si>
    <t>gemäs Berechnung der Betriebspauschale</t>
  </si>
  <si>
    <t>Total übriger Aufwand</t>
  </si>
  <si>
    <t>Zusammenzug Globalbudget</t>
  </si>
  <si>
    <t>übrige Positionen</t>
  </si>
  <si>
    <t>Kontrolle</t>
  </si>
  <si>
    <t>Ukraine-Flüchtlinge</t>
  </si>
  <si>
    <t>UKRAINE</t>
  </si>
  <si>
    <t>nur massgebend für Berechnung Ukraine</t>
  </si>
  <si>
    <t>Anrechnung Ukraine (Total wird in Berechung links übertragen)</t>
  </si>
  <si>
    <t>Total Anpassung Besoldungsaufwand</t>
  </si>
  <si>
    <t>Total Anpassung übriger Aufwand</t>
  </si>
  <si>
    <t>Anpassung Besoldungsaufwand (Ukraine)</t>
  </si>
  <si>
    <t>Anpassung übriger Aufwand (Ukraine)</t>
  </si>
  <si>
    <t>- Integration separate Anrechnung der schulpflichtigen Flüchtlinge aus der Ukraine</t>
  </si>
  <si>
    <r>
      <t xml:space="preserve">SuS </t>
    </r>
    <r>
      <rPr>
        <b/>
        <sz val="10"/>
        <color rgb="FFFF0000"/>
        <rFont val="Arial"/>
        <family val="2"/>
      </rPr>
      <t>exkl. Ukraine</t>
    </r>
  </si>
  <si>
    <t>- Integration Parameter RG23 / BU24</t>
  </si>
  <si>
    <t>2118</t>
  </si>
  <si>
    <t>Vorschulische Förderung</t>
  </si>
  <si>
    <t>vorschul. Förder. (2118)</t>
  </si>
  <si>
    <t>- Erfassungsmöglichkeit Funktion 2118 vorschulische Förderung</t>
  </si>
  <si>
    <t>2118.</t>
  </si>
  <si>
    <t>Lehrmittel</t>
  </si>
  <si>
    <t>.38xx.xx</t>
  </si>
  <si>
    <t>.48xx.xx</t>
  </si>
  <si>
    <t>zus. Abschr./Vorfinanz.</t>
  </si>
  <si>
    <t>Details: zusätzliche Abschreibungen / Vorfinanzierungen Schulstufen (2110-2130)</t>
  </si>
  <si>
    <t>Rechnung 2024</t>
  </si>
  <si>
    <t>Budget 2025</t>
  </si>
  <si>
    <r>
      <rPr>
        <sz val="12"/>
        <rFont val="Arial"/>
        <family val="2"/>
      </rPr>
      <t xml:space="preserve">Vergleich </t>
    </r>
    <r>
      <rPr>
        <b/>
        <sz val="12"/>
        <rFont val="Arial"/>
        <family val="2"/>
      </rPr>
      <t xml:space="preserve">Rechnung 2024 </t>
    </r>
    <r>
      <rPr>
        <sz val="12"/>
        <rFont val="Arial"/>
        <family val="2"/>
      </rPr>
      <t>mit Pauschalen</t>
    </r>
    <r>
      <rPr>
        <b/>
        <sz val="12"/>
        <rFont val="Arial"/>
        <family val="2"/>
      </rPr>
      <t xml:space="preserve"> Beitragsgesetz</t>
    </r>
  </si>
  <si>
    <r>
      <t xml:space="preserve">Beitrag 2025  </t>
    </r>
    <r>
      <rPr>
        <sz val="12"/>
        <color indexed="9"/>
        <rFont val="Arial"/>
        <family val="2"/>
      </rPr>
      <t xml:space="preserve">| </t>
    </r>
    <r>
      <rPr>
        <sz val="9"/>
        <color indexed="9"/>
        <rFont val="Arial"/>
        <family val="2"/>
      </rPr>
      <t>(Rechnung 24)</t>
    </r>
  </si>
  <si>
    <r>
      <rPr>
        <sz val="12"/>
        <rFont val="Arial"/>
        <family val="2"/>
      </rPr>
      <t xml:space="preserve">Vergleich </t>
    </r>
    <r>
      <rPr>
        <b/>
        <sz val="12"/>
        <rFont val="Arial"/>
        <family val="2"/>
      </rPr>
      <t>Budget 2025</t>
    </r>
    <r>
      <rPr>
        <sz val="12"/>
        <rFont val="Arial"/>
        <family val="2"/>
      </rPr>
      <t xml:space="preserve"> mit Pauschalen </t>
    </r>
    <r>
      <rPr>
        <b/>
        <sz val="12"/>
        <rFont val="Arial"/>
        <family val="2"/>
      </rPr>
      <t>Beitragsgesetz</t>
    </r>
  </si>
  <si>
    <r>
      <t xml:space="preserve">Beitrag 2026  </t>
    </r>
    <r>
      <rPr>
        <sz val="12"/>
        <color indexed="9"/>
        <rFont val="Arial"/>
        <family val="2"/>
      </rPr>
      <t xml:space="preserve">| </t>
    </r>
    <r>
      <rPr>
        <sz val="9"/>
        <color indexed="9"/>
        <rFont val="Arial"/>
        <family val="2"/>
      </rPr>
      <t>(Budget 25)</t>
    </r>
  </si>
  <si>
    <t>- Integration Parameter RG24 / BU25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</si>
</sst>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_ * #,##0.0_ ;_ * \-#,##0.0_ ;_ * &quot;-&quot;??_ ;_ @_ "/>
    <numFmt numFmtId="165" formatCode="_ * #,##0_ ;_ * \-#,##0_ ;_ * &quot;-&quot;??_ ;_ @_ "/>
    <numFmt numFmtId="166" formatCode="0.0%"/>
    <numFmt numFmtId="167" formatCode="0.000"/>
    <numFmt numFmtId="168" formatCode="\+0.0%;\ \-0.0%"/>
    <numFmt numFmtId="169" formatCode="\+#,##0;\-#,##0"/>
    <numFmt numFmtId="170" formatCode="#,##0.0"/>
    <numFmt numFmtId="171" formatCode="0.0"/>
    <numFmt numFmtId="172" formatCode="0.0000%"/>
  </numFmts>
  <fonts count="54" x14ac:knownFonts="1">
    <font>
      <sz val="10"/>
      <name val="Arial"/>
    </font>
    <font>
      <sz val="10"/>
      <name val="Arial"/>
      <family val="2"/>
    </font>
    <font>
      <sz val="12"/>
      <name val="Arial"/>
      <family val="2"/>
    </font>
    <font>
      <b/>
      <sz val="12"/>
      <name val="Arial"/>
      <family val="2"/>
    </font>
    <font>
      <sz val="12"/>
      <name val="Arial"/>
      <family val="2"/>
    </font>
    <font>
      <b/>
      <sz val="12"/>
      <color indexed="9"/>
      <name val="Arial"/>
      <family val="2"/>
    </font>
    <font>
      <sz val="12"/>
      <color indexed="9"/>
      <name val="Arial"/>
      <family val="2"/>
    </font>
    <font>
      <b/>
      <sz val="9"/>
      <name val="Arial"/>
      <family val="2"/>
    </font>
    <font>
      <sz val="9"/>
      <name val="Arial"/>
      <family val="2"/>
    </font>
    <font>
      <sz val="10"/>
      <name val="Arial"/>
      <family val="2"/>
    </font>
    <font>
      <sz val="8"/>
      <name val="Arial"/>
      <family val="2"/>
    </font>
    <font>
      <b/>
      <sz val="10"/>
      <name val="Arial"/>
      <family val="2"/>
    </font>
    <font>
      <sz val="9"/>
      <color indexed="9"/>
      <name val="Arial"/>
      <family val="2"/>
    </font>
    <font>
      <i/>
      <sz val="10"/>
      <name val="Arial"/>
      <family val="2"/>
    </font>
    <font>
      <sz val="9"/>
      <color indexed="81"/>
      <name val="Tahoma"/>
      <family val="2"/>
    </font>
    <font>
      <sz val="10"/>
      <name val="Arial"/>
      <family val="2"/>
    </font>
    <font>
      <sz val="8"/>
      <color indexed="81"/>
      <name val="Tahoma"/>
      <family val="2"/>
    </font>
    <font>
      <sz val="10"/>
      <color rgb="FFFF0000"/>
      <name val="Arial"/>
      <family val="2"/>
    </font>
    <font>
      <b/>
      <sz val="8"/>
      <name val="Arial"/>
      <family val="2"/>
    </font>
    <font>
      <i/>
      <sz val="9"/>
      <color indexed="9"/>
      <name val="Arial"/>
      <family val="2"/>
    </font>
    <font>
      <sz val="11"/>
      <name val="Arial"/>
      <family val="2"/>
    </font>
    <font>
      <b/>
      <sz val="11"/>
      <name val="Arial"/>
      <family val="2"/>
    </font>
    <font>
      <i/>
      <sz val="9"/>
      <name val="Arial"/>
      <family val="2"/>
    </font>
    <font>
      <b/>
      <sz val="16"/>
      <name val="Arial"/>
      <family val="2"/>
    </font>
    <font>
      <b/>
      <sz val="10"/>
      <color theme="0"/>
      <name val="Arial"/>
      <family val="2"/>
    </font>
    <font>
      <sz val="10"/>
      <color theme="0"/>
      <name val="Arial"/>
      <family val="2"/>
    </font>
    <font>
      <b/>
      <sz val="16"/>
      <color theme="0"/>
      <name val="Arial"/>
      <family val="2"/>
    </font>
    <font>
      <b/>
      <sz val="10"/>
      <color rgb="FFFF0000"/>
      <name val="Arial"/>
      <family val="2"/>
    </font>
    <font>
      <b/>
      <sz val="12"/>
      <color rgb="FFFFFFFF"/>
      <name val="Arial"/>
      <family val="2"/>
    </font>
    <font>
      <sz val="9"/>
      <color rgb="FFFFFFFF"/>
      <name val="Arial"/>
      <family val="2"/>
    </font>
    <font>
      <b/>
      <sz val="9"/>
      <color rgb="FFFFFFFF"/>
      <name val="Arial"/>
      <family val="2"/>
    </font>
    <font>
      <sz val="10"/>
      <color rgb="FFFFFFFF"/>
      <name val="Arial"/>
      <family val="2"/>
    </font>
    <font>
      <sz val="11"/>
      <color rgb="FF000000"/>
      <name val="Arial"/>
      <family val="2"/>
    </font>
    <font>
      <sz val="9"/>
      <color rgb="FF000000"/>
      <name val="Arial"/>
      <family val="2"/>
    </font>
    <font>
      <sz val="7"/>
      <color rgb="FF000000"/>
      <name val="Arial"/>
      <family val="2"/>
    </font>
    <font>
      <sz val="10"/>
      <name val="Symbol"/>
      <family val="1"/>
      <charset val="2"/>
    </font>
    <font>
      <sz val="11"/>
      <name val="Symbol"/>
      <family val="1"/>
      <charset val="2"/>
    </font>
    <font>
      <sz val="10"/>
      <name val="Times New Roman"/>
      <family val="1"/>
    </font>
    <font>
      <sz val="12"/>
      <color rgb="FFFFFFFF"/>
      <name val="Arial"/>
      <family val="2"/>
    </font>
    <font>
      <i/>
      <sz val="12"/>
      <name val="Arial"/>
      <family val="2"/>
    </font>
    <font>
      <b/>
      <sz val="12"/>
      <color theme="0"/>
      <name val="Arial"/>
      <family val="2"/>
    </font>
    <font>
      <vertAlign val="superscript"/>
      <sz val="11"/>
      <name val="Arial"/>
      <family val="2"/>
    </font>
    <font>
      <b/>
      <vertAlign val="superscript"/>
      <sz val="10"/>
      <name val="Arial"/>
      <family val="2"/>
    </font>
    <font>
      <b/>
      <sz val="15"/>
      <name val="Arial"/>
      <family val="2"/>
    </font>
    <font>
      <u/>
      <sz val="10"/>
      <color theme="10"/>
      <name val="Arial"/>
      <family val="2"/>
    </font>
    <font>
      <sz val="7"/>
      <name val="Arial"/>
      <family val="2"/>
    </font>
    <font>
      <sz val="9"/>
      <color indexed="81"/>
      <name val="Segoe UI"/>
      <family val="2"/>
    </font>
    <font>
      <i/>
      <sz val="8"/>
      <name val="Arial"/>
      <family val="2"/>
    </font>
    <font>
      <b/>
      <sz val="10"/>
      <color theme="3" tint="0.39997558519241921"/>
      <name val="Arial"/>
      <family val="2"/>
    </font>
    <font>
      <i/>
      <sz val="10"/>
      <color theme="0"/>
      <name val="Arial"/>
      <family val="2"/>
    </font>
    <font>
      <i/>
      <sz val="10"/>
      <color theme="0" tint="-0.14999847407452621"/>
      <name val="Arial"/>
      <family val="2"/>
    </font>
    <font>
      <b/>
      <sz val="10"/>
      <color theme="2" tint="-9.9978637043366805E-2"/>
      <name val="Arial"/>
      <family val="2"/>
    </font>
    <font>
      <sz val="10"/>
      <color theme="2" tint="-0.499984740745262"/>
      <name val="Arial"/>
      <family val="2"/>
    </font>
    <font>
      <sz val="8"/>
      <color theme="2" tint="-0.499984740745262"/>
      <name val="Arial"/>
      <family val="2"/>
    </font>
  </fonts>
  <fills count="32">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C0C0C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4" tint="-0.499984740745262"/>
        <bgColor indexed="64"/>
      </patternFill>
    </fill>
    <fill>
      <patternFill patternType="solid">
        <fgColor rgb="FF808080"/>
        <bgColor indexed="64"/>
      </patternFill>
    </fill>
    <fill>
      <patternFill patternType="solid">
        <fgColor rgb="FFF2F2F2"/>
        <bgColor indexed="64"/>
      </patternFill>
    </fill>
    <fill>
      <patternFill patternType="solid">
        <fgColor rgb="FFD9D9D9"/>
        <bgColor indexed="64"/>
      </patternFill>
    </fill>
    <fill>
      <patternFill patternType="solid">
        <fgColor theme="5" tint="-0.499984740745262"/>
        <bgColor indexed="64"/>
      </patternFill>
    </fill>
    <fill>
      <patternFill patternType="solid">
        <fgColor rgb="FFEAEAEA"/>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bottom/>
      <diagonal/>
    </border>
    <border>
      <left/>
      <right style="thick">
        <color rgb="FFFFFFFF"/>
      </right>
      <top/>
      <bottom/>
      <diagonal/>
    </border>
    <border>
      <left style="medium">
        <color indexed="64"/>
      </left>
      <right/>
      <top/>
      <bottom/>
      <diagonal/>
    </border>
    <border>
      <left style="thick">
        <color rgb="FFFFFFFF"/>
      </left>
      <right/>
      <top/>
      <bottom/>
      <diagonal/>
    </border>
    <border>
      <left style="medium">
        <color indexed="64"/>
      </left>
      <right style="medium">
        <color indexed="64"/>
      </right>
      <top/>
      <bottom/>
      <diagonal/>
    </border>
    <border>
      <left style="thick">
        <color rgb="FFFFFFFF"/>
      </left>
      <right style="medium">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4" fillId="0" borderId="0" applyNumberFormat="0" applyFill="0" applyBorder="0" applyAlignment="0" applyProtection="0"/>
  </cellStyleXfs>
  <cellXfs count="676">
    <xf numFmtId="0" fontId="0" fillId="0" borderId="0" xfId="0"/>
    <xf numFmtId="0" fontId="4" fillId="0" borderId="0" xfId="0" applyFont="1"/>
    <xf numFmtId="0" fontId="5" fillId="2" borderId="0" xfId="0" applyFont="1" applyFill="1" applyAlignment="1">
      <alignment horizontal="center"/>
    </xf>
    <xf numFmtId="0" fontId="6"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left" indent="1"/>
    </xf>
    <xf numFmtId="3" fontId="0" fillId="0" borderId="0" xfId="0" applyNumberFormat="1"/>
    <xf numFmtId="0" fontId="0" fillId="0" borderId="0" xfId="0" applyFill="1"/>
    <xf numFmtId="3" fontId="0" fillId="0" borderId="0" xfId="0" applyNumberFormat="1" applyFill="1"/>
    <xf numFmtId="165" fontId="0" fillId="0" borderId="0" xfId="0" applyNumberFormat="1" applyFill="1"/>
    <xf numFmtId="3" fontId="0" fillId="0" borderId="0" xfId="0" applyNumberFormat="1" applyFill="1" applyBorder="1"/>
    <xf numFmtId="0" fontId="11" fillId="0" borderId="0" xfId="0" applyFont="1"/>
    <xf numFmtId="0" fontId="2" fillId="4" borderId="0" xfId="0" applyFont="1" applyFill="1"/>
    <xf numFmtId="0" fontId="10" fillId="0" borderId="0" xfId="0" applyFont="1"/>
    <xf numFmtId="0" fontId="11" fillId="6" borderId="1" xfId="0" applyFont="1" applyFill="1" applyBorder="1" applyAlignment="1">
      <alignment horizontal="center"/>
    </xf>
    <xf numFmtId="0" fontId="0" fillId="0" borderId="1" xfId="0" applyBorder="1"/>
    <xf numFmtId="0" fontId="11" fillId="6" borderId="1" xfId="0" applyFont="1" applyFill="1" applyBorder="1"/>
    <xf numFmtId="3" fontId="1" fillId="6" borderId="1" xfId="1" applyNumberFormat="1" applyFill="1" applyBorder="1"/>
    <xf numFmtId="0" fontId="9" fillId="6" borderId="1" xfId="0" applyFont="1" applyFill="1" applyBorder="1"/>
    <xf numFmtId="3" fontId="11" fillId="6" borderId="1" xfId="0" applyNumberFormat="1" applyFont="1" applyFill="1" applyBorder="1"/>
    <xf numFmtId="0" fontId="11" fillId="6" borderId="1" xfId="0" applyFont="1" applyFill="1" applyBorder="1" applyAlignment="1">
      <alignment horizontal="right"/>
    </xf>
    <xf numFmtId="3" fontId="11" fillId="0" borderId="1" xfId="1" applyNumberFormat="1" applyFont="1" applyFill="1" applyBorder="1"/>
    <xf numFmtId="3" fontId="11" fillId="8" borderId="1" xfId="1" applyNumberFormat="1" applyFont="1" applyFill="1" applyBorder="1"/>
    <xf numFmtId="3" fontId="11" fillId="9" borderId="1" xfId="1" applyNumberFormat="1" applyFont="1" applyFill="1" applyBorder="1"/>
    <xf numFmtId="3" fontId="11" fillId="7" borderId="1" xfId="1" applyNumberFormat="1" applyFont="1" applyFill="1" applyBorder="1"/>
    <xf numFmtId="3" fontId="9" fillId="6" borderId="1" xfId="1" applyNumberFormat="1" applyFont="1" applyFill="1" applyBorder="1"/>
    <xf numFmtId="164" fontId="0" fillId="0" borderId="0" xfId="1" applyNumberFormat="1" applyFont="1"/>
    <xf numFmtId="0" fontId="11" fillId="6" borderId="1" xfId="0" applyNumberFormat="1" applyFont="1" applyFill="1" applyBorder="1" applyAlignment="1">
      <alignment horizontal="right"/>
    </xf>
    <xf numFmtId="49" fontId="0" fillId="6" borderId="4" xfId="0" applyNumberFormat="1" applyFill="1" applyBorder="1" applyAlignment="1">
      <alignment horizontal="left"/>
    </xf>
    <xf numFmtId="0" fontId="11" fillId="6" borderId="4" xfId="0" applyFont="1" applyFill="1" applyBorder="1" applyAlignment="1">
      <alignment horizontal="left"/>
    </xf>
    <xf numFmtId="0" fontId="11" fillId="6" borderId="3" xfId="0" applyFont="1" applyFill="1" applyBorder="1" applyAlignment="1">
      <alignment horizontal="left"/>
    </xf>
    <xf numFmtId="0" fontId="0" fillId="4" borderId="0" xfId="0" applyFill="1"/>
    <xf numFmtId="0" fontId="9" fillId="4" borderId="0" xfId="0" applyFont="1" applyFill="1"/>
    <xf numFmtId="0" fontId="0" fillId="0" borderId="0" xfId="0" applyFill="1" applyBorder="1" applyAlignment="1">
      <alignment horizontal="left"/>
    </xf>
    <xf numFmtId="3" fontId="1" fillId="0" borderId="0" xfId="1" applyNumberFormat="1" applyFill="1" applyBorder="1"/>
    <xf numFmtId="3" fontId="11" fillId="0" borderId="0" xfId="1" applyNumberFormat="1" applyFont="1" applyFill="1" applyBorder="1"/>
    <xf numFmtId="165" fontId="9" fillId="0" borderId="0" xfId="1" applyNumberFormat="1" applyFont="1" applyFill="1" applyBorder="1" applyAlignment="1">
      <alignment horizontal="left"/>
    </xf>
    <xf numFmtId="0" fontId="0" fillId="0" borderId="0" xfId="0" applyBorder="1"/>
    <xf numFmtId="0" fontId="10" fillId="0" borderId="0" xfId="0" applyFont="1" applyFill="1" applyBorder="1"/>
    <xf numFmtId="3" fontId="11" fillId="12" borderId="1" xfId="1" applyNumberFormat="1" applyFont="1" applyFill="1" applyBorder="1"/>
    <xf numFmtId="0" fontId="4" fillId="4" borderId="0" xfId="0" applyFont="1" applyFill="1"/>
    <xf numFmtId="165" fontId="8" fillId="4" borderId="0" xfId="0" applyNumberFormat="1" applyFont="1" applyFill="1"/>
    <xf numFmtId="0" fontId="8" fillId="4" borderId="0" xfId="0" applyFont="1" applyFill="1" applyAlignment="1">
      <alignment horizontal="right"/>
    </xf>
    <xf numFmtId="0" fontId="3" fillId="4" borderId="0" xfId="0" applyFont="1" applyFill="1"/>
    <xf numFmtId="14" fontId="9" fillId="4" borderId="0" xfId="0" applyNumberFormat="1" applyFont="1" applyFill="1" applyAlignment="1">
      <alignment horizontal="left"/>
    </xf>
    <xf numFmtId="165" fontId="8" fillId="4" borderId="0" xfId="1" applyNumberFormat="1" applyFont="1" applyFill="1"/>
    <xf numFmtId="9" fontId="8" fillId="4" borderId="0" xfId="0" applyNumberFormat="1" applyFont="1" applyFill="1"/>
    <xf numFmtId="164" fontId="3" fillId="4" borderId="0" xfId="2" applyNumberFormat="1" applyFont="1" applyFill="1"/>
    <xf numFmtId="0" fontId="8" fillId="4" borderId="0" xfId="0" applyFont="1" applyFill="1"/>
    <xf numFmtId="165" fontId="0" fillId="4" borderId="0" xfId="0" applyNumberFormat="1" applyFill="1"/>
    <xf numFmtId="0" fontId="10" fillId="4" borderId="0" xfId="0" applyFont="1" applyFill="1"/>
    <xf numFmtId="0" fontId="1" fillId="4" borderId="1" xfId="0" applyFont="1" applyFill="1" applyBorder="1"/>
    <xf numFmtId="0" fontId="0" fillId="4" borderId="1" xfId="0" applyFill="1" applyBorder="1"/>
    <xf numFmtId="0" fontId="9" fillId="4" borderId="0" xfId="0" applyFont="1" applyFill="1" applyAlignment="1">
      <alignment horizontal="left" vertical="top" wrapText="1"/>
    </xf>
    <xf numFmtId="9" fontId="0" fillId="4" borderId="0" xfId="2" applyFont="1" applyFill="1"/>
    <xf numFmtId="0" fontId="9" fillId="4" borderId="0" xfId="0" quotePrefix="1" applyFont="1" applyFill="1" applyAlignment="1">
      <alignment vertical="top" wrapText="1"/>
    </xf>
    <xf numFmtId="0" fontId="0" fillId="4" borderId="0" xfId="0" applyFill="1" applyAlignment="1">
      <alignment horizontal="left"/>
    </xf>
    <xf numFmtId="3" fontId="10" fillId="0" borderId="0" xfId="0" applyNumberFormat="1" applyFont="1" applyFill="1" applyBorder="1"/>
    <xf numFmtId="0" fontId="0" fillId="0" borderId="0" xfId="0" applyFill="1" applyBorder="1"/>
    <xf numFmtId="165" fontId="1" fillId="0" borderId="0" xfId="1" applyNumberFormat="1" applyFont="1" applyFill="1" applyBorder="1" applyAlignment="1"/>
    <xf numFmtId="0" fontId="1" fillId="0" borderId="0" xfId="0" applyFont="1" applyFill="1" applyBorder="1"/>
    <xf numFmtId="0" fontId="1" fillId="17" borderId="0" xfId="0" applyFont="1" applyFill="1" applyAlignment="1">
      <alignment horizontal="center"/>
    </xf>
    <xf numFmtId="0" fontId="10" fillId="17" borderId="0" xfId="0" applyFont="1" applyFill="1" applyAlignment="1">
      <alignment horizontal="center"/>
    </xf>
    <xf numFmtId="168" fontId="10" fillId="0" borderId="0" xfId="2" applyNumberFormat="1" applyFont="1"/>
    <xf numFmtId="3" fontId="11" fillId="6" borderId="0" xfId="0" applyNumberFormat="1" applyFont="1" applyFill="1"/>
    <xf numFmtId="168" fontId="18" fillId="6" borderId="0" xfId="2" applyNumberFormat="1" applyFont="1" applyFill="1"/>
    <xf numFmtId="0" fontId="1" fillId="17" borderId="0" xfId="0" applyFont="1" applyFill="1" applyAlignment="1">
      <alignment horizontal="left"/>
    </xf>
    <xf numFmtId="169" fontId="0" fillId="0" borderId="0" xfId="0" applyNumberFormat="1"/>
    <xf numFmtId="166" fontId="0" fillId="0" borderId="0" xfId="2" applyNumberFormat="1" applyFont="1"/>
    <xf numFmtId="166" fontId="0" fillId="0" borderId="0" xfId="0" applyNumberFormat="1"/>
    <xf numFmtId="168" fontId="1" fillId="0" borderId="0" xfId="0" applyNumberFormat="1" applyFont="1"/>
    <xf numFmtId="0" fontId="1" fillId="0" borderId="0" xfId="0" applyFont="1" applyFill="1" applyAlignment="1"/>
    <xf numFmtId="0" fontId="10" fillId="17" borderId="0" xfId="0" applyFont="1" applyFill="1"/>
    <xf numFmtId="168" fontId="10" fillId="17" borderId="0" xfId="2" applyNumberFormat="1" applyFont="1" applyFill="1"/>
    <xf numFmtId="169" fontId="11" fillId="6" borderId="0" xfId="0" applyNumberFormat="1" applyFont="1" applyFill="1"/>
    <xf numFmtId="168" fontId="18" fillId="17" borderId="0" xfId="2" applyNumberFormat="1" applyFont="1" applyFill="1"/>
    <xf numFmtId="0" fontId="1" fillId="0" borderId="0" xfId="0" applyFont="1" applyFill="1"/>
    <xf numFmtId="0" fontId="1" fillId="6" borderId="0" xfId="0" applyFont="1" applyFill="1"/>
    <xf numFmtId="170" fontId="0" fillId="0" borderId="0" xfId="0" applyNumberFormat="1" applyFill="1"/>
    <xf numFmtId="170" fontId="1" fillId="0" borderId="0" xfId="0" applyNumberFormat="1" applyFont="1" applyFill="1"/>
    <xf numFmtId="0" fontId="0" fillId="6" borderId="0" xfId="0" applyFill="1"/>
    <xf numFmtId="165" fontId="19" fillId="2" borderId="0" xfId="0" applyNumberFormat="1" applyFont="1" applyFill="1"/>
    <xf numFmtId="165" fontId="20" fillId="4" borderId="0" xfId="1" applyNumberFormat="1" applyFont="1" applyFill="1"/>
    <xf numFmtId="165" fontId="20" fillId="3" borderId="0" xfId="1" applyNumberFormat="1" applyFont="1" applyFill="1"/>
    <xf numFmtId="0" fontId="20" fillId="4" borderId="0" xfId="0" applyFont="1" applyFill="1"/>
    <xf numFmtId="9" fontId="20" fillId="3" borderId="0" xfId="2" applyFont="1" applyFill="1"/>
    <xf numFmtId="0" fontId="21" fillId="3" borderId="0" xfId="0" applyFont="1" applyFill="1" applyAlignment="1">
      <alignment horizontal="right" vertical="center"/>
    </xf>
    <xf numFmtId="165" fontId="20" fillId="3" borderId="0" xfId="0" applyNumberFormat="1" applyFont="1" applyFill="1"/>
    <xf numFmtId="165" fontId="22" fillId="4" borderId="0" xfId="0" applyNumberFormat="1" applyFont="1" applyFill="1"/>
    <xf numFmtId="165" fontId="8" fillId="3" borderId="0" xfId="1" applyNumberFormat="1" applyFont="1" applyFill="1"/>
    <xf numFmtId="0" fontId="20" fillId="16" borderId="0" xfId="0" applyFont="1" applyFill="1"/>
    <xf numFmtId="0" fontId="8" fillId="16" borderId="0" xfId="0" applyFont="1" applyFill="1"/>
    <xf numFmtId="0" fontId="20" fillId="14" borderId="0" xfId="0" applyFont="1" applyFill="1"/>
    <xf numFmtId="0" fontId="8" fillId="14" borderId="0" xfId="0" applyFont="1" applyFill="1"/>
    <xf numFmtId="0" fontId="4" fillId="18" borderId="0" xfId="0" applyFont="1" applyFill="1"/>
    <xf numFmtId="0" fontId="20" fillId="18" borderId="0" xfId="0" applyFont="1" applyFill="1"/>
    <xf numFmtId="0" fontId="8" fillId="18" borderId="0" xfId="0" applyFont="1" applyFill="1"/>
    <xf numFmtId="0" fontId="4" fillId="19" borderId="0" xfId="0" applyFont="1" applyFill="1"/>
    <xf numFmtId="0" fontId="20" fillId="19" borderId="0" xfId="0" applyFont="1" applyFill="1"/>
    <xf numFmtId="0" fontId="8" fillId="19" borderId="0" xfId="0" applyFont="1" applyFill="1"/>
    <xf numFmtId="0" fontId="1" fillId="17" borderId="0" xfId="0" applyFont="1" applyFill="1" applyAlignment="1">
      <alignment horizontal="center"/>
    </xf>
    <xf numFmtId="0" fontId="0" fillId="6" borderId="4" xfId="0" applyFill="1" applyBorder="1" applyAlignment="1">
      <alignment horizontal="left"/>
    </xf>
    <xf numFmtId="0" fontId="0" fillId="6" borderId="3" xfId="0" applyFill="1" applyBorder="1" applyAlignment="1">
      <alignment horizontal="left"/>
    </xf>
    <xf numFmtId="0" fontId="9" fillId="6" borderId="4" xfId="0" applyFont="1" applyFill="1" applyBorder="1" applyAlignment="1">
      <alignment horizontal="left"/>
    </xf>
    <xf numFmtId="0" fontId="20" fillId="16" borderId="8" xfId="0" applyFont="1" applyFill="1" applyBorder="1"/>
    <xf numFmtId="0" fontId="20" fillId="14" borderId="8" xfId="0" applyFont="1" applyFill="1" applyBorder="1"/>
    <xf numFmtId="165" fontId="21" fillId="4" borderId="8" xfId="1" applyNumberFormat="1" applyFont="1" applyFill="1" applyBorder="1"/>
    <xf numFmtId="165" fontId="21" fillId="3" borderId="8" xfId="1" applyNumberFormat="1" applyFont="1" applyFill="1" applyBorder="1"/>
    <xf numFmtId="0" fontId="4" fillId="4" borderId="8" xfId="0" applyFont="1" applyFill="1" applyBorder="1"/>
    <xf numFmtId="165" fontId="21" fillId="3" borderId="8" xfId="2" applyNumberFormat="1" applyFont="1" applyFill="1" applyBorder="1"/>
    <xf numFmtId="165" fontId="21" fillId="4" borderId="8" xfId="0" applyNumberFormat="1" applyFont="1" applyFill="1" applyBorder="1"/>
    <xf numFmtId="0" fontId="20" fillId="18" borderId="8" xfId="0" applyFont="1" applyFill="1" applyBorder="1"/>
    <xf numFmtId="0" fontId="20" fillId="19" borderId="8" xfId="0" applyFont="1" applyFill="1" applyBorder="1"/>
    <xf numFmtId="0" fontId="1" fillId="0" borderId="0" xfId="0" applyFont="1"/>
    <xf numFmtId="0" fontId="23" fillId="0" borderId="0" xfId="0" applyFont="1"/>
    <xf numFmtId="0" fontId="0" fillId="10" borderId="0" xfId="0" applyFill="1"/>
    <xf numFmtId="0" fontId="4" fillId="14" borderId="0" xfId="0" applyFont="1" applyFill="1"/>
    <xf numFmtId="0" fontId="4" fillId="16" borderId="0" xfId="0" applyFont="1" applyFill="1"/>
    <xf numFmtId="0" fontId="4" fillId="16" borderId="8" xfId="0" applyFont="1" applyFill="1" applyBorder="1"/>
    <xf numFmtId="9" fontId="8" fillId="18" borderId="0" xfId="0" applyNumberFormat="1" applyFont="1" applyFill="1"/>
    <xf numFmtId="0" fontId="4" fillId="18" borderId="8" xfId="0" applyFont="1" applyFill="1" applyBorder="1"/>
    <xf numFmtId="0" fontId="1" fillId="5" borderId="0" xfId="0" applyFont="1" applyFill="1"/>
    <xf numFmtId="0" fontId="0" fillId="5" borderId="0" xfId="0" applyFill="1"/>
    <xf numFmtId="0" fontId="9" fillId="6" borderId="1" xfId="0" applyFont="1" applyFill="1" applyBorder="1" applyAlignment="1">
      <alignment horizontal="left" indent="1"/>
    </xf>
    <xf numFmtId="164" fontId="15" fillId="6" borderId="1" xfId="1" applyNumberFormat="1" applyFont="1" applyFill="1" applyBorder="1"/>
    <xf numFmtId="0" fontId="1" fillId="6" borderId="1" xfId="0" applyFont="1" applyFill="1" applyBorder="1"/>
    <xf numFmtId="0" fontId="1" fillId="6" borderId="1" xfId="0" applyFont="1" applyFill="1" applyBorder="1" applyAlignment="1">
      <alignment horizontal="center"/>
    </xf>
    <xf numFmtId="164" fontId="1" fillId="6" borderId="1" xfId="1" applyNumberFormat="1" applyFont="1" applyFill="1" applyBorder="1" applyAlignment="1">
      <alignment horizontal="right"/>
    </xf>
    <xf numFmtId="0" fontId="1" fillId="6" borderId="1" xfId="0" applyFont="1" applyFill="1" applyBorder="1" applyAlignment="1">
      <alignment horizontal="left" indent="1"/>
    </xf>
    <xf numFmtId="0" fontId="0" fillId="6" borderId="10" xfId="0" applyFill="1" applyBorder="1"/>
    <xf numFmtId="0" fontId="1" fillId="6" borderId="10" xfId="0" applyFont="1" applyFill="1" applyBorder="1"/>
    <xf numFmtId="0" fontId="1" fillId="6" borderId="11" xfId="0" applyFont="1" applyFill="1" applyBorder="1"/>
    <xf numFmtId="0" fontId="1" fillId="6" borderId="7" xfId="0" applyFont="1" applyFill="1" applyBorder="1"/>
    <xf numFmtId="0" fontId="0" fillId="0" borderId="15" xfId="0" applyBorder="1"/>
    <xf numFmtId="3" fontId="0" fillId="0" borderId="15" xfId="0" applyNumberFormat="1" applyBorder="1"/>
    <xf numFmtId="0" fontId="0" fillId="6" borderId="7" xfId="0" applyFill="1" applyBorder="1"/>
    <xf numFmtId="0" fontId="1" fillId="6" borderId="12" xfId="0" applyFont="1" applyFill="1" applyBorder="1"/>
    <xf numFmtId="0" fontId="0" fillId="0" borderId="8" xfId="0" applyBorder="1"/>
    <xf numFmtId="3" fontId="0" fillId="0" borderId="13" xfId="0" applyNumberFormat="1" applyBorder="1"/>
    <xf numFmtId="0" fontId="1" fillId="6" borderId="9" xfId="0" applyFont="1" applyFill="1" applyBorder="1"/>
    <xf numFmtId="0" fontId="0" fillId="0" borderId="10" xfId="0" applyBorder="1"/>
    <xf numFmtId="0" fontId="0" fillId="0" borderId="11" xfId="0" applyBorder="1"/>
    <xf numFmtId="3" fontId="11" fillId="0" borderId="13" xfId="0" applyNumberFormat="1" applyFont="1" applyBorder="1"/>
    <xf numFmtId="0" fontId="11" fillId="6" borderId="12" xfId="0" applyFont="1" applyFill="1" applyBorder="1"/>
    <xf numFmtId="0" fontId="1" fillId="6" borderId="4" xfId="0" applyFont="1" applyFill="1" applyBorder="1"/>
    <xf numFmtId="3" fontId="0" fillId="0" borderId="3" xfId="0" applyNumberFormat="1" applyBorder="1"/>
    <xf numFmtId="0" fontId="11" fillId="6" borderId="4" xfId="0" applyFont="1" applyFill="1" applyBorder="1"/>
    <xf numFmtId="0" fontId="11" fillId="0" borderId="14" xfId="0" applyFont="1" applyBorder="1"/>
    <xf numFmtId="3" fontId="11" fillId="0" borderId="3" xfId="0" applyNumberFormat="1" applyFont="1" applyBorder="1"/>
    <xf numFmtId="0" fontId="1" fillId="6" borderId="9" xfId="0" applyFont="1" applyFill="1" applyBorder="1" applyAlignment="1">
      <alignment horizontal="left" indent="1"/>
    </xf>
    <xf numFmtId="0" fontId="0" fillId="6" borderId="7" xfId="0" applyFill="1" applyBorder="1" applyAlignment="1">
      <alignment horizontal="left" indent="1"/>
    </xf>
    <xf numFmtId="0" fontId="1" fillId="6" borderId="7" xfId="0" applyFont="1" applyFill="1" applyBorder="1" applyAlignment="1">
      <alignment horizontal="left" indent="1"/>
    </xf>
    <xf numFmtId="0" fontId="11" fillId="0" borderId="8" xfId="0" applyFont="1" applyBorder="1"/>
    <xf numFmtId="3" fontId="0" fillId="0" borderId="15" xfId="0" applyNumberFormat="1" applyFill="1" applyBorder="1"/>
    <xf numFmtId="0" fontId="0" fillId="0" borderId="15" xfId="0" applyFill="1" applyBorder="1"/>
    <xf numFmtId="0" fontId="0" fillId="6" borderId="9" xfId="0" applyFill="1" applyBorder="1"/>
    <xf numFmtId="0" fontId="0" fillId="0" borderId="10" xfId="0" applyFill="1" applyBorder="1"/>
    <xf numFmtId="0" fontId="0" fillId="6" borderId="14" xfId="0" applyFill="1" applyBorder="1"/>
    <xf numFmtId="0" fontId="1" fillId="6" borderId="14" xfId="0" applyFont="1" applyFill="1" applyBorder="1"/>
    <xf numFmtId="0" fontId="1" fillId="6" borderId="3" xfId="0" applyFont="1" applyFill="1" applyBorder="1"/>
    <xf numFmtId="0" fontId="26" fillId="20" borderId="0" xfId="0" applyFont="1" applyFill="1"/>
    <xf numFmtId="0" fontId="25" fillId="20" borderId="0" xfId="0" applyFont="1" applyFill="1"/>
    <xf numFmtId="0" fontId="26" fillId="20" borderId="0" xfId="0" applyFont="1" applyFill="1" applyAlignment="1">
      <alignment horizontal="left"/>
    </xf>
    <xf numFmtId="0" fontId="3" fillId="14" borderId="0" xfId="0" applyFont="1" applyFill="1"/>
    <xf numFmtId="0" fontId="11" fillId="21" borderId="0" xfId="0" applyFont="1" applyFill="1"/>
    <xf numFmtId="0" fontId="24" fillId="21" borderId="0" xfId="0" applyFont="1" applyFill="1"/>
    <xf numFmtId="0" fontId="25" fillId="21" borderId="0" xfId="0" applyFont="1" applyFill="1"/>
    <xf numFmtId="0" fontId="0" fillId="0" borderId="0" xfId="0" applyAlignment="1">
      <alignment horizontal="center"/>
    </xf>
    <xf numFmtId="0" fontId="1" fillId="6" borderId="0" xfId="0" applyFont="1" applyFill="1" applyBorder="1"/>
    <xf numFmtId="0" fontId="1" fillId="6" borderId="8" xfId="0" applyFont="1" applyFill="1" applyBorder="1"/>
    <xf numFmtId="0" fontId="1" fillId="6" borderId="10" xfId="0" applyFont="1" applyFill="1" applyBorder="1" applyAlignment="1">
      <alignment horizontal="left" indent="1"/>
    </xf>
    <xf numFmtId="0" fontId="0" fillId="6" borderId="0" xfId="0" applyFill="1" applyBorder="1" applyAlignment="1">
      <alignment horizontal="left" indent="1"/>
    </xf>
    <xf numFmtId="0" fontId="1" fillId="6" borderId="0" xfId="0" applyFont="1" applyFill="1" applyBorder="1" applyAlignment="1">
      <alignment horizontal="left" indent="1"/>
    </xf>
    <xf numFmtId="0" fontId="11" fillId="6" borderId="8" xfId="0" applyFont="1" applyFill="1" applyBorder="1"/>
    <xf numFmtId="0" fontId="11" fillId="6" borderId="14" xfId="0" applyFont="1" applyFill="1" applyBorder="1"/>
    <xf numFmtId="0" fontId="0" fillId="6" borderId="0" xfId="0" applyFill="1" applyBorder="1"/>
    <xf numFmtId="0" fontId="1" fillId="6" borderId="4" xfId="0" applyFont="1" applyFill="1" applyBorder="1" applyAlignment="1">
      <alignment horizontal="left"/>
    </xf>
    <xf numFmtId="0" fontId="9" fillId="6" borderId="3" xfId="0" applyFont="1" applyFill="1" applyBorder="1" applyAlignment="1">
      <alignment horizontal="left"/>
    </xf>
    <xf numFmtId="0" fontId="1" fillId="6" borderId="3" xfId="0" applyFont="1" applyFill="1" applyBorder="1" applyAlignment="1">
      <alignment horizontal="left"/>
    </xf>
    <xf numFmtId="0" fontId="1" fillId="6" borderId="0" xfId="0" applyFont="1" applyFill="1" applyBorder="1" applyAlignment="1">
      <alignment horizontal="left"/>
    </xf>
    <xf numFmtId="49" fontId="9" fillId="6" borderId="3" xfId="0" applyNumberFormat="1" applyFont="1" applyFill="1" applyBorder="1" applyAlignment="1">
      <alignment horizontal="left"/>
    </xf>
    <xf numFmtId="0" fontId="4" fillId="0" borderId="0" xfId="0" applyFont="1" applyBorder="1"/>
    <xf numFmtId="0" fontId="11" fillId="6" borderId="14" xfId="0" applyFont="1" applyFill="1" applyBorder="1" applyAlignment="1">
      <alignment horizontal="left"/>
    </xf>
    <xf numFmtId="49" fontId="9" fillId="6" borderId="14" xfId="0" applyNumberFormat="1" applyFont="1" applyFill="1" applyBorder="1" applyAlignment="1">
      <alignment horizontal="left"/>
    </xf>
    <xf numFmtId="0" fontId="9" fillId="6" borderId="14" xfId="0" applyFont="1" applyFill="1" applyBorder="1" applyAlignment="1">
      <alignment horizontal="left"/>
    </xf>
    <xf numFmtId="0" fontId="10" fillId="6" borderId="14" xfId="0" applyFont="1" applyFill="1" applyBorder="1" applyAlignment="1">
      <alignment horizontal="left" indent="1"/>
    </xf>
    <xf numFmtId="49" fontId="1" fillId="6" borderId="14" xfId="0" applyNumberFormat="1" applyFont="1" applyFill="1" applyBorder="1" applyAlignment="1">
      <alignment horizontal="left"/>
    </xf>
    <xf numFmtId="0" fontId="1" fillId="6" borderId="14" xfId="0" applyFont="1" applyFill="1" applyBorder="1" applyAlignment="1">
      <alignment horizontal="left"/>
    </xf>
    <xf numFmtId="0" fontId="11" fillId="6" borderId="6" xfId="0" applyFont="1" applyFill="1" applyBorder="1" applyAlignment="1">
      <alignment horizontal="center"/>
    </xf>
    <xf numFmtId="0" fontId="11" fillId="6" borderId="2" xfId="0" applyFont="1" applyFill="1" applyBorder="1" applyAlignment="1">
      <alignment horizontal="center"/>
    </xf>
    <xf numFmtId="3" fontId="11" fillId="6" borderId="1" xfId="1" applyNumberFormat="1" applyFont="1" applyFill="1" applyBorder="1"/>
    <xf numFmtId="3" fontId="0" fillId="0" borderId="11" xfId="0" applyNumberFormat="1" applyBorder="1"/>
    <xf numFmtId="0" fontId="1" fillId="0" borderId="0" xfId="0" applyFont="1" applyBorder="1"/>
    <xf numFmtId="0" fontId="24" fillId="0" borderId="0" xfId="0" applyFont="1" applyFill="1"/>
    <xf numFmtId="0" fontId="11" fillId="0" borderId="0" xfId="0" applyFont="1" applyFill="1"/>
    <xf numFmtId="3" fontId="1" fillId="8" borderId="1" xfId="1" applyNumberFormat="1" applyFont="1" applyFill="1" applyBorder="1"/>
    <xf numFmtId="0" fontId="11" fillId="6" borderId="1" xfId="0" applyNumberFormat="1" applyFont="1" applyFill="1" applyBorder="1" applyAlignment="1">
      <alignment horizontal="center"/>
    </xf>
    <xf numFmtId="3" fontId="1" fillId="7" borderId="1" xfId="1" applyNumberFormat="1" applyFont="1" applyFill="1" applyBorder="1"/>
    <xf numFmtId="3" fontId="1" fillId="12" borderId="1" xfId="1" applyNumberFormat="1" applyFont="1" applyFill="1" applyBorder="1"/>
    <xf numFmtId="3" fontId="1" fillId="11" borderId="1" xfId="1" applyNumberFormat="1" applyFont="1" applyFill="1" applyBorder="1"/>
    <xf numFmtId="3" fontId="1" fillId="9" borderId="1" xfId="1" applyNumberFormat="1" applyFont="1" applyFill="1" applyBorder="1"/>
    <xf numFmtId="0" fontId="0" fillId="0" borderId="1" xfId="0" applyFill="1" applyBorder="1"/>
    <xf numFmtId="3" fontId="11" fillId="0" borderId="1" xfId="0" applyNumberFormat="1" applyFont="1" applyFill="1" applyBorder="1"/>
    <xf numFmtId="0" fontId="0" fillId="6" borderId="3" xfId="0" applyFill="1" applyBorder="1"/>
    <xf numFmtId="0" fontId="11" fillId="6" borderId="3" xfId="0" applyFont="1" applyFill="1" applyBorder="1"/>
    <xf numFmtId="3" fontId="11" fillId="0" borderId="1" xfId="0" applyNumberFormat="1" applyFont="1" applyBorder="1"/>
    <xf numFmtId="3" fontId="11" fillId="11" borderId="1" xfId="1" applyNumberFormat="1" applyFont="1" applyFill="1" applyBorder="1"/>
    <xf numFmtId="0" fontId="27" fillId="0" borderId="0" xfId="0" applyFont="1"/>
    <xf numFmtId="3" fontId="10" fillId="0" borderId="8" xfId="0" applyNumberFormat="1" applyFont="1" applyBorder="1"/>
    <xf numFmtId="0" fontId="10" fillId="0" borderId="10" xfId="0" applyFont="1" applyBorder="1"/>
    <xf numFmtId="0" fontId="10" fillId="0" borderId="0" xfId="0" applyFont="1" applyBorder="1"/>
    <xf numFmtId="0" fontId="10" fillId="0" borderId="8" xfId="0" applyFont="1" applyBorder="1"/>
    <xf numFmtId="0" fontId="10" fillId="0" borderId="14" xfId="0" applyFont="1" applyBorder="1"/>
    <xf numFmtId="3" fontId="10" fillId="0" borderId="14" xfId="0" applyNumberFormat="1" applyFont="1" applyBorder="1"/>
    <xf numFmtId="0" fontId="18" fillId="0" borderId="14" xfId="0" applyFont="1" applyBorder="1"/>
    <xf numFmtId="0" fontId="18" fillId="0" borderId="8" xfId="0" applyFont="1" applyBorder="1"/>
    <xf numFmtId="0" fontId="10" fillId="0" borderId="10" xfId="0" applyFont="1" applyFill="1" applyBorder="1"/>
    <xf numFmtId="0" fontId="1" fillId="10" borderId="0" xfId="0" applyFont="1" applyFill="1"/>
    <xf numFmtId="0" fontId="11" fillId="6" borderId="10" xfId="0" applyFont="1" applyFill="1" applyBorder="1" applyAlignment="1">
      <alignment horizontal="left"/>
    </xf>
    <xf numFmtId="0" fontId="11" fillId="6" borderId="11" xfId="0" applyFont="1" applyFill="1" applyBorder="1" applyAlignment="1">
      <alignment horizontal="left"/>
    </xf>
    <xf numFmtId="0" fontId="11" fillId="6" borderId="8" xfId="0" applyFont="1" applyFill="1" applyBorder="1" applyAlignment="1">
      <alignment horizontal="left"/>
    </xf>
    <xf numFmtId="0" fontId="11" fillId="6" borderId="13" xfId="0" applyFont="1" applyFill="1" applyBorder="1" applyAlignment="1">
      <alignment horizontal="left"/>
    </xf>
    <xf numFmtId="0" fontId="0" fillId="0" borderId="9" xfId="0" applyBorder="1"/>
    <xf numFmtId="0" fontId="0" fillId="0" borderId="7" xfId="0" applyBorder="1"/>
    <xf numFmtId="0" fontId="0" fillId="0" borderId="12" xfId="0" applyBorder="1"/>
    <xf numFmtId="0" fontId="0" fillId="0" borderId="4" xfId="0" applyBorder="1"/>
    <xf numFmtId="0" fontId="0" fillId="0" borderId="3" xfId="0" applyBorder="1"/>
    <xf numFmtId="0" fontId="1" fillId="0" borderId="11" xfId="0" applyFont="1" applyBorder="1"/>
    <xf numFmtId="0" fontId="1" fillId="0" borderId="15" xfId="0" applyFont="1" applyBorder="1"/>
    <xf numFmtId="0" fontId="1" fillId="0" borderId="13" xfId="0" applyFont="1" applyBorder="1"/>
    <xf numFmtId="0" fontId="11" fillId="0" borderId="7" xfId="0" applyFont="1" applyFill="1" applyBorder="1"/>
    <xf numFmtId="0" fontId="11" fillId="6" borderId="4" xfId="0" applyFont="1" applyFill="1" applyBorder="1" applyAlignment="1">
      <alignment horizontal="right"/>
    </xf>
    <xf numFmtId="0" fontId="0" fillId="0" borderId="7" xfId="0" applyFill="1" applyBorder="1"/>
    <xf numFmtId="0" fontId="0" fillId="0" borderId="8" xfId="0" applyFill="1" applyBorder="1"/>
    <xf numFmtId="0" fontId="17" fillId="0" borderId="15" xfId="0" applyFont="1" applyBorder="1"/>
    <xf numFmtId="0" fontId="9" fillId="0" borderId="15" xfId="0" applyFont="1" applyBorder="1"/>
    <xf numFmtId="164" fontId="0" fillId="0" borderId="15" xfId="1" applyNumberFormat="1" applyFont="1" applyBorder="1"/>
    <xf numFmtId="164" fontId="0" fillId="0" borderId="13" xfId="1" applyNumberFormat="1" applyFont="1" applyBorder="1"/>
    <xf numFmtId="0" fontId="11" fillId="0" borderId="7" xfId="0" applyFont="1" applyFill="1" applyBorder="1" applyAlignment="1">
      <alignment horizontal="left"/>
    </xf>
    <xf numFmtId="0" fontId="1" fillId="0" borderId="0" xfId="0" applyFont="1" applyAlignment="1"/>
    <xf numFmtId="0" fontId="0" fillId="0" borderId="0" xfId="0" applyAlignment="1"/>
    <xf numFmtId="0" fontId="28" fillId="23" borderId="0" xfId="0" applyFont="1" applyFill="1" applyAlignment="1">
      <alignment horizontal="center" vertical="center"/>
    </xf>
    <xf numFmtId="0" fontId="29" fillId="23" borderId="16" xfId="0" applyFont="1" applyFill="1" applyBorder="1" applyAlignment="1">
      <alignment vertical="center"/>
    </xf>
    <xf numFmtId="0" fontId="28" fillId="23" borderId="16" xfId="0" applyFont="1" applyFill="1" applyBorder="1" applyAlignment="1">
      <alignment horizontal="center" vertical="center"/>
    </xf>
    <xf numFmtId="0" fontId="29" fillId="23" borderId="16" xfId="0" applyFont="1" applyFill="1" applyBorder="1" applyAlignment="1">
      <alignment horizontal="center" vertical="center"/>
    </xf>
    <xf numFmtId="0" fontId="29" fillId="23" borderId="17" xfId="0" applyFont="1" applyFill="1" applyBorder="1" applyAlignment="1">
      <alignment horizontal="center" vertical="center"/>
    </xf>
    <xf numFmtId="0" fontId="8" fillId="0" borderId="0" xfId="0" applyFont="1" applyAlignment="1">
      <alignment vertical="center"/>
    </xf>
    <xf numFmtId="0" fontId="8" fillId="0" borderId="16" xfId="0" applyFont="1" applyBorder="1" applyAlignment="1">
      <alignment vertical="center"/>
    </xf>
    <xf numFmtId="0" fontId="8" fillId="24" borderId="16" xfId="0" applyFont="1" applyFill="1" applyBorder="1" applyAlignment="1">
      <alignment horizontal="center" vertical="center"/>
    </xf>
    <xf numFmtId="0" fontId="8" fillId="0" borderId="17" xfId="0" applyFont="1" applyBorder="1" applyAlignment="1">
      <alignment vertical="center"/>
    </xf>
    <xf numFmtId="0" fontId="8" fillId="0" borderId="16" xfId="0" applyFont="1" applyBorder="1" applyAlignment="1">
      <alignment horizontal="right" vertical="center"/>
    </xf>
    <xf numFmtId="0" fontId="20" fillId="13" borderId="16" xfId="0" applyFont="1" applyFill="1" applyBorder="1" applyAlignment="1">
      <alignment vertical="center"/>
    </xf>
    <xf numFmtId="3" fontId="20" fillId="13" borderId="16" xfId="0" applyNumberFormat="1" applyFont="1" applyFill="1" applyBorder="1" applyAlignment="1">
      <alignment horizontal="right" vertical="center"/>
    </xf>
    <xf numFmtId="3" fontId="8" fillId="13" borderId="16" xfId="0" applyNumberFormat="1" applyFont="1" applyFill="1" applyBorder="1" applyAlignment="1">
      <alignment horizontal="right" vertical="center"/>
    </xf>
    <xf numFmtId="3" fontId="8" fillId="13" borderId="17" xfId="0" applyNumberFormat="1" applyFont="1" applyFill="1" applyBorder="1" applyAlignment="1">
      <alignment horizontal="right" vertical="center"/>
    </xf>
    <xf numFmtId="9" fontId="8" fillId="13" borderId="0" xfId="0" applyNumberFormat="1" applyFont="1" applyFill="1" applyAlignment="1">
      <alignment horizontal="right" vertical="center"/>
    </xf>
    <xf numFmtId="0" fontId="21" fillId="0" borderId="0" xfId="0" applyFont="1" applyAlignment="1">
      <alignment horizontal="center" vertical="center"/>
    </xf>
    <xf numFmtId="0" fontId="20" fillId="25" borderId="16" xfId="0" applyFont="1" applyFill="1" applyBorder="1" applyAlignment="1">
      <alignment vertical="center"/>
    </xf>
    <xf numFmtId="3" fontId="20" fillId="25" borderId="16" xfId="0" applyNumberFormat="1" applyFont="1" applyFill="1" applyBorder="1" applyAlignment="1">
      <alignment horizontal="right" vertical="center"/>
    </xf>
    <xf numFmtId="9" fontId="8" fillId="25" borderId="16" xfId="0" applyNumberFormat="1" applyFont="1" applyFill="1" applyBorder="1" applyAlignment="1">
      <alignment horizontal="right" vertical="center"/>
    </xf>
    <xf numFmtId="3" fontId="8" fillId="25" borderId="16" xfId="0" applyNumberFormat="1" applyFont="1" applyFill="1" applyBorder="1" applyAlignment="1">
      <alignment horizontal="right" vertical="center"/>
    </xf>
    <xf numFmtId="3" fontId="8" fillId="25" borderId="17" xfId="0" applyNumberFormat="1" applyFont="1" applyFill="1" applyBorder="1" applyAlignment="1">
      <alignment horizontal="right" vertical="center"/>
    </xf>
    <xf numFmtId="9" fontId="8" fillId="25" borderId="0" xfId="0" applyNumberFormat="1" applyFont="1" applyFill="1" applyAlignment="1">
      <alignment horizontal="right" vertical="center"/>
    </xf>
    <xf numFmtId="0" fontId="20" fillId="0" borderId="0" xfId="0" applyFont="1" applyAlignment="1">
      <alignment vertical="center"/>
    </xf>
    <xf numFmtId="0" fontId="20" fillId="0" borderId="16" xfId="0" applyFont="1" applyBorder="1" applyAlignment="1">
      <alignment vertical="center"/>
    </xf>
    <xf numFmtId="3" fontId="20" fillId="0" borderId="16" xfId="0" applyNumberFormat="1" applyFont="1" applyBorder="1" applyAlignment="1">
      <alignment horizontal="right" vertical="center"/>
    </xf>
    <xf numFmtId="3" fontId="8" fillId="0" borderId="16" xfId="0" applyNumberFormat="1" applyFont="1" applyBorder="1" applyAlignment="1">
      <alignment horizontal="right" vertical="center"/>
    </xf>
    <xf numFmtId="3" fontId="8" fillId="0" borderId="17" xfId="0" applyNumberFormat="1" applyFont="1" applyBorder="1" applyAlignment="1">
      <alignment horizontal="right" vertical="center"/>
    </xf>
    <xf numFmtId="0" fontId="8" fillId="0" borderId="0" xfId="0" applyFont="1" applyAlignment="1">
      <alignment horizontal="right" vertical="center"/>
    </xf>
    <xf numFmtId="0" fontId="32" fillId="0" borderId="0" xfId="0" applyFont="1" applyAlignment="1">
      <alignment horizontal="right" vertical="center"/>
    </xf>
    <xf numFmtId="0" fontId="33" fillId="0" borderId="0" xfId="0" applyFont="1" applyAlignment="1">
      <alignment horizontal="right" vertical="center"/>
    </xf>
    <xf numFmtId="0" fontId="33" fillId="0" borderId="0" xfId="0" applyFont="1" applyAlignment="1">
      <alignment horizontal="center" vertical="center"/>
    </xf>
    <xf numFmtId="0" fontId="33" fillId="0" borderId="16" xfId="0" applyFont="1" applyBorder="1" applyAlignment="1">
      <alignment horizontal="right" vertical="center"/>
    </xf>
    <xf numFmtId="0" fontId="34" fillId="0" borderId="16" xfId="0" applyFont="1" applyBorder="1" applyAlignment="1">
      <alignment horizontal="right" vertical="center"/>
    </xf>
    <xf numFmtId="0" fontId="36" fillId="13" borderId="0" xfId="0" applyFont="1" applyFill="1" applyAlignment="1">
      <alignment horizontal="center" vertical="center"/>
    </xf>
    <xf numFmtId="0" fontId="24" fillId="26" borderId="0" xfId="0" applyFont="1" applyFill="1" applyAlignment="1"/>
    <xf numFmtId="3" fontId="1" fillId="0" borderId="3" xfId="1" applyNumberFormat="1" applyFill="1" applyBorder="1"/>
    <xf numFmtId="3" fontId="1" fillId="0" borderId="4" xfId="1" applyNumberFormat="1" applyFill="1" applyBorder="1"/>
    <xf numFmtId="0" fontId="1" fillId="6" borderId="4" xfId="0" applyFont="1" applyFill="1" applyBorder="1" applyAlignment="1">
      <alignment horizontal="right"/>
    </xf>
    <xf numFmtId="0" fontId="0" fillId="6" borderId="4" xfId="0" applyFill="1" applyBorder="1"/>
    <xf numFmtId="2" fontId="1" fillId="6" borderId="4" xfId="0" applyNumberFormat="1" applyFont="1" applyFill="1" applyBorder="1"/>
    <xf numFmtId="167" fontId="1" fillId="6" borderId="4" xfId="0" applyNumberFormat="1" applyFont="1" applyFill="1" applyBorder="1" applyAlignment="1">
      <alignment horizontal="right"/>
    </xf>
    <xf numFmtId="0" fontId="1" fillId="6" borderId="4" xfId="0" quotePrefix="1" applyFont="1" applyFill="1" applyBorder="1"/>
    <xf numFmtId="0" fontId="1" fillId="6" borderId="4" xfId="0" quotePrefix="1" applyNumberFormat="1" applyFont="1" applyFill="1" applyBorder="1" applyAlignment="1">
      <alignment horizontal="right"/>
    </xf>
    <xf numFmtId="0" fontId="1" fillId="6" borderId="4" xfId="0" quotePrefix="1" applyFont="1" applyFill="1" applyBorder="1" applyAlignment="1">
      <alignment horizontal="right"/>
    </xf>
    <xf numFmtId="3" fontId="1" fillId="10" borderId="4" xfId="1" applyNumberFormat="1" applyFill="1" applyBorder="1" applyProtection="1">
      <protection locked="0"/>
    </xf>
    <xf numFmtId="3" fontId="1" fillId="10" borderId="3" xfId="1" applyNumberFormat="1" applyFill="1" applyBorder="1" applyProtection="1">
      <protection locked="0"/>
    </xf>
    <xf numFmtId="0" fontId="0" fillId="0" borderId="3" xfId="0" applyFill="1" applyBorder="1"/>
    <xf numFmtId="3" fontId="11" fillId="0" borderId="7" xfId="0" applyNumberFormat="1" applyFont="1" applyBorder="1"/>
    <xf numFmtId="3" fontId="11" fillId="0" borderId="15" xfId="0" applyNumberFormat="1" applyFont="1" applyBorder="1"/>
    <xf numFmtId="164" fontId="0" fillId="0" borderId="7" xfId="1" applyNumberFormat="1" applyFont="1" applyBorder="1"/>
    <xf numFmtId="0" fontId="11" fillId="6" borderId="2" xfId="0" applyNumberFormat="1" applyFont="1" applyFill="1" applyBorder="1" applyAlignment="1">
      <alignment horizontal="center"/>
    </xf>
    <xf numFmtId="0" fontId="11" fillId="6" borderId="9" xfId="0" applyFont="1" applyFill="1" applyBorder="1"/>
    <xf numFmtId="0" fontId="11" fillId="6" borderId="6" xfId="0" applyNumberFormat="1" applyFont="1" applyFill="1" applyBorder="1" applyAlignment="1">
      <alignment horizontal="center"/>
    </xf>
    <xf numFmtId="0" fontId="11" fillId="6" borderId="9" xfId="0" applyFont="1" applyFill="1" applyBorder="1" applyAlignment="1">
      <alignment horizontal="right" vertical="center"/>
    </xf>
    <xf numFmtId="0" fontId="11" fillId="6" borderId="11" xfId="0" applyFont="1" applyFill="1" applyBorder="1" applyAlignment="1">
      <alignment horizontal="right" vertical="center"/>
    </xf>
    <xf numFmtId="0" fontId="11" fillId="6" borderId="10" xfId="0" applyFont="1" applyFill="1" applyBorder="1"/>
    <xf numFmtId="0" fontId="11" fillId="6" borderId="2" xfId="0" applyFont="1" applyFill="1" applyBorder="1" applyAlignment="1">
      <alignment horizontal="center" vertical="center"/>
    </xf>
    <xf numFmtId="3" fontId="9" fillId="6" borderId="4" xfId="1" applyNumberFormat="1" applyFont="1" applyFill="1" applyBorder="1" applyAlignment="1">
      <alignment horizontal="right"/>
    </xf>
    <xf numFmtId="0" fontId="0" fillId="6" borderId="11" xfId="0" applyFill="1" applyBorder="1"/>
    <xf numFmtId="0" fontId="1" fillId="14" borderId="7" xfId="0" applyFont="1" applyFill="1" applyBorder="1"/>
    <xf numFmtId="0" fontId="1" fillId="14" borderId="0" xfId="0" applyFont="1" applyFill="1" applyBorder="1"/>
    <xf numFmtId="0" fontId="0" fillId="14" borderId="0" xfId="0" applyFill="1" applyBorder="1"/>
    <xf numFmtId="0" fontId="0" fillId="14" borderId="15" xfId="0" applyFill="1" applyBorder="1"/>
    <xf numFmtId="0" fontId="1" fillId="16" borderId="7" xfId="0" applyFont="1" applyFill="1" applyBorder="1"/>
    <xf numFmtId="0" fontId="0" fillId="16" borderId="0" xfId="0" applyFill="1" applyBorder="1"/>
    <xf numFmtId="0" fontId="1" fillId="16" borderId="0" xfId="0" applyFont="1" applyFill="1" applyBorder="1"/>
    <xf numFmtId="0" fontId="0" fillId="16" borderId="15" xfId="0" applyFill="1" applyBorder="1"/>
    <xf numFmtId="0" fontId="1" fillId="0" borderId="7" xfId="0" applyFont="1" applyBorder="1"/>
    <xf numFmtId="0" fontId="1" fillId="10" borderId="0" xfId="0" applyFont="1" applyFill="1" applyBorder="1" applyAlignment="1">
      <alignment horizontal="left"/>
    </xf>
    <xf numFmtId="2" fontId="0" fillId="10" borderId="0" xfId="0" applyNumberFormat="1" applyFill="1" applyBorder="1"/>
    <xf numFmtId="0" fontId="0" fillId="10" borderId="0" xfId="0" applyFill="1" applyBorder="1" applyAlignment="1">
      <alignment horizontal="left"/>
    </xf>
    <xf numFmtId="2" fontId="0" fillId="0" borderId="0" xfId="0" applyNumberFormat="1" applyBorder="1"/>
    <xf numFmtId="0" fontId="0" fillId="10" borderId="0" xfId="0" applyFill="1" applyBorder="1"/>
    <xf numFmtId="9" fontId="0" fillId="10" borderId="0" xfId="0" applyNumberFormat="1" applyFill="1" applyBorder="1"/>
    <xf numFmtId="4" fontId="0" fillId="10" borderId="0" xfId="0" applyNumberFormat="1" applyFill="1" applyBorder="1"/>
    <xf numFmtId="9" fontId="0" fillId="0" borderId="0" xfId="0" applyNumberFormat="1" applyBorder="1"/>
    <xf numFmtId="0" fontId="1" fillId="0" borderId="7" xfId="0" applyFont="1" applyFill="1" applyBorder="1"/>
    <xf numFmtId="9" fontId="1" fillId="10" borderId="0" xfId="2" applyFont="1" applyFill="1" applyBorder="1"/>
    <xf numFmtId="9" fontId="0" fillId="0" borderId="0" xfId="0" applyNumberFormat="1" applyFill="1" applyBorder="1"/>
    <xf numFmtId="0" fontId="1" fillId="0" borderId="12" xfId="0" applyFont="1" applyFill="1" applyBorder="1"/>
    <xf numFmtId="9" fontId="1" fillId="10" borderId="8" xfId="2" applyFont="1" applyFill="1" applyBorder="1"/>
    <xf numFmtId="9" fontId="0" fillId="0" borderId="8" xfId="0" applyNumberFormat="1" applyFill="1" applyBorder="1"/>
    <xf numFmtId="0" fontId="0" fillId="0" borderId="13" xfId="0" applyFill="1" applyBorder="1"/>
    <xf numFmtId="0" fontId="1" fillId="5" borderId="8" xfId="0" applyFont="1" applyFill="1" applyBorder="1"/>
    <xf numFmtId="0" fontId="1" fillId="19" borderId="7" xfId="0" applyFont="1" applyFill="1" applyBorder="1"/>
    <xf numFmtId="0" fontId="1" fillId="19" borderId="0" xfId="0" applyFont="1" applyFill="1" applyBorder="1"/>
    <xf numFmtId="0" fontId="0" fillId="19" borderId="0" xfId="0" applyFill="1" applyBorder="1"/>
    <xf numFmtId="0" fontId="0" fillId="19" borderId="15" xfId="0" applyFill="1" applyBorder="1"/>
    <xf numFmtId="0" fontId="1" fillId="18" borderId="7" xfId="0" applyFont="1" applyFill="1" applyBorder="1"/>
    <xf numFmtId="0" fontId="0" fillId="18" borderId="0" xfId="0" applyFill="1" applyBorder="1"/>
    <xf numFmtId="0" fontId="1" fillId="18" borderId="0" xfId="0" applyFont="1" applyFill="1" applyBorder="1"/>
    <xf numFmtId="0" fontId="0" fillId="18" borderId="15" xfId="0" applyFill="1" applyBorder="1"/>
    <xf numFmtId="0" fontId="11" fillId="0" borderId="5" xfId="0" applyFont="1" applyFill="1" applyBorder="1"/>
    <xf numFmtId="0" fontId="26" fillId="22" borderId="0" xfId="0" applyFont="1" applyFill="1"/>
    <xf numFmtId="0" fontId="25" fillId="22" borderId="0" xfId="0" applyFont="1" applyFill="1"/>
    <xf numFmtId="0" fontId="26" fillId="22" borderId="0" xfId="0" applyFont="1" applyFill="1" applyAlignment="1">
      <alignment horizontal="left"/>
    </xf>
    <xf numFmtId="0" fontId="3" fillId="19" borderId="0" xfId="0" applyFont="1" applyFill="1"/>
    <xf numFmtId="0" fontId="10" fillId="27" borderId="8" xfId="0" applyFont="1" applyFill="1" applyBorder="1"/>
    <xf numFmtId="2" fontId="10" fillId="27" borderId="10" xfId="0" applyNumberFormat="1" applyFont="1" applyFill="1" applyBorder="1"/>
    <xf numFmtId="0" fontId="10" fillId="27" borderId="10" xfId="0" applyFont="1" applyFill="1" applyBorder="1"/>
    <xf numFmtId="9" fontId="10" fillId="27" borderId="8" xfId="0" applyNumberFormat="1" applyFont="1" applyFill="1" applyBorder="1"/>
    <xf numFmtId="3" fontId="10" fillId="27" borderId="0" xfId="0" applyNumberFormat="1" applyFont="1" applyFill="1" applyBorder="1"/>
    <xf numFmtId="9" fontId="10" fillId="27" borderId="0" xfId="2" applyFont="1" applyFill="1" applyBorder="1"/>
    <xf numFmtId="9" fontId="10" fillId="27" borderId="14" xfId="0" applyNumberFormat="1" applyFont="1" applyFill="1" applyBorder="1"/>
    <xf numFmtId="0" fontId="10" fillId="27" borderId="14" xfId="0" applyFont="1" applyFill="1" applyBorder="1"/>
    <xf numFmtId="0" fontId="35" fillId="13" borderId="0" xfId="0" applyFont="1" applyFill="1" applyAlignment="1"/>
    <xf numFmtId="0" fontId="1" fillId="13" borderId="0" xfId="0" applyFont="1" applyFill="1" applyAlignment="1"/>
    <xf numFmtId="0" fontId="0" fillId="13" borderId="0" xfId="0" applyFill="1" applyAlignment="1"/>
    <xf numFmtId="0" fontId="1" fillId="25" borderId="0" xfId="0" applyFont="1" applyFill="1" applyAlignment="1"/>
    <xf numFmtId="0" fontId="0" fillId="25" borderId="0" xfId="0" applyFill="1" applyAlignment="1"/>
    <xf numFmtId="0" fontId="25" fillId="21" borderId="0" xfId="0" applyFont="1" applyFill="1" applyAlignment="1"/>
    <xf numFmtId="0" fontId="24" fillId="21" borderId="0" xfId="0" applyFont="1" applyFill="1" applyAlignment="1"/>
    <xf numFmtId="0" fontId="25" fillId="21" borderId="0" xfId="0" applyFont="1" applyFill="1" applyBorder="1" applyAlignment="1"/>
    <xf numFmtId="0" fontId="0" fillId="0" borderId="0" xfId="0" applyBorder="1" applyAlignment="1"/>
    <xf numFmtId="0" fontId="24" fillId="21" borderId="0" xfId="0" applyFont="1" applyFill="1" applyBorder="1" applyAlignment="1"/>
    <xf numFmtId="0" fontId="25" fillId="21" borderId="18" xfId="0" applyFont="1" applyFill="1" applyBorder="1" applyAlignment="1"/>
    <xf numFmtId="0" fontId="25" fillId="21" borderId="16" xfId="0" applyFont="1" applyFill="1" applyBorder="1" applyAlignment="1"/>
    <xf numFmtId="0" fontId="0" fillId="0" borderId="18" xfId="0" applyBorder="1" applyAlignment="1"/>
    <xf numFmtId="0" fontId="0" fillId="0" borderId="16" xfId="0" applyBorder="1" applyAlignment="1"/>
    <xf numFmtId="3" fontId="0" fillId="0" borderId="18" xfId="0" applyNumberFormat="1" applyBorder="1" applyAlignment="1"/>
    <xf numFmtId="166" fontId="0" fillId="0" borderId="0" xfId="2" applyNumberFormat="1" applyFont="1" applyBorder="1" applyAlignment="1"/>
    <xf numFmtId="166" fontId="0" fillId="13" borderId="0" xfId="2" applyNumberFormat="1" applyFont="1" applyFill="1" applyBorder="1" applyAlignment="1"/>
    <xf numFmtId="166" fontId="0" fillId="25" borderId="0" xfId="2" applyNumberFormat="1" applyFont="1" applyFill="1" applyBorder="1" applyAlignment="1"/>
    <xf numFmtId="0" fontId="24" fillId="0" borderId="0" xfId="0" applyFont="1" applyFill="1" applyAlignment="1"/>
    <xf numFmtId="9" fontId="8" fillId="13" borderId="16" xfId="2" applyFont="1" applyFill="1" applyBorder="1" applyAlignment="1">
      <alignment horizontal="right" vertical="center"/>
    </xf>
    <xf numFmtId="3" fontId="32" fillId="13" borderId="16" xfId="0" applyNumberFormat="1" applyFont="1" applyFill="1" applyBorder="1" applyAlignment="1">
      <alignment horizontal="right" vertical="center"/>
    </xf>
    <xf numFmtId="3" fontId="32" fillId="25" borderId="16" xfId="0" applyNumberFormat="1" applyFont="1" applyFill="1" applyBorder="1" applyAlignment="1">
      <alignment horizontal="right" vertical="center"/>
    </xf>
    <xf numFmtId="3" fontId="32" fillId="24" borderId="16" xfId="0" applyNumberFormat="1" applyFont="1" applyFill="1" applyBorder="1" applyAlignment="1">
      <alignment horizontal="right" vertical="center"/>
    </xf>
    <xf numFmtId="3" fontId="20" fillId="24" borderId="16" xfId="0" applyNumberFormat="1" applyFont="1" applyFill="1" applyBorder="1" applyAlignment="1">
      <alignment horizontal="right" vertical="center"/>
    </xf>
    <xf numFmtId="3" fontId="32" fillId="0" borderId="0" xfId="0" applyNumberFormat="1" applyFont="1" applyAlignment="1">
      <alignment horizontal="right" vertical="center"/>
    </xf>
    <xf numFmtId="3" fontId="20" fillId="0" borderId="0" xfId="0" applyNumberFormat="1" applyFont="1" applyAlignment="1">
      <alignment horizontal="right" vertical="center"/>
    </xf>
    <xf numFmtId="3" fontId="32" fillId="0" borderId="16" xfId="0" applyNumberFormat="1" applyFont="1" applyBorder="1" applyAlignment="1">
      <alignment horizontal="right" vertical="center"/>
    </xf>
    <xf numFmtId="3" fontId="33" fillId="0" borderId="0" xfId="0" applyNumberFormat="1" applyFont="1" applyAlignment="1">
      <alignment vertical="center"/>
    </xf>
    <xf numFmtId="3" fontId="33" fillId="0" borderId="0" xfId="0" applyNumberFormat="1" applyFont="1" applyAlignment="1">
      <alignment horizontal="center" vertical="center"/>
    </xf>
    <xf numFmtId="3" fontId="2" fillId="0" borderId="16" xfId="0" applyNumberFormat="1" applyFont="1" applyBorder="1" applyAlignment="1">
      <alignment vertical="center"/>
    </xf>
    <xf numFmtId="3" fontId="2" fillId="0" borderId="17" xfId="0" applyNumberFormat="1" applyFont="1" applyBorder="1" applyAlignment="1">
      <alignment vertical="center"/>
    </xf>
    <xf numFmtId="0" fontId="8" fillId="0" borderId="16" xfId="0" applyFont="1" applyBorder="1" applyAlignment="1">
      <alignment vertical="center"/>
    </xf>
    <xf numFmtId="0" fontId="11" fillId="0" borderId="0" xfId="0" applyFont="1" applyAlignment="1"/>
    <xf numFmtId="0" fontId="27" fillId="0" borderId="0" xfId="0" applyFont="1" applyAlignment="1"/>
    <xf numFmtId="0" fontId="24" fillId="21" borderId="0" xfId="0" applyFont="1" applyFill="1" applyAlignment="1">
      <alignment horizontal="left"/>
    </xf>
    <xf numFmtId="0" fontId="24" fillId="21" borderId="18" xfId="0" applyFont="1" applyFill="1" applyBorder="1" applyAlignment="1"/>
    <xf numFmtId="0" fontId="24" fillId="21" borderId="16" xfId="0" applyFont="1" applyFill="1" applyBorder="1" applyAlignment="1"/>
    <xf numFmtId="3" fontId="0" fillId="0" borderId="0" xfId="0" applyNumberFormat="1" applyBorder="1" applyAlignment="1"/>
    <xf numFmtId="3" fontId="0" fillId="0" borderId="16" xfId="0" applyNumberFormat="1" applyBorder="1" applyAlignment="1"/>
    <xf numFmtId="3" fontId="0" fillId="0" borderId="0" xfId="0" applyNumberFormat="1" applyAlignment="1"/>
    <xf numFmtId="0" fontId="38" fillId="23" borderId="16" xfId="0" applyFont="1" applyFill="1" applyBorder="1" applyAlignment="1">
      <alignment horizontal="center" vertical="center" wrapText="1"/>
    </xf>
    <xf numFmtId="0" fontId="20" fillId="0" borderId="0" xfId="0" applyFont="1" applyAlignment="1">
      <alignment vertical="center" wrapText="1"/>
    </xf>
    <xf numFmtId="0" fontId="20" fillId="0" borderId="16" xfId="0" applyFont="1" applyBorder="1" applyAlignment="1">
      <alignment horizontal="right" vertical="center" wrapText="1"/>
    </xf>
    <xf numFmtId="0" fontId="20" fillId="25" borderId="16" xfId="0" applyFont="1" applyFill="1" applyBorder="1" applyAlignment="1">
      <alignment horizontal="right" vertical="center" wrapText="1"/>
    </xf>
    <xf numFmtId="0" fontId="8" fillId="0" borderId="16" xfId="0" applyFont="1" applyBorder="1" applyAlignment="1">
      <alignment horizontal="right" vertical="center" wrapText="1"/>
    </xf>
    <xf numFmtId="0" fontId="2" fillId="0" borderId="0" xfId="0" applyFont="1" applyAlignment="1">
      <alignment vertical="center" wrapText="1"/>
    </xf>
    <xf numFmtId="0" fontId="39" fillId="0" borderId="0" xfId="0" applyFont="1" applyAlignment="1">
      <alignment vertical="center" wrapText="1"/>
    </xf>
    <xf numFmtId="10" fontId="8" fillId="0" borderId="16" xfId="0" applyNumberFormat="1" applyFont="1" applyBorder="1" applyAlignment="1">
      <alignment horizontal="right" vertical="center" wrapText="1"/>
    </xf>
    <xf numFmtId="10" fontId="8" fillId="25" borderId="16" xfId="0" applyNumberFormat="1" applyFont="1" applyFill="1" applyBorder="1" applyAlignment="1">
      <alignment horizontal="right" vertical="center" wrapText="1"/>
    </xf>
    <xf numFmtId="0" fontId="22" fillId="0" borderId="16" xfId="0" applyFont="1" applyBorder="1" applyAlignment="1">
      <alignment horizontal="right" vertical="center" wrapText="1"/>
    </xf>
    <xf numFmtId="0" fontId="2" fillId="0" borderId="0" xfId="0" applyFont="1" applyAlignment="1">
      <alignment horizontal="right" vertical="center" wrapText="1"/>
    </xf>
    <xf numFmtId="0" fontId="8" fillId="0" borderId="0" xfId="0" applyFont="1" applyAlignment="1">
      <alignment horizontal="right" vertical="center" wrapText="1"/>
    </xf>
    <xf numFmtId="0" fontId="20" fillId="0" borderId="0" xfId="0" applyFont="1" applyAlignment="1">
      <alignment horizontal="right" vertical="center" wrapText="1"/>
    </xf>
    <xf numFmtId="0" fontId="21" fillId="0" borderId="0" xfId="0" applyFont="1" applyAlignment="1">
      <alignment vertical="center" wrapText="1"/>
    </xf>
    <xf numFmtId="0" fontId="21" fillId="0" borderId="16" xfId="0" applyFont="1" applyBorder="1" applyAlignment="1">
      <alignment horizontal="right" vertical="center" wrapText="1"/>
    </xf>
    <xf numFmtId="0" fontId="21" fillId="25" borderId="16" xfId="0" applyFont="1" applyFill="1" applyBorder="1" applyAlignment="1">
      <alignment horizontal="right" vertical="center" wrapText="1"/>
    </xf>
    <xf numFmtId="0" fontId="7" fillId="0" borderId="16" xfId="0" applyFont="1" applyBorder="1" applyAlignment="1">
      <alignment horizontal="right" vertical="center" wrapText="1"/>
    </xf>
    <xf numFmtId="9" fontId="7" fillId="0" borderId="16" xfId="0" applyNumberFormat="1" applyFont="1" applyBorder="1" applyAlignment="1">
      <alignment horizontal="right" vertical="center" wrapText="1"/>
    </xf>
    <xf numFmtId="9" fontId="8" fillId="0" borderId="16" xfId="0" applyNumberFormat="1" applyFont="1" applyBorder="1" applyAlignment="1">
      <alignment horizontal="right" vertical="center" wrapText="1"/>
    </xf>
    <xf numFmtId="0" fontId="20" fillId="0" borderId="16" xfId="0" applyFont="1" applyBorder="1" applyAlignment="1">
      <alignment vertical="center" wrapText="1"/>
    </xf>
    <xf numFmtId="0" fontId="39" fillId="0" borderId="16" xfId="0" applyFont="1" applyBorder="1" applyAlignment="1">
      <alignment vertical="center" wrapText="1"/>
    </xf>
    <xf numFmtId="0" fontId="21" fillId="0" borderId="16" xfId="0" applyFont="1" applyBorder="1" applyAlignment="1">
      <alignment vertical="center" wrapText="1"/>
    </xf>
    <xf numFmtId="0" fontId="2" fillId="0" borderId="0" xfId="0" applyFont="1" applyFill="1"/>
    <xf numFmtId="0" fontId="37" fillId="0" borderId="0" xfId="0" applyFont="1" applyAlignment="1">
      <alignment vertical="center" wrapText="1"/>
    </xf>
    <xf numFmtId="0" fontId="2" fillId="0" borderId="0" xfId="0" applyFont="1" applyAlignment="1">
      <alignment vertical="center"/>
    </xf>
    <xf numFmtId="3" fontId="0" fillId="10" borderId="18" xfId="0" applyNumberFormat="1" applyFill="1" applyBorder="1" applyAlignment="1"/>
    <xf numFmtId="3" fontId="0" fillId="10" borderId="0" xfId="0" applyNumberFormat="1" applyFill="1" applyBorder="1" applyAlignment="1"/>
    <xf numFmtId="3" fontId="0" fillId="10" borderId="16" xfId="0" applyNumberFormat="1" applyFill="1" applyBorder="1" applyAlignment="1"/>
    <xf numFmtId="3" fontId="0" fillId="10" borderId="0" xfId="0" applyNumberFormat="1" applyFill="1" applyAlignment="1"/>
    <xf numFmtId="0" fontId="26" fillId="26" borderId="0" xfId="0" applyFont="1" applyFill="1" applyAlignment="1"/>
    <xf numFmtId="0" fontId="25" fillId="26" borderId="0" xfId="0" applyFont="1" applyFill="1" applyAlignment="1"/>
    <xf numFmtId="0" fontId="26" fillId="26" borderId="0" xfId="0" applyFont="1" applyFill="1"/>
    <xf numFmtId="0" fontId="40" fillId="28" borderId="0" xfId="0" applyFont="1" applyFill="1" applyAlignment="1"/>
    <xf numFmtId="0" fontId="40" fillId="0" borderId="0" xfId="0" applyFont="1" applyFill="1" applyAlignment="1"/>
    <xf numFmtId="9" fontId="8" fillId="16" borderId="0" xfId="0" applyNumberFormat="1" applyFont="1" applyFill="1"/>
    <xf numFmtId="0" fontId="11" fillId="14" borderId="1" xfId="0" applyFont="1" applyFill="1" applyBorder="1"/>
    <xf numFmtId="0" fontId="0" fillId="29" borderId="1" xfId="0" applyFill="1" applyBorder="1"/>
    <xf numFmtId="0" fontId="1" fillId="29" borderId="1" xfId="0" applyFont="1" applyFill="1" applyBorder="1" applyAlignment="1">
      <alignment wrapText="1"/>
    </xf>
    <xf numFmtId="0" fontId="1" fillId="29" borderId="1" xfId="0" quotePrefix="1" applyFont="1" applyFill="1" applyBorder="1"/>
    <xf numFmtId="0" fontId="1" fillId="29" borderId="1" xfId="0" applyFont="1" applyFill="1" applyBorder="1"/>
    <xf numFmtId="0" fontId="0" fillId="15" borderId="1" xfId="0" applyFill="1" applyBorder="1"/>
    <xf numFmtId="0" fontId="1" fillId="15" borderId="1" xfId="0" applyFont="1" applyFill="1" applyBorder="1" applyAlignment="1">
      <alignment wrapText="1"/>
    </xf>
    <xf numFmtId="0" fontId="1" fillId="15" borderId="1" xfId="0" quotePrefix="1" applyFont="1" applyFill="1" applyBorder="1"/>
    <xf numFmtId="0" fontId="1" fillId="15" borderId="1" xfId="0" applyFont="1" applyFill="1" applyBorder="1"/>
    <xf numFmtId="3" fontId="1" fillId="15" borderId="1" xfId="0" quotePrefix="1" applyNumberFormat="1" applyFont="1" applyFill="1" applyBorder="1"/>
    <xf numFmtId="0" fontId="0" fillId="4" borderId="1" xfId="0" quotePrefix="1" applyFill="1" applyBorder="1"/>
    <xf numFmtId="0" fontId="0" fillId="29" borderId="1" xfId="0" quotePrefix="1" applyFill="1" applyBorder="1"/>
    <xf numFmtId="3" fontId="0" fillId="15" borderId="1" xfId="0" quotePrefix="1" applyNumberFormat="1" applyFill="1" applyBorder="1"/>
    <xf numFmtId="3" fontId="0" fillId="29" borderId="1" xfId="0" quotePrefix="1" applyNumberFormat="1" applyFill="1" applyBorder="1"/>
    <xf numFmtId="0" fontId="0" fillId="15" borderId="1" xfId="0" quotePrefix="1" applyFill="1" applyBorder="1"/>
    <xf numFmtId="0" fontId="1" fillId="4" borderId="1" xfId="0" quotePrefix="1" applyFont="1" applyFill="1" applyBorder="1"/>
    <xf numFmtId="165" fontId="0" fillId="0" borderId="18" xfId="1" applyNumberFormat="1" applyFont="1" applyBorder="1" applyAlignment="1"/>
    <xf numFmtId="165" fontId="0" fillId="0" borderId="16" xfId="1" applyNumberFormat="1" applyFont="1" applyBorder="1" applyAlignment="1"/>
    <xf numFmtId="165" fontId="0" fillId="13" borderId="18" xfId="1" applyNumberFormat="1" applyFont="1" applyFill="1" applyBorder="1" applyAlignment="1"/>
    <xf numFmtId="165" fontId="0" fillId="13" borderId="16" xfId="1" applyNumberFormat="1" applyFont="1" applyFill="1" applyBorder="1" applyAlignment="1"/>
    <xf numFmtId="165" fontId="0" fillId="25" borderId="18" xfId="1" applyNumberFormat="1" applyFont="1" applyFill="1" applyBorder="1" applyAlignment="1"/>
    <xf numFmtId="165" fontId="0" fillId="25" borderId="16" xfId="1" applyNumberFormat="1" applyFont="1" applyFill="1" applyBorder="1" applyAlignment="1"/>
    <xf numFmtId="165" fontId="0" fillId="0" borderId="0" xfId="1" applyNumberFormat="1" applyFont="1" applyBorder="1" applyAlignment="1"/>
    <xf numFmtId="165" fontId="0" fillId="13" borderId="0" xfId="1" applyNumberFormat="1" applyFont="1" applyFill="1" applyBorder="1" applyAlignment="1"/>
    <xf numFmtId="165" fontId="0" fillId="25" borderId="0" xfId="1" applyNumberFormat="1" applyFont="1" applyFill="1" applyBorder="1" applyAlignment="1"/>
    <xf numFmtId="3" fontId="1" fillId="4" borderId="1" xfId="0" quotePrefix="1" applyNumberFormat="1" applyFont="1" applyFill="1" applyBorder="1"/>
    <xf numFmtId="0" fontId="1" fillId="4" borderId="0" xfId="0" applyFont="1" applyFill="1"/>
    <xf numFmtId="0" fontId="0" fillId="10" borderId="1" xfId="0" applyFill="1" applyBorder="1" applyProtection="1">
      <protection locked="0"/>
    </xf>
    <xf numFmtId="3" fontId="0" fillId="10" borderId="1" xfId="0" applyNumberFormat="1" applyFill="1" applyBorder="1" applyProtection="1">
      <protection locked="0"/>
    </xf>
    <xf numFmtId="9" fontId="15" fillId="10" borderId="1" xfId="2" applyFont="1" applyFill="1" applyBorder="1" applyProtection="1">
      <protection locked="0"/>
    </xf>
    <xf numFmtId="9" fontId="0" fillId="10" borderId="1" xfId="0" applyNumberFormat="1" applyFill="1" applyBorder="1" applyProtection="1">
      <protection locked="0"/>
    </xf>
    <xf numFmtId="0" fontId="0" fillId="10" borderId="0" xfId="0" applyFill="1" applyProtection="1">
      <protection locked="0"/>
    </xf>
    <xf numFmtId="3" fontId="1" fillId="10" borderId="1" xfId="1" applyNumberFormat="1" applyFill="1" applyBorder="1" applyProtection="1">
      <protection locked="0"/>
    </xf>
    <xf numFmtId="3" fontId="9" fillId="10" borderId="1" xfId="1" applyNumberFormat="1" applyFont="1" applyFill="1" applyBorder="1" applyProtection="1">
      <protection locked="0"/>
    </xf>
    <xf numFmtId="3" fontId="1" fillId="10" borderId="1" xfId="1" applyNumberFormat="1" applyFont="1" applyFill="1" applyBorder="1" applyProtection="1">
      <protection locked="0"/>
    </xf>
    <xf numFmtId="3" fontId="9" fillId="10" borderId="1" xfId="0" applyNumberFormat="1" applyFont="1" applyFill="1" applyBorder="1" applyProtection="1">
      <protection locked="0"/>
    </xf>
    <xf numFmtId="0" fontId="8" fillId="0" borderId="16" xfId="0" applyFont="1" applyBorder="1" applyAlignment="1">
      <alignment horizontal="right" vertical="center" wrapText="1"/>
    </xf>
    <xf numFmtId="0" fontId="21" fillId="0" borderId="16" xfId="0" applyFont="1" applyBorder="1" applyAlignment="1">
      <alignment horizontal="right" vertical="center" wrapText="1"/>
    </xf>
    <xf numFmtId="0" fontId="9" fillId="4" borderId="0" xfId="0" applyFont="1" applyFill="1" applyAlignment="1">
      <alignment horizontal="left" vertical="top" wrapText="1"/>
    </xf>
    <xf numFmtId="0" fontId="11" fillId="14" borderId="0" xfId="0" applyFont="1" applyFill="1" applyBorder="1" applyAlignment="1">
      <alignment horizontal="center"/>
    </xf>
    <xf numFmtId="3" fontId="1" fillId="16" borderId="0" xfId="0" applyNumberFormat="1" applyFont="1" applyFill="1"/>
    <xf numFmtId="169" fontId="1" fillId="16" borderId="0" xfId="0" applyNumberFormat="1" applyFont="1" applyFill="1"/>
    <xf numFmtId="3" fontId="11" fillId="14" borderId="0" xfId="0" applyNumberFormat="1" applyFont="1" applyFill="1"/>
    <xf numFmtId="169" fontId="11" fillId="14" borderId="0" xfId="0" applyNumberFormat="1" applyFont="1" applyFill="1"/>
    <xf numFmtId="3" fontId="11" fillId="6" borderId="4" xfId="1" applyNumberFormat="1" applyFont="1" applyFill="1" applyBorder="1" applyAlignment="1">
      <alignment horizontal="right"/>
    </xf>
    <xf numFmtId="3" fontId="0" fillId="16" borderId="0" xfId="0" applyNumberFormat="1" applyFill="1"/>
    <xf numFmtId="169" fontId="1" fillId="0" borderId="0" xfId="0" applyNumberFormat="1" applyFont="1" applyFill="1"/>
    <xf numFmtId="0" fontId="11" fillId="19" borderId="0" xfId="0" applyFont="1" applyFill="1" applyBorder="1" applyAlignment="1">
      <alignment horizontal="center"/>
    </xf>
    <xf numFmtId="3" fontId="0" fillId="18" borderId="0" xfId="0" applyNumberFormat="1" applyFill="1"/>
    <xf numFmtId="169" fontId="0" fillId="18" borderId="0" xfId="0" applyNumberFormat="1" applyFill="1"/>
    <xf numFmtId="169" fontId="0" fillId="0" borderId="0" xfId="0" applyNumberFormat="1" applyFill="1"/>
    <xf numFmtId="3" fontId="11" fillId="19" borderId="0" xfId="0" applyNumberFormat="1" applyFont="1" applyFill="1"/>
    <xf numFmtId="169" fontId="11" fillId="19" borderId="0" xfId="0" applyNumberFormat="1" applyFont="1" applyFill="1"/>
    <xf numFmtId="166" fontId="8" fillId="4" borderId="0" xfId="2" applyNumberFormat="1" applyFont="1" applyFill="1"/>
    <xf numFmtId="0" fontId="1" fillId="10" borderId="0" xfId="0" quotePrefix="1" applyFont="1" applyFill="1" applyProtection="1">
      <protection locked="0"/>
    </xf>
    <xf numFmtId="3" fontId="20" fillId="25" borderId="16" xfId="0" applyNumberFormat="1" applyFont="1" applyFill="1" applyBorder="1" applyAlignment="1">
      <alignment horizontal="right" vertical="center" wrapText="1"/>
    </xf>
    <xf numFmtId="171" fontId="20" fillId="0" borderId="16" xfId="0" applyNumberFormat="1" applyFont="1" applyBorder="1" applyAlignment="1">
      <alignment horizontal="right" vertical="center" wrapText="1"/>
    </xf>
    <xf numFmtId="171" fontId="8" fillId="0" borderId="16" xfId="0" applyNumberFormat="1" applyFont="1" applyBorder="1" applyAlignment="1">
      <alignment horizontal="right" vertical="center" wrapText="1"/>
    </xf>
    <xf numFmtId="3" fontId="20" fillId="0" borderId="16" xfId="0" applyNumberFormat="1" applyFont="1" applyBorder="1" applyAlignment="1">
      <alignment horizontal="right" vertical="center" wrapText="1"/>
    </xf>
    <xf numFmtId="0" fontId="27" fillId="0" borderId="0" xfId="0" applyFont="1" applyFill="1" applyAlignment="1"/>
    <xf numFmtId="43" fontId="0" fillId="0" borderId="0" xfId="1" applyFont="1" applyFill="1"/>
    <xf numFmtId="166" fontId="13" fillId="0" borderId="0" xfId="2" applyNumberFormat="1" applyFont="1" applyFill="1"/>
    <xf numFmtId="0" fontId="1" fillId="10" borderId="0" xfId="0" quotePrefix="1" applyFont="1" applyFill="1" applyAlignment="1" applyProtection="1">
      <protection locked="0"/>
    </xf>
    <xf numFmtId="0" fontId="1" fillId="4" borderId="0" xfId="0" quotePrefix="1" applyFont="1" applyFill="1" applyAlignment="1">
      <alignment vertical="top"/>
    </xf>
    <xf numFmtId="0" fontId="43" fillId="0" borderId="0" xfId="3" applyFont="1" applyAlignment="1">
      <alignment horizontal="left"/>
    </xf>
    <xf numFmtId="0" fontId="1" fillId="0" borderId="0" xfId="3"/>
    <xf numFmtId="0" fontId="1" fillId="0" borderId="0" xfId="3" applyAlignment="1">
      <alignment horizontal="left"/>
    </xf>
    <xf numFmtId="0" fontId="40" fillId="21" borderId="0" xfId="3" applyFont="1" applyFill="1" applyAlignment="1">
      <alignment horizontal="left"/>
    </xf>
    <xf numFmtId="0" fontId="40" fillId="21" borderId="0" xfId="3" applyFont="1" applyFill="1"/>
    <xf numFmtId="0" fontId="3" fillId="0" borderId="0" xfId="3" applyFont="1" applyFill="1" applyAlignment="1">
      <alignment horizontal="center"/>
    </xf>
    <xf numFmtId="0" fontId="3" fillId="0" borderId="0" xfId="3" applyFont="1" applyFill="1"/>
    <xf numFmtId="0" fontId="1" fillId="0" borderId="0" xfId="3" applyFill="1"/>
    <xf numFmtId="14" fontId="1" fillId="0" borderId="0" xfId="3" applyNumberFormat="1" applyAlignment="1">
      <alignment horizontal="left"/>
    </xf>
    <xf numFmtId="0" fontId="1" fillId="0" borderId="0" xfId="3" quotePrefix="1"/>
    <xf numFmtId="0" fontId="1" fillId="0" borderId="8" xfId="3" applyBorder="1" applyAlignment="1">
      <alignment horizontal="center"/>
    </xf>
    <xf numFmtId="0" fontId="1" fillId="0" borderId="8" xfId="3" applyBorder="1"/>
    <xf numFmtId="0" fontId="11" fillId="6" borderId="0" xfId="0" applyFont="1" applyFill="1"/>
    <xf numFmtId="0" fontId="27" fillId="0" borderId="0" xfId="0" applyFont="1" applyFill="1"/>
    <xf numFmtId="0" fontId="0" fillId="0" borderId="14" xfId="0" applyBorder="1"/>
    <xf numFmtId="169" fontId="0" fillId="0" borderId="0" xfId="0" applyNumberFormat="1" applyFill="1" applyBorder="1"/>
    <xf numFmtId="169" fontId="1" fillId="0" borderId="0" xfId="0" applyNumberFormat="1" applyFont="1" applyFill="1" applyBorder="1"/>
    <xf numFmtId="0" fontId="8" fillId="10" borderId="16" xfId="0" applyFont="1" applyFill="1" applyBorder="1" applyAlignment="1">
      <alignment horizontal="center" vertical="center"/>
    </xf>
    <xf numFmtId="3" fontId="32" fillId="10" borderId="16" xfId="0" applyNumberFormat="1" applyFont="1" applyFill="1" applyBorder="1" applyAlignment="1">
      <alignment horizontal="right" vertical="center"/>
    </xf>
    <xf numFmtId="3" fontId="20" fillId="10" borderId="16" xfId="0" applyNumberFormat="1" applyFont="1" applyFill="1" applyBorder="1" applyAlignment="1">
      <alignment horizontal="right" vertical="center"/>
    </xf>
    <xf numFmtId="0" fontId="0" fillId="0" borderId="6" xfId="0" applyFill="1" applyBorder="1"/>
    <xf numFmtId="0" fontId="0" fillId="0" borderId="2" xfId="0" applyFill="1" applyBorder="1"/>
    <xf numFmtId="0" fontId="1" fillId="0" borderId="0" xfId="0" applyFont="1" applyAlignment="1">
      <alignment wrapText="1"/>
    </xf>
    <xf numFmtId="0" fontId="44" fillId="0" borderId="0" xfId="4" applyAlignment="1">
      <alignment wrapText="1"/>
    </xf>
    <xf numFmtId="0" fontId="27" fillId="6" borderId="0" xfId="0" applyFont="1" applyFill="1"/>
    <xf numFmtId="0" fontId="45" fillId="0" borderId="7" xfId="0" applyFont="1" applyFill="1" applyBorder="1"/>
    <xf numFmtId="166" fontId="0" fillId="0" borderId="1" xfId="2" applyNumberFormat="1" applyFont="1" applyBorder="1"/>
    <xf numFmtId="166" fontId="0" fillId="0" borderId="14" xfId="0" applyNumberFormat="1" applyBorder="1"/>
    <xf numFmtId="166" fontId="0" fillId="0" borderId="10" xfId="0" applyNumberFormat="1" applyBorder="1"/>
    <xf numFmtId="166" fontId="0" fillId="0" borderId="0" xfId="0" applyNumberFormat="1" applyBorder="1"/>
    <xf numFmtId="166" fontId="0" fillId="0" borderId="8" xfId="0" applyNumberFormat="1" applyBorder="1"/>
    <xf numFmtId="166" fontId="1" fillId="8" borderId="1" xfId="2" applyNumberFormat="1" applyFont="1" applyFill="1" applyBorder="1"/>
    <xf numFmtId="166" fontId="0" fillId="7" borderId="1" xfId="2" applyNumberFormat="1" applyFont="1" applyFill="1" applyBorder="1"/>
    <xf numFmtId="166" fontId="1" fillId="12" borderId="1" xfId="2" applyNumberFormat="1" applyFont="1" applyFill="1" applyBorder="1"/>
    <xf numFmtId="164" fontId="3" fillId="4" borderId="8" xfId="2" applyNumberFormat="1" applyFont="1" applyFill="1" applyBorder="1"/>
    <xf numFmtId="166" fontId="1" fillId="4" borderId="8" xfId="2" applyNumberFormat="1" applyFont="1" applyFill="1" applyBorder="1"/>
    <xf numFmtId="166" fontId="0" fillId="10" borderId="0" xfId="0" applyNumberFormat="1" applyFill="1" applyBorder="1"/>
    <xf numFmtId="1" fontId="0" fillId="10" borderId="0" xfId="0" applyNumberFormat="1" applyFill="1" applyBorder="1"/>
    <xf numFmtId="166" fontId="10" fillId="27" borderId="8" xfId="0" applyNumberFormat="1" applyFont="1" applyFill="1" applyBorder="1"/>
    <xf numFmtId="0" fontId="25" fillId="0" borderId="0" xfId="0" applyFont="1" applyFill="1"/>
    <xf numFmtId="0" fontId="0" fillId="0" borderId="13" xfId="0" applyBorder="1"/>
    <xf numFmtId="0" fontId="47" fillId="0" borderId="0" xfId="0" applyFont="1"/>
    <xf numFmtId="0" fontId="10" fillId="0" borderId="8" xfId="0" applyFont="1" applyBorder="1" applyAlignment="1">
      <alignment horizontal="right"/>
    </xf>
    <xf numFmtId="0" fontId="11" fillId="0" borderId="8" xfId="0" applyFont="1" applyFill="1" applyBorder="1"/>
    <xf numFmtId="3" fontId="18" fillId="0" borderId="8" xfId="0" applyNumberFormat="1" applyFont="1" applyFill="1" applyBorder="1"/>
    <xf numFmtId="3" fontId="10" fillId="0" borderId="8" xfId="0" applyNumberFormat="1" applyFont="1" applyBorder="1" applyAlignment="1">
      <alignment horizontal="right" indent="1"/>
    </xf>
    <xf numFmtId="0" fontId="10" fillId="0" borderId="8" xfId="0" applyFont="1" applyFill="1" applyBorder="1" applyAlignment="1">
      <alignment horizontal="right"/>
    </xf>
    <xf numFmtId="166" fontId="10" fillId="0" borderId="8" xfId="0" applyNumberFormat="1" applyFont="1" applyBorder="1" applyAlignment="1">
      <alignment horizontal="right" indent="1"/>
    </xf>
    <xf numFmtId="0" fontId="0" fillId="6" borderId="8" xfId="0" applyFill="1" applyBorder="1"/>
    <xf numFmtId="0" fontId="10" fillId="0" borderId="10" xfId="0" applyFont="1" applyBorder="1" applyAlignment="1">
      <alignment horizontal="right" indent="1"/>
    </xf>
    <xf numFmtId="0" fontId="47" fillId="0" borderId="10" xfId="0" applyFont="1" applyFill="1" applyBorder="1" applyAlignment="1">
      <alignment horizontal="left" indent="1"/>
    </xf>
    <xf numFmtId="0" fontId="1" fillId="0" borderId="0" xfId="0" quotePrefix="1" applyFont="1"/>
    <xf numFmtId="0" fontId="48" fillId="0" borderId="0" xfId="0" applyFont="1"/>
    <xf numFmtId="0" fontId="1" fillId="14" borderId="10" xfId="0" applyFont="1" applyFill="1" applyBorder="1"/>
    <xf numFmtId="0" fontId="20" fillId="14" borderId="10" xfId="0" applyFont="1" applyFill="1" applyBorder="1"/>
    <xf numFmtId="166" fontId="1" fillId="4" borderId="10" xfId="2" applyNumberFormat="1" applyFont="1" applyFill="1" applyBorder="1"/>
    <xf numFmtId="0" fontId="1" fillId="16" borderId="8" xfId="0" applyFont="1" applyFill="1" applyBorder="1"/>
    <xf numFmtId="0" fontId="1" fillId="19" borderId="10" xfId="0" applyFont="1" applyFill="1" applyBorder="1"/>
    <xf numFmtId="0" fontId="1" fillId="18" borderId="8" xfId="0" applyFont="1" applyFill="1" applyBorder="1"/>
    <xf numFmtId="9" fontId="8" fillId="4" borderId="0" xfId="2" applyNumberFormat="1" applyFont="1" applyFill="1"/>
    <xf numFmtId="171" fontId="0" fillId="10" borderId="1" xfId="0" applyNumberFormat="1" applyFill="1" applyBorder="1" applyProtection="1">
      <protection locked="0"/>
    </xf>
    <xf numFmtId="3" fontId="0" fillId="10" borderId="0" xfId="0" applyNumberFormat="1" applyFill="1"/>
    <xf numFmtId="166" fontId="0" fillId="0" borderId="0" xfId="2" applyNumberFormat="1" applyFont="1" applyFill="1"/>
    <xf numFmtId="0" fontId="1" fillId="4" borderId="0" xfId="0" quotePrefix="1" applyFont="1" applyFill="1" applyAlignment="1">
      <alignment horizontal="left" vertical="top" indent="1"/>
    </xf>
    <xf numFmtId="172" fontId="0" fillId="10" borderId="1" xfId="0" applyNumberFormat="1" applyFill="1" applyBorder="1" applyProtection="1">
      <protection locked="0"/>
    </xf>
    <xf numFmtId="0" fontId="49" fillId="21" borderId="0" xfId="0" applyFont="1" applyFill="1"/>
    <xf numFmtId="0" fontId="13" fillId="6" borderId="1" xfId="0" applyFont="1" applyFill="1" applyBorder="1"/>
    <xf numFmtId="3" fontId="13" fillId="0" borderId="1" xfId="0" applyNumberFormat="1" applyFont="1" applyFill="1" applyBorder="1"/>
    <xf numFmtId="49" fontId="9" fillId="6" borderId="4" xfId="0" applyNumberFormat="1" applyFont="1" applyFill="1" applyBorder="1" applyAlignment="1">
      <alignment horizontal="left" indent="2"/>
    </xf>
    <xf numFmtId="0" fontId="1" fillId="0" borderId="0" xfId="0" applyFont="1" applyAlignment="1">
      <alignment horizontal="left" indent="1"/>
    </xf>
    <xf numFmtId="0" fontId="50" fillId="0" borderId="0" xfId="0" applyFont="1" applyAlignment="1">
      <alignment horizontal="left"/>
    </xf>
    <xf numFmtId="0" fontId="0" fillId="6" borderId="12" xfId="0" applyFill="1" applyBorder="1"/>
    <xf numFmtId="3" fontId="47" fillId="0" borderId="0" xfId="0" applyNumberFormat="1" applyFont="1"/>
    <xf numFmtId="0" fontId="47" fillId="0" borderId="7" xfId="0" applyFont="1" applyFill="1" applyBorder="1" applyAlignment="1">
      <alignment horizontal="left" indent="2"/>
    </xf>
    <xf numFmtId="0" fontId="1" fillId="0" borderId="8" xfId="0" applyFont="1" applyBorder="1"/>
    <xf numFmtId="9" fontId="0" fillId="10" borderId="8" xfId="0" applyNumberFormat="1" applyFill="1" applyBorder="1"/>
    <xf numFmtId="0" fontId="1" fillId="16" borderId="15" xfId="0" applyFont="1" applyFill="1" applyBorder="1"/>
    <xf numFmtId="3" fontId="0" fillId="0" borderId="13" xfId="0" applyNumberFormat="1" applyFill="1" applyBorder="1"/>
    <xf numFmtId="3" fontId="10" fillId="27" borderId="14" xfId="0" applyNumberFormat="1" applyFont="1" applyFill="1" applyBorder="1"/>
    <xf numFmtId="0" fontId="11" fillId="31" borderId="9" xfId="0" applyFont="1" applyFill="1" applyBorder="1"/>
    <xf numFmtId="0" fontId="1" fillId="31" borderId="10" xfId="0" applyFont="1" applyFill="1" applyBorder="1"/>
    <xf numFmtId="0" fontId="1" fillId="31" borderId="14" xfId="0" applyFont="1" applyFill="1" applyBorder="1"/>
    <xf numFmtId="0" fontId="1" fillId="31" borderId="9" xfId="0" applyFont="1" applyFill="1" applyBorder="1"/>
    <xf numFmtId="0" fontId="1" fillId="31" borderId="12" xfId="0" applyFont="1" applyFill="1" applyBorder="1"/>
    <xf numFmtId="0" fontId="1" fillId="31" borderId="8" xfId="0" applyFont="1" applyFill="1" applyBorder="1"/>
    <xf numFmtId="0" fontId="1" fillId="31" borderId="9" xfId="0" applyFont="1" applyFill="1" applyBorder="1" applyAlignment="1">
      <alignment horizontal="left" indent="1"/>
    </xf>
    <xf numFmtId="0" fontId="1" fillId="31" borderId="10" xfId="0" applyFont="1" applyFill="1" applyBorder="1" applyAlignment="1">
      <alignment horizontal="left" indent="1"/>
    </xf>
    <xf numFmtId="0" fontId="0" fillId="31" borderId="7" xfId="0" applyFill="1" applyBorder="1" applyAlignment="1">
      <alignment horizontal="left" indent="1"/>
    </xf>
    <xf numFmtId="0" fontId="0" fillId="31" borderId="0" xfId="0" applyFill="1" applyBorder="1" applyAlignment="1">
      <alignment horizontal="left" indent="1"/>
    </xf>
    <xf numFmtId="0" fontId="1" fillId="31" borderId="7" xfId="0" applyFont="1" applyFill="1" applyBorder="1" applyAlignment="1">
      <alignment horizontal="left" indent="1"/>
    </xf>
    <xf numFmtId="0" fontId="1" fillId="31" borderId="0" xfId="0" applyFont="1" applyFill="1" applyBorder="1" applyAlignment="1">
      <alignment horizontal="left" indent="1"/>
    </xf>
    <xf numFmtId="0" fontId="1" fillId="31" borderId="0" xfId="0" applyFont="1" applyFill="1" applyBorder="1" applyAlignment="1">
      <alignment horizontal="left"/>
    </xf>
    <xf numFmtId="0" fontId="11" fillId="31" borderId="12" xfId="0" applyFont="1" applyFill="1" applyBorder="1"/>
    <xf numFmtId="0" fontId="11" fillId="31" borderId="8" xfId="0" applyFont="1" applyFill="1" applyBorder="1"/>
    <xf numFmtId="0" fontId="1" fillId="31" borderId="4" xfId="0" applyFont="1" applyFill="1" applyBorder="1"/>
    <xf numFmtId="0" fontId="11" fillId="31" borderId="4" xfId="0" applyFont="1" applyFill="1" applyBorder="1"/>
    <xf numFmtId="0" fontId="11" fillId="31" borderId="14" xfId="0" applyFont="1" applyFill="1" applyBorder="1"/>
    <xf numFmtId="0" fontId="0" fillId="31" borderId="14" xfId="0" applyFill="1" applyBorder="1"/>
    <xf numFmtId="0" fontId="1" fillId="31" borderId="11" xfId="0" applyFont="1" applyFill="1" applyBorder="1"/>
    <xf numFmtId="2" fontId="10" fillId="30" borderId="10" xfId="0" applyNumberFormat="1" applyFont="1" applyFill="1" applyBorder="1"/>
    <xf numFmtId="0" fontId="10" fillId="30" borderId="8" xfId="0" applyFont="1" applyFill="1" applyBorder="1"/>
    <xf numFmtId="0" fontId="10" fillId="30" borderId="10" xfId="0" applyFont="1" applyFill="1" applyBorder="1"/>
    <xf numFmtId="9" fontId="10" fillId="30" borderId="8" xfId="0" applyNumberFormat="1" applyFont="1" applyFill="1" applyBorder="1"/>
    <xf numFmtId="3" fontId="10" fillId="30" borderId="14" xfId="0" applyNumberFormat="1" applyFont="1" applyFill="1" applyBorder="1"/>
    <xf numFmtId="9" fontId="10" fillId="30" borderId="0" xfId="2" applyFont="1" applyFill="1" applyBorder="1"/>
    <xf numFmtId="166" fontId="10" fillId="30" borderId="8" xfId="0" applyNumberFormat="1" applyFont="1" applyFill="1" applyBorder="1"/>
    <xf numFmtId="9" fontId="10" fillId="30" borderId="14" xfId="0" applyNumberFormat="1" applyFont="1" applyFill="1" applyBorder="1"/>
    <xf numFmtId="0" fontId="10" fillId="30" borderId="14" xfId="0" applyFont="1" applyFill="1" applyBorder="1"/>
    <xf numFmtId="3" fontId="10" fillId="30" borderId="0" xfId="0" applyNumberFormat="1" applyFont="1" applyFill="1" applyBorder="1"/>
    <xf numFmtId="0" fontId="1" fillId="31" borderId="3" xfId="0" applyFont="1" applyFill="1" applyBorder="1"/>
    <xf numFmtId="0" fontId="0" fillId="31" borderId="7" xfId="0" applyFill="1" applyBorder="1"/>
    <xf numFmtId="0" fontId="0" fillId="31" borderId="0" xfId="0" applyFill="1" applyBorder="1"/>
    <xf numFmtId="0" fontId="1" fillId="31" borderId="7" xfId="0" applyFont="1" applyFill="1" applyBorder="1"/>
    <xf numFmtId="0" fontId="1" fillId="31" borderId="0" xfId="0" applyFont="1" applyFill="1" applyBorder="1"/>
    <xf numFmtId="0" fontId="11" fillId="31" borderId="1" xfId="0" applyFont="1" applyFill="1" applyBorder="1"/>
    <xf numFmtId="0" fontId="1" fillId="31" borderId="1" xfId="0" applyFont="1" applyFill="1" applyBorder="1"/>
    <xf numFmtId="0" fontId="1" fillId="31" borderId="1" xfId="0" applyFont="1" applyFill="1" applyBorder="1" applyAlignment="1">
      <alignment horizontal="center"/>
    </xf>
    <xf numFmtId="164" fontId="1" fillId="31" borderId="1" xfId="1" applyNumberFormat="1" applyFont="1" applyFill="1" applyBorder="1" applyAlignment="1">
      <alignment horizontal="right"/>
    </xf>
    <xf numFmtId="0" fontId="9" fillId="31" borderId="1" xfId="0" applyFont="1" applyFill="1" applyBorder="1"/>
    <xf numFmtId="0" fontId="1" fillId="31" borderId="1" xfId="0" applyFont="1" applyFill="1" applyBorder="1" applyAlignment="1">
      <alignment horizontal="left" indent="1"/>
    </xf>
    <xf numFmtId="0" fontId="9" fillId="31" borderId="1" xfId="0" applyFont="1" applyFill="1" applyBorder="1" applyAlignment="1">
      <alignment horizontal="left" indent="1"/>
    </xf>
    <xf numFmtId="164" fontId="15" fillId="31" borderId="1" xfId="1" applyNumberFormat="1" applyFont="1" applyFill="1" applyBorder="1"/>
    <xf numFmtId="0" fontId="51" fillId="21" borderId="0" xfId="0" applyFont="1" applyFill="1"/>
    <xf numFmtId="0" fontId="52" fillId="6" borderId="4" xfId="0" applyFont="1" applyFill="1" applyBorder="1"/>
    <xf numFmtId="0" fontId="52" fillId="6" borderId="14" xfId="0" applyFont="1" applyFill="1" applyBorder="1"/>
    <xf numFmtId="0" fontId="53" fillId="0" borderId="14" xfId="0" applyFont="1" applyBorder="1"/>
    <xf numFmtId="3" fontId="52" fillId="27" borderId="3" xfId="0" applyNumberFormat="1" applyFont="1" applyFill="1" applyBorder="1"/>
    <xf numFmtId="49" fontId="1" fillId="6" borderId="4" xfId="0" applyNumberFormat="1" applyFont="1" applyFill="1" applyBorder="1" applyAlignment="1">
      <alignment horizontal="left" indent="2"/>
    </xf>
    <xf numFmtId="0" fontId="1" fillId="10" borderId="4" xfId="0" applyFont="1" applyFill="1" applyBorder="1" applyAlignment="1" applyProtection="1">
      <alignment horizontal="left"/>
      <protection locked="0"/>
    </xf>
    <xf numFmtId="0" fontId="1" fillId="10" borderId="14" xfId="0" applyFont="1" applyFill="1" applyBorder="1" applyAlignment="1" applyProtection="1">
      <alignment horizontal="left"/>
      <protection locked="0"/>
    </xf>
    <xf numFmtId="0" fontId="1" fillId="10" borderId="3" xfId="0" applyFont="1" applyFill="1" applyBorder="1" applyAlignment="1" applyProtection="1">
      <alignment horizontal="left"/>
      <protection locked="0"/>
    </xf>
    <xf numFmtId="0" fontId="11" fillId="6" borderId="9"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2" xfId="0" applyNumberFormat="1" applyFont="1" applyFill="1" applyBorder="1" applyAlignment="1">
      <alignment horizontal="center"/>
    </xf>
    <xf numFmtId="0" fontId="11" fillId="6" borderId="13" xfId="0" applyNumberFormat="1" applyFont="1" applyFill="1" applyBorder="1" applyAlignment="1">
      <alignment horizontal="center"/>
    </xf>
    <xf numFmtId="0" fontId="11" fillId="6" borderId="12" xfId="0" applyFont="1" applyFill="1" applyBorder="1" applyAlignment="1">
      <alignment horizontal="center"/>
    </xf>
    <xf numFmtId="0" fontId="11" fillId="6" borderId="13" xfId="0" applyFont="1" applyFill="1" applyBorder="1" applyAlignment="1">
      <alignment horizontal="center"/>
    </xf>
    <xf numFmtId="0" fontId="11" fillId="6" borderId="12" xfId="0" applyFont="1" applyFill="1" applyBorder="1" applyAlignment="1">
      <alignment horizontal="center" vertical="center"/>
    </xf>
    <xf numFmtId="0" fontId="11" fillId="6" borderId="13" xfId="0" applyFont="1" applyFill="1" applyBorder="1" applyAlignment="1">
      <alignment horizontal="center" vertical="center"/>
    </xf>
    <xf numFmtId="0" fontId="11" fillId="6" borderId="9" xfId="0" applyFont="1" applyFill="1" applyBorder="1" applyAlignment="1">
      <alignment horizontal="center"/>
    </xf>
    <xf numFmtId="0" fontId="11" fillId="6" borderId="11" xfId="0" applyFont="1" applyFill="1" applyBorder="1" applyAlignment="1">
      <alignment horizontal="center"/>
    </xf>
    <xf numFmtId="0" fontId="11" fillId="6" borderId="9" xfId="0" applyNumberFormat="1" applyFont="1" applyFill="1" applyBorder="1" applyAlignment="1">
      <alignment horizontal="center"/>
    </xf>
    <xf numFmtId="0" fontId="11" fillId="6" borderId="11" xfId="0" applyNumberFormat="1" applyFont="1" applyFill="1" applyBorder="1" applyAlignment="1">
      <alignment horizontal="center"/>
    </xf>
    <xf numFmtId="0" fontId="1" fillId="17" borderId="0" xfId="0" applyFont="1" applyFill="1" applyAlignment="1">
      <alignment horizontal="center"/>
    </xf>
    <xf numFmtId="0" fontId="11" fillId="4" borderId="0" xfId="0" applyFont="1" applyFill="1" applyAlignment="1">
      <alignment horizontal="left" vertical="top" wrapText="1"/>
    </xf>
    <xf numFmtId="0" fontId="11" fillId="4" borderId="0" xfId="0" quotePrefix="1" applyFont="1" applyFill="1" applyAlignment="1">
      <alignment horizontal="left" vertical="top" wrapText="1"/>
    </xf>
    <xf numFmtId="0" fontId="9" fillId="4" borderId="0" xfId="0" quotePrefix="1" applyFont="1" applyFill="1" applyAlignment="1">
      <alignment horizontal="left" vertical="top" wrapText="1"/>
    </xf>
    <xf numFmtId="0" fontId="1" fillId="0" borderId="4" xfId="0" applyFont="1" applyFill="1" applyBorder="1" applyAlignment="1">
      <alignment horizontal="left"/>
    </xf>
    <xf numFmtId="0" fontId="1" fillId="0" borderId="14" xfId="0" applyFont="1" applyFill="1" applyBorder="1" applyAlignment="1">
      <alignment horizontal="left"/>
    </xf>
    <xf numFmtId="0" fontId="1" fillId="0" borderId="3" xfId="0" applyFont="1" applyFill="1" applyBorder="1" applyAlignment="1">
      <alignment horizontal="left"/>
    </xf>
    <xf numFmtId="0" fontId="20" fillId="0" borderId="0" xfId="0" applyFont="1" applyAlignment="1">
      <alignment vertical="center"/>
    </xf>
    <xf numFmtId="0" fontId="20" fillId="0" borderId="16" xfId="0" applyFont="1" applyBorder="1" applyAlignment="1">
      <alignment vertical="center"/>
    </xf>
    <xf numFmtId="0" fontId="11" fillId="0" borderId="0" xfId="0" applyFont="1" applyAlignment="1">
      <alignment horizontal="left"/>
    </xf>
    <xf numFmtId="0" fontId="8" fillId="0" borderId="18" xfId="0" applyFont="1" applyBorder="1" applyAlignment="1">
      <alignment vertical="center"/>
    </xf>
    <xf numFmtId="0" fontId="8" fillId="0" borderId="16" xfId="0" applyFont="1" applyBorder="1" applyAlignment="1">
      <alignment vertical="center"/>
    </xf>
    <xf numFmtId="0" fontId="24" fillId="21" borderId="0" xfId="0" applyFont="1" applyFill="1" applyBorder="1" applyAlignment="1">
      <alignment horizontal="center"/>
    </xf>
    <xf numFmtId="0" fontId="24" fillId="21" borderId="18" xfId="0" applyFont="1" applyFill="1" applyBorder="1" applyAlignment="1">
      <alignment horizontal="center"/>
    </xf>
    <xf numFmtId="0" fontId="24" fillId="21" borderId="16" xfId="0" applyFont="1" applyFill="1" applyBorder="1" applyAlignment="1">
      <alignment horizontal="center"/>
    </xf>
    <xf numFmtId="0" fontId="28" fillId="23" borderId="18" xfId="0" applyFont="1" applyFill="1" applyBorder="1" applyAlignment="1">
      <alignment horizontal="center" vertical="center"/>
    </xf>
    <xf numFmtId="0" fontId="28" fillId="23" borderId="0" xfId="0" applyFont="1" applyFill="1" applyAlignment="1">
      <alignment horizontal="center" vertical="center"/>
    </xf>
    <xf numFmtId="0" fontId="28" fillId="23" borderId="17" xfId="0" applyFont="1" applyFill="1" applyBorder="1" applyAlignment="1">
      <alignment horizontal="center" vertical="center"/>
    </xf>
    <xf numFmtId="0" fontId="28" fillId="23" borderId="19" xfId="0" applyFont="1" applyFill="1" applyBorder="1" applyAlignment="1">
      <alignment horizontal="center" vertical="center"/>
    </xf>
    <xf numFmtId="0" fontId="30" fillId="23" borderId="20" xfId="0" applyFont="1" applyFill="1" applyBorder="1" applyAlignment="1">
      <alignment horizontal="center" vertical="center"/>
    </xf>
    <xf numFmtId="0" fontId="29" fillId="23" borderId="18" xfId="0" applyFont="1" applyFill="1" applyBorder="1" applyAlignment="1">
      <alignment vertical="center"/>
    </xf>
    <xf numFmtId="0" fontId="29" fillId="23" borderId="0" xfId="0" applyFont="1" applyFill="1" applyAlignment="1">
      <alignment vertical="center"/>
    </xf>
    <xf numFmtId="0" fontId="29" fillId="23" borderId="17" xfId="0" applyFont="1" applyFill="1" applyBorder="1" applyAlignment="1">
      <alignment vertical="center"/>
    </xf>
    <xf numFmtId="0" fontId="30" fillId="23" borderId="21" xfId="0" applyFont="1" applyFill="1" applyBorder="1" applyAlignment="1">
      <alignment horizontal="center" vertical="center"/>
    </xf>
    <xf numFmtId="0" fontId="31" fillId="23" borderId="18" xfId="0" applyFont="1" applyFill="1" applyBorder="1" applyAlignment="1">
      <alignment horizontal="center" vertical="center"/>
    </xf>
    <xf numFmtId="0" fontId="31" fillId="23" borderId="0" xfId="0" applyFont="1" applyFill="1" applyAlignment="1">
      <alignment horizontal="center" vertical="center"/>
    </xf>
    <xf numFmtId="0" fontId="29" fillId="23" borderId="16" xfId="0" applyFont="1" applyFill="1" applyBorder="1" applyAlignment="1">
      <alignment vertical="center"/>
    </xf>
    <xf numFmtId="0" fontId="20" fillId="0" borderId="18" xfId="0" applyFont="1" applyBorder="1" applyAlignment="1">
      <alignment horizontal="right" vertical="center" wrapText="1"/>
    </xf>
    <xf numFmtId="0" fontId="20" fillId="0" borderId="16" xfId="0" applyFont="1" applyBorder="1" applyAlignment="1">
      <alignment horizontal="right" vertical="center" wrapText="1"/>
    </xf>
    <xf numFmtId="0" fontId="38" fillId="23" borderId="0" xfId="0" applyFont="1" applyFill="1" applyAlignment="1">
      <alignment vertical="center" wrapText="1"/>
    </xf>
    <xf numFmtId="0" fontId="38" fillId="23" borderId="16" xfId="0" applyFont="1" applyFill="1" applyBorder="1" applyAlignment="1">
      <alignment vertical="center" wrapText="1"/>
    </xf>
    <xf numFmtId="0" fontId="38" fillId="23" borderId="18" xfId="0" applyFont="1" applyFill="1" applyBorder="1" applyAlignment="1">
      <alignment horizontal="center" vertical="center" wrapText="1"/>
    </xf>
    <xf numFmtId="0" fontId="38" fillId="23" borderId="16" xfId="0" applyFont="1" applyFill="1" applyBorder="1" applyAlignment="1">
      <alignment horizontal="center" vertical="center" wrapText="1"/>
    </xf>
    <xf numFmtId="0" fontId="21" fillId="0" borderId="18" xfId="0" applyFont="1" applyBorder="1" applyAlignment="1">
      <alignment horizontal="right" vertical="center" wrapText="1"/>
    </xf>
    <xf numFmtId="0" fontId="21" fillId="0" borderId="16" xfId="0" applyFont="1" applyBorder="1" applyAlignment="1">
      <alignment horizontal="right" vertical="center" wrapText="1"/>
    </xf>
    <xf numFmtId="166" fontId="8" fillId="0" borderId="18" xfId="0" applyNumberFormat="1" applyFont="1" applyBorder="1" applyAlignment="1">
      <alignment horizontal="right" vertical="center" wrapText="1"/>
    </xf>
    <xf numFmtId="166" fontId="8" fillId="0" borderId="16" xfId="0" applyNumberFormat="1" applyFont="1" applyBorder="1" applyAlignment="1">
      <alignment horizontal="right" vertical="center" wrapText="1"/>
    </xf>
    <xf numFmtId="0" fontId="2" fillId="0" borderId="0" xfId="0" applyFont="1" applyAlignment="1">
      <alignment horizontal="right" vertical="center" wrapText="1"/>
    </xf>
    <xf numFmtId="0" fontId="29" fillId="23" borderId="18" xfId="0" applyFont="1" applyFill="1" applyBorder="1" applyAlignment="1">
      <alignment horizontal="center" vertical="center" wrapText="1"/>
    </xf>
    <xf numFmtId="0" fontId="29" fillId="23" borderId="0" xfId="0" applyFont="1" applyFill="1" applyAlignment="1">
      <alignment horizontal="center" vertical="center" wrapText="1"/>
    </xf>
    <xf numFmtId="0" fontId="29" fillId="23" borderId="16" xfId="0" applyFont="1" applyFill="1" applyBorder="1" applyAlignment="1">
      <alignment horizontal="center" vertical="center" wrapText="1"/>
    </xf>
    <xf numFmtId="0" fontId="38" fillId="0" borderId="0" xfId="0" applyFont="1" applyFill="1" applyAlignment="1">
      <alignment horizontal="left" vertical="top" wrapText="1" indent="3"/>
    </xf>
    <xf numFmtId="0" fontId="38" fillId="0" borderId="16" xfId="0" applyFont="1" applyFill="1" applyBorder="1" applyAlignment="1">
      <alignment horizontal="left" vertical="top" wrapText="1" indent="3"/>
    </xf>
    <xf numFmtId="0" fontId="8" fillId="0" borderId="18" xfId="0" applyFont="1" applyBorder="1" applyAlignment="1">
      <alignment horizontal="right" vertical="center" wrapText="1"/>
    </xf>
    <xf numFmtId="0" fontId="8" fillId="0" borderId="16" xfId="0" applyFont="1" applyBorder="1" applyAlignment="1">
      <alignment horizontal="right" vertical="center" wrapText="1"/>
    </xf>
    <xf numFmtId="0" fontId="22" fillId="0" borderId="18" xfId="0" applyFont="1" applyBorder="1" applyAlignment="1">
      <alignment horizontal="right" vertical="center" wrapText="1"/>
    </xf>
    <xf numFmtId="0" fontId="22" fillId="0" borderId="16" xfId="0" applyFont="1" applyBorder="1" applyAlignment="1">
      <alignment horizontal="right" vertical="center" wrapText="1"/>
    </xf>
    <xf numFmtId="0" fontId="8" fillId="0" borderId="0" xfId="0" applyFont="1" applyAlignment="1">
      <alignment horizontal="right" vertical="center" wrapText="1"/>
    </xf>
  </cellXfs>
  <cellStyles count="5">
    <cellStyle name="Komma" xfId="1" builtinId="3"/>
    <cellStyle name="Link" xfId="4" builtinId="8"/>
    <cellStyle name="Prozent" xfId="2" builtinId="5"/>
    <cellStyle name="Standard" xfId="0" builtinId="0"/>
    <cellStyle name="Standard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FFFFCC"/>
      <color rgb="FFB2B2B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Datengrundlagen!$A$16</c:f>
              <c:strCache>
                <c:ptCount val="1"/>
                <c:pt idx="0">
                  <c:v>Total</c:v>
                </c:pt>
              </c:strCache>
            </c:strRef>
          </c:tx>
          <c:spPr>
            <a:ln>
              <a:solidFill>
                <a:schemeClr val="accent2">
                  <a:lumMod val="75000"/>
                </a:schemeClr>
              </a:solidFill>
            </a:ln>
          </c:spPr>
          <c:marker>
            <c:symbol val="none"/>
          </c:marker>
          <c:dLbls>
            <c:dLbl>
              <c:idx val="0"/>
              <c:layout>
                <c:manualLayout>
                  <c:x val="-9.8812160491866571E-2"/>
                  <c:y val="-7.2625158713071056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A68-4FD0-B315-4702B68B4A1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(Datengrundlagen!$C$15,Datengrundlagen!$D$15,Datengrundlagen!$E$15,Datengrundlagen!$G$15,Datengrundlagen!$I$15,Datengrundlagen!$J$15)</c:f>
              <c:numCache>
                <c:formatCode>General</c:formatCode>
                <c:ptCount val="6"/>
                <c:pt idx="0">
                  <c:v>2016</c:v>
                </c:pt>
                <c:pt idx="1">
                  <c:v>2017</c:v>
                </c:pt>
                <c:pt idx="2">
                  <c:v>2018</c:v>
                </c:pt>
                <c:pt idx="3">
                  <c:v>2019</c:v>
                </c:pt>
                <c:pt idx="4">
                  <c:v>2020</c:v>
                </c:pt>
                <c:pt idx="5">
                  <c:v>2021</c:v>
                </c:pt>
              </c:numCache>
            </c:numRef>
          </c:cat>
          <c:val>
            <c:numRef>
              <c:f>(Datengrundlagen!$C$16,Datengrundlagen!$D$16,Datengrundlagen!$E$16,Datengrundlagen!$G$16,Datengrundlagen!$I$16,Datengrundlagen!$J$16)</c:f>
              <c:numCache>
                <c:formatCode>General</c:formatCode>
                <c:ptCount val="6"/>
                <c:pt idx="0">
                  <c:v>138</c:v>
                </c:pt>
                <c:pt idx="1">
                  <c:v>139</c:v>
                </c:pt>
                <c:pt idx="2">
                  <c:v>146</c:v>
                </c:pt>
                <c:pt idx="3">
                  <c:v>153</c:v>
                </c:pt>
                <c:pt idx="4">
                  <c:v>159</c:v>
                </c:pt>
                <c:pt idx="5">
                  <c:v>160</c:v>
                </c:pt>
              </c:numCache>
            </c:numRef>
          </c:val>
          <c:smooth val="0"/>
          <c:extLst>
            <c:ext xmlns:c16="http://schemas.microsoft.com/office/drawing/2014/chart" uri="{C3380CC4-5D6E-409C-BE32-E72D297353CC}">
              <c16:uniqueId val="{00000001-DA68-4FD0-B315-4702B68B4A1F}"/>
            </c:ext>
          </c:extLst>
        </c:ser>
        <c:ser>
          <c:idx val="1"/>
          <c:order val="1"/>
          <c:tx>
            <c:strRef>
              <c:f>Datengrundlagen!$A$17</c:f>
              <c:strCache>
                <c:ptCount val="1"/>
                <c:pt idx="0">
                  <c:v>Kindergarten</c:v>
                </c:pt>
              </c:strCache>
            </c:strRef>
          </c:tx>
          <c:spPr>
            <a:ln>
              <a:solidFill>
                <a:srgbClr val="0070C0"/>
              </a:solidFill>
            </a:ln>
          </c:spPr>
          <c:marker>
            <c:symbol val="none"/>
          </c:marker>
          <c:dLbls>
            <c:dLbl>
              <c:idx val="0"/>
              <c:layout>
                <c:manualLayout>
                  <c:x val="-8.1128995532349202E-2"/>
                  <c:y val="4.5213461998168558E-2"/>
                </c:manualLayout>
              </c:layout>
              <c:tx>
                <c:rich>
                  <a:bodyPr/>
                  <a:lstStyle/>
                  <a:p>
                    <a:r>
                      <a:rPr lang="en-US"/>
                      <a:t>KG</a:t>
                    </a:r>
                  </a:p>
                </c:rich>
              </c:tx>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A68-4FD0-B315-4702B68B4A1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(Datengrundlagen!$C$15,Datengrundlagen!$D$15,Datengrundlagen!$E$15,Datengrundlagen!$G$15,Datengrundlagen!$I$15,Datengrundlagen!$J$15)</c:f>
              <c:numCache>
                <c:formatCode>General</c:formatCode>
                <c:ptCount val="6"/>
                <c:pt idx="0">
                  <c:v>2016</c:v>
                </c:pt>
                <c:pt idx="1">
                  <c:v>2017</c:v>
                </c:pt>
                <c:pt idx="2">
                  <c:v>2018</c:v>
                </c:pt>
                <c:pt idx="3">
                  <c:v>2019</c:v>
                </c:pt>
                <c:pt idx="4">
                  <c:v>2020</c:v>
                </c:pt>
                <c:pt idx="5">
                  <c:v>2021</c:v>
                </c:pt>
              </c:numCache>
            </c:numRef>
          </c:cat>
          <c:val>
            <c:numRef>
              <c:f>(Datengrundlagen!$C$17,Datengrundlagen!$D$17,Datengrundlagen!$E$17,Datengrundlagen!$G$17,Datengrundlagen!$I$17,Datengrundlagen!$J$17)</c:f>
              <c:numCache>
                <c:formatCode>General</c:formatCode>
                <c:ptCount val="6"/>
                <c:pt idx="0">
                  <c:v>37</c:v>
                </c:pt>
                <c:pt idx="1">
                  <c:v>38</c:v>
                </c:pt>
                <c:pt idx="2">
                  <c:v>43</c:v>
                </c:pt>
                <c:pt idx="3">
                  <c:v>44</c:v>
                </c:pt>
                <c:pt idx="4">
                  <c:v>43</c:v>
                </c:pt>
                <c:pt idx="5">
                  <c:v>39</c:v>
                </c:pt>
              </c:numCache>
            </c:numRef>
          </c:val>
          <c:smooth val="0"/>
          <c:extLst>
            <c:ext xmlns:c16="http://schemas.microsoft.com/office/drawing/2014/chart" uri="{C3380CC4-5D6E-409C-BE32-E72D297353CC}">
              <c16:uniqueId val="{00000003-DA68-4FD0-B315-4702B68B4A1F}"/>
            </c:ext>
          </c:extLst>
        </c:ser>
        <c:ser>
          <c:idx val="2"/>
          <c:order val="2"/>
          <c:tx>
            <c:strRef>
              <c:f>Datengrundlagen!$A$18</c:f>
              <c:strCache>
                <c:ptCount val="1"/>
                <c:pt idx="0">
                  <c:v>Primarstufe</c:v>
                </c:pt>
              </c:strCache>
            </c:strRef>
          </c:tx>
          <c:spPr>
            <a:ln>
              <a:solidFill>
                <a:srgbClr val="00B050"/>
              </a:solidFill>
            </a:ln>
          </c:spPr>
          <c:marker>
            <c:symbol val="none"/>
          </c:marker>
          <c:dLbls>
            <c:dLbl>
              <c:idx val="0"/>
              <c:layout>
                <c:manualLayout>
                  <c:x val="-7.8601039723038751E-2"/>
                  <c:y val="6.5772639242558897E-2"/>
                </c:manualLayout>
              </c:layout>
              <c:tx>
                <c:rich>
                  <a:bodyPr/>
                  <a:lstStyle/>
                  <a:p>
                    <a:r>
                      <a:rPr lang="en-US"/>
                      <a:t>PS</a:t>
                    </a:r>
                  </a:p>
                </c:rich>
              </c:tx>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A68-4FD0-B315-4702B68B4A1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(Datengrundlagen!$C$15,Datengrundlagen!$D$15,Datengrundlagen!$E$15,Datengrundlagen!$G$15,Datengrundlagen!$I$15,Datengrundlagen!$J$15)</c:f>
              <c:numCache>
                <c:formatCode>General</c:formatCode>
                <c:ptCount val="6"/>
                <c:pt idx="0">
                  <c:v>2016</c:v>
                </c:pt>
                <c:pt idx="1">
                  <c:v>2017</c:v>
                </c:pt>
                <c:pt idx="2">
                  <c:v>2018</c:v>
                </c:pt>
                <c:pt idx="3">
                  <c:v>2019</c:v>
                </c:pt>
                <c:pt idx="4">
                  <c:v>2020</c:v>
                </c:pt>
                <c:pt idx="5">
                  <c:v>2021</c:v>
                </c:pt>
              </c:numCache>
            </c:numRef>
          </c:cat>
          <c:val>
            <c:numRef>
              <c:f>(Datengrundlagen!$C$18,Datengrundlagen!$D$18,Datengrundlagen!$E$18,Datengrundlagen!$G$18,Datengrundlagen!$I$18,Datengrundlagen!$J$18)</c:f>
              <c:numCache>
                <c:formatCode>General</c:formatCode>
                <c:ptCount val="6"/>
                <c:pt idx="0">
                  <c:v>101</c:v>
                </c:pt>
                <c:pt idx="1">
                  <c:v>101</c:v>
                </c:pt>
                <c:pt idx="2">
                  <c:v>103</c:v>
                </c:pt>
                <c:pt idx="3">
                  <c:v>109</c:v>
                </c:pt>
                <c:pt idx="4">
                  <c:v>116</c:v>
                </c:pt>
                <c:pt idx="5">
                  <c:v>121</c:v>
                </c:pt>
              </c:numCache>
            </c:numRef>
          </c:val>
          <c:smooth val="0"/>
          <c:extLst>
            <c:ext xmlns:c16="http://schemas.microsoft.com/office/drawing/2014/chart" uri="{C3380CC4-5D6E-409C-BE32-E72D297353CC}">
              <c16:uniqueId val="{00000005-DA68-4FD0-B315-4702B68B4A1F}"/>
            </c:ext>
          </c:extLst>
        </c:ser>
        <c:dLbls>
          <c:showLegendKey val="0"/>
          <c:showVal val="0"/>
          <c:showCatName val="0"/>
          <c:showSerName val="0"/>
          <c:showPercent val="0"/>
          <c:showBubbleSize val="0"/>
        </c:dLbls>
        <c:smooth val="0"/>
        <c:axId val="252167296"/>
        <c:axId val="252168832"/>
      </c:lineChart>
      <c:catAx>
        <c:axId val="252167296"/>
        <c:scaling>
          <c:orientation val="minMax"/>
        </c:scaling>
        <c:delete val="0"/>
        <c:axPos val="b"/>
        <c:majorGridlines/>
        <c:numFmt formatCode="General" sourceLinked="1"/>
        <c:majorTickMark val="out"/>
        <c:minorTickMark val="none"/>
        <c:tickLblPos val="nextTo"/>
        <c:txPr>
          <a:bodyPr rot="0" vert="horz"/>
          <a:lstStyle/>
          <a:p>
            <a:pPr>
              <a:defRPr/>
            </a:pPr>
            <a:endParaRPr lang="de-DE"/>
          </a:p>
        </c:txPr>
        <c:crossAx val="252168832"/>
        <c:crosses val="autoZero"/>
        <c:auto val="1"/>
        <c:lblAlgn val="ctr"/>
        <c:lblOffset val="100"/>
        <c:noMultiLvlLbl val="0"/>
      </c:catAx>
      <c:valAx>
        <c:axId val="252168832"/>
        <c:scaling>
          <c:orientation val="minMax"/>
        </c:scaling>
        <c:delete val="0"/>
        <c:axPos val="l"/>
        <c:majorGridlines/>
        <c:numFmt formatCode="General" sourceLinked="1"/>
        <c:majorTickMark val="out"/>
        <c:minorTickMark val="none"/>
        <c:tickLblPos val="nextTo"/>
        <c:txPr>
          <a:bodyPr rot="0" vert="horz"/>
          <a:lstStyle/>
          <a:p>
            <a:pPr>
              <a:defRPr/>
            </a:pPr>
            <a:endParaRPr lang="de-DE"/>
          </a:p>
        </c:txPr>
        <c:crossAx val="252167296"/>
        <c:crosses val="autoZero"/>
        <c:crossBetween val="between"/>
      </c:valAx>
      <c:spPr>
        <a:solidFill>
          <a:schemeClr val="bg1"/>
        </a:solidFill>
      </c:spPr>
    </c:plotArea>
    <c:plotVisOnly val="1"/>
    <c:dispBlanksAs val="gap"/>
    <c:showDLblsOverMax val="0"/>
  </c:chart>
  <c:spPr>
    <a:ln>
      <a:noFill/>
    </a:ln>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24</xdr:row>
      <xdr:rowOff>76201</xdr:rowOff>
    </xdr:from>
    <xdr:to>
      <xdr:col>1</xdr:col>
      <xdr:colOff>5739148</xdr:colOff>
      <xdr:row>34</xdr:row>
      <xdr:rowOff>85725</xdr:rowOff>
    </xdr:to>
    <xdr:pic>
      <xdr:nvPicPr>
        <xdr:cNvPr id="2" name="Grafik 1"/>
        <xdr:cNvPicPr>
          <a:picLocks noChangeAspect="1"/>
        </xdr:cNvPicPr>
      </xdr:nvPicPr>
      <xdr:blipFill rotWithShape="1">
        <a:blip xmlns:r="http://schemas.openxmlformats.org/officeDocument/2006/relationships" r:embed="rId1"/>
        <a:srcRect l="1301" t="24141" r="29550" b="43269"/>
        <a:stretch/>
      </xdr:blipFill>
      <xdr:spPr>
        <a:xfrm>
          <a:off x="209549" y="2933701"/>
          <a:ext cx="5720099" cy="1628774"/>
        </a:xfrm>
        <a:prstGeom prst="rect">
          <a:avLst/>
        </a:prstGeom>
      </xdr:spPr>
    </xdr:pic>
    <xdr:clientData/>
  </xdr:twoCellAnchor>
  <xdr:twoCellAnchor>
    <xdr:from>
      <xdr:col>0</xdr:col>
      <xdr:colOff>180975</xdr:colOff>
      <xdr:row>24</xdr:row>
      <xdr:rowOff>76200</xdr:rowOff>
    </xdr:from>
    <xdr:to>
      <xdr:col>1</xdr:col>
      <xdr:colOff>2381250</xdr:colOff>
      <xdr:row>34</xdr:row>
      <xdr:rowOff>28575</xdr:rowOff>
    </xdr:to>
    <xdr:sp macro="" textlink="">
      <xdr:nvSpPr>
        <xdr:cNvPr id="3" name="Rechteck 2"/>
        <xdr:cNvSpPr/>
      </xdr:nvSpPr>
      <xdr:spPr>
        <a:xfrm>
          <a:off x="180975" y="2933700"/>
          <a:ext cx="2390775" cy="15716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oneCellAnchor>
    <xdr:from>
      <xdr:col>1</xdr:col>
      <xdr:colOff>66675</xdr:colOff>
      <xdr:row>20</xdr:row>
      <xdr:rowOff>66675</xdr:rowOff>
    </xdr:from>
    <xdr:ext cx="2619375" cy="534762"/>
    <xdr:sp macro="" textlink="">
      <xdr:nvSpPr>
        <xdr:cNvPr id="4" name="Textfeld 3"/>
        <xdr:cNvSpPr txBox="1"/>
      </xdr:nvSpPr>
      <xdr:spPr>
        <a:xfrm>
          <a:off x="257175" y="2276475"/>
          <a:ext cx="2619375"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000">
              <a:latin typeface="Arial" panose="020B0604020202020204" pitchFamily="34" charset="0"/>
              <a:cs typeface="Arial" panose="020B0604020202020204" pitchFamily="34" charset="0"/>
            </a:rPr>
            <a:t>Erfassung allgemeiner Angaben</a:t>
          </a:r>
          <a:r>
            <a:rPr lang="de-CH" sz="1000" baseline="0">
              <a:latin typeface="Arial" panose="020B0604020202020204" pitchFamily="34" charset="0"/>
              <a:cs typeface="Arial" panose="020B0604020202020204" pitchFamily="34" charset="0"/>
            </a:rPr>
            <a:t> und der für die Beitragsberechnung notwendiger Angaben</a:t>
          </a:r>
          <a:endParaRPr lang="de-CH" sz="1000">
            <a:latin typeface="Arial" panose="020B0604020202020204" pitchFamily="34" charset="0"/>
            <a:cs typeface="Arial" panose="020B0604020202020204" pitchFamily="34" charset="0"/>
          </a:endParaRPr>
        </a:p>
      </xdr:txBody>
    </xdr:sp>
    <xdr:clientData/>
  </xdr:oneCellAnchor>
  <xdr:twoCellAnchor>
    <xdr:from>
      <xdr:col>1</xdr:col>
      <xdr:colOff>1133475</xdr:colOff>
      <xdr:row>22</xdr:row>
      <xdr:rowOff>104775</xdr:rowOff>
    </xdr:from>
    <xdr:to>
      <xdr:col>1</xdr:col>
      <xdr:colOff>1181100</xdr:colOff>
      <xdr:row>24</xdr:row>
      <xdr:rowOff>57150</xdr:rowOff>
    </xdr:to>
    <xdr:cxnSp macro="">
      <xdr:nvCxnSpPr>
        <xdr:cNvPr id="6" name="Gerade Verbindung mit Pfeil 5"/>
        <xdr:cNvCxnSpPr/>
      </xdr:nvCxnSpPr>
      <xdr:spPr>
        <a:xfrm>
          <a:off x="1323975" y="2638425"/>
          <a:ext cx="47625" cy="27622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3114675</xdr:colOff>
      <xdr:row>20</xdr:row>
      <xdr:rowOff>66675</xdr:rowOff>
    </xdr:from>
    <xdr:ext cx="2619375" cy="534762"/>
    <xdr:sp macro="" textlink="">
      <xdr:nvSpPr>
        <xdr:cNvPr id="8" name="Textfeld 7"/>
        <xdr:cNvSpPr txBox="1"/>
      </xdr:nvSpPr>
      <xdr:spPr>
        <a:xfrm>
          <a:off x="3305175" y="2276475"/>
          <a:ext cx="2619375"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000">
              <a:latin typeface="Arial" panose="020B0604020202020204" pitchFamily="34" charset="0"/>
              <a:cs typeface="Arial" panose="020B0604020202020204" pitchFamily="34" charset="0"/>
            </a:rPr>
            <a:t>Automatische Berechnung der Standardkosten inkl. der Beitragsleistungen</a:t>
          </a:r>
        </a:p>
      </xdr:txBody>
    </xdr:sp>
    <xdr:clientData/>
  </xdr:oneCellAnchor>
  <xdr:twoCellAnchor>
    <xdr:from>
      <xdr:col>1</xdr:col>
      <xdr:colOff>4429125</xdr:colOff>
      <xdr:row>22</xdr:row>
      <xdr:rowOff>85725</xdr:rowOff>
    </xdr:from>
    <xdr:to>
      <xdr:col>1</xdr:col>
      <xdr:colOff>4504668</xdr:colOff>
      <xdr:row>25</xdr:row>
      <xdr:rowOff>38100</xdr:rowOff>
    </xdr:to>
    <xdr:cxnSp macro="">
      <xdr:nvCxnSpPr>
        <xdr:cNvPr id="12" name="Gerade Verbindung mit Pfeil 11"/>
        <xdr:cNvCxnSpPr/>
      </xdr:nvCxnSpPr>
      <xdr:spPr>
        <a:xfrm>
          <a:off x="4619625" y="2619375"/>
          <a:ext cx="75543" cy="43815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76199</xdr:colOff>
      <xdr:row>37</xdr:row>
      <xdr:rowOff>123824</xdr:rowOff>
    </xdr:from>
    <xdr:to>
      <xdr:col>1</xdr:col>
      <xdr:colOff>5665539</xdr:colOff>
      <xdr:row>59</xdr:row>
      <xdr:rowOff>85725</xdr:rowOff>
    </xdr:to>
    <xdr:pic>
      <xdr:nvPicPr>
        <xdr:cNvPr id="14" name="Grafik 13"/>
        <xdr:cNvPicPr>
          <a:picLocks noChangeAspect="1"/>
        </xdr:cNvPicPr>
      </xdr:nvPicPr>
      <xdr:blipFill rotWithShape="1">
        <a:blip xmlns:r="http://schemas.openxmlformats.org/officeDocument/2006/relationships" r:embed="rId2"/>
        <a:srcRect l="1302" t="21210" r="30772" b="7901"/>
        <a:stretch/>
      </xdr:blipFill>
      <xdr:spPr>
        <a:xfrm>
          <a:off x="266699" y="5086349"/>
          <a:ext cx="5589340" cy="3524251"/>
        </a:xfrm>
        <a:prstGeom prst="rect">
          <a:avLst/>
        </a:prstGeom>
      </xdr:spPr>
    </xdr:pic>
    <xdr:clientData/>
  </xdr:twoCellAnchor>
  <xdr:oneCellAnchor>
    <xdr:from>
      <xdr:col>1</xdr:col>
      <xdr:colOff>66675</xdr:colOff>
      <xdr:row>34</xdr:row>
      <xdr:rowOff>95250</xdr:rowOff>
    </xdr:from>
    <xdr:ext cx="2352675" cy="387286"/>
    <xdr:sp macro="" textlink="">
      <xdr:nvSpPr>
        <xdr:cNvPr id="15" name="Textfeld 14"/>
        <xdr:cNvSpPr txBox="1"/>
      </xdr:nvSpPr>
      <xdr:spPr>
        <a:xfrm>
          <a:off x="257175" y="4572000"/>
          <a:ext cx="2352675"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000">
              <a:latin typeface="Arial" panose="020B0604020202020204" pitchFamily="34" charset="0"/>
              <a:cs typeface="Arial" panose="020B0604020202020204" pitchFamily="34" charset="0"/>
            </a:rPr>
            <a:t>Erfassung aller Funktionen und ausgewählter Sachgruppen</a:t>
          </a:r>
        </a:p>
      </xdr:txBody>
    </xdr:sp>
    <xdr:clientData/>
  </xdr:oneCellAnchor>
  <xdr:twoCellAnchor>
    <xdr:from>
      <xdr:col>0</xdr:col>
      <xdr:colOff>180975</xdr:colOff>
      <xdr:row>37</xdr:row>
      <xdr:rowOff>123824</xdr:rowOff>
    </xdr:from>
    <xdr:to>
      <xdr:col>1</xdr:col>
      <xdr:colOff>5724525</xdr:colOff>
      <xdr:row>59</xdr:row>
      <xdr:rowOff>142875</xdr:rowOff>
    </xdr:to>
    <xdr:sp macro="" textlink="">
      <xdr:nvSpPr>
        <xdr:cNvPr id="16" name="Rechteck 15"/>
        <xdr:cNvSpPr/>
      </xdr:nvSpPr>
      <xdr:spPr>
        <a:xfrm>
          <a:off x="180975" y="5086349"/>
          <a:ext cx="5734050" cy="358140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xdr:col>
      <xdr:colOff>1762125</xdr:colOff>
      <xdr:row>35</xdr:row>
      <xdr:rowOff>152400</xdr:rowOff>
    </xdr:from>
    <xdr:to>
      <xdr:col>1</xdr:col>
      <xdr:colOff>1809750</xdr:colOff>
      <xdr:row>37</xdr:row>
      <xdr:rowOff>104775</xdr:rowOff>
    </xdr:to>
    <xdr:cxnSp macro="">
      <xdr:nvCxnSpPr>
        <xdr:cNvPr id="17" name="Gerade Verbindung mit Pfeil 16"/>
        <xdr:cNvCxnSpPr/>
      </xdr:nvCxnSpPr>
      <xdr:spPr>
        <a:xfrm>
          <a:off x="1952625" y="4791075"/>
          <a:ext cx="47625" cy="27622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3</xdr:row>
      <xdr:rowOff>76200</xdr:rowOff>
    </xdr:from>
    <xdr:to>
      <xdr:col>11</xdr:col>
      <xdr:colOff>244475</xdr:colOff>
      <xdr:row>13</xdr:row>
      <xdr:rowOff>73025</xdr:rowOff>
    </xdr:to>
    <xdr:graphicFrame macro="">
      <xdr:nvGraphicFramePr>
        <xdr:cNvPr id="11" name="Diagram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v.tg.ch/angebote-und-beratung/beratung-zu-schulorganisation-fuehrung-und-zusammenarbeit/finanzstatistik_neu.html/4175"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workbookViewId="0">
      <selection activeCell="A2" sqref="A2"/>
    </sheetView>
  </sheetViews>
  <sheetFormatPr baseColWidth="10" defaultRowHeight="12.75" x14ac:dyDescent="0.2"/>
  <cols>
    <col min="1" max="1" width="15.42578125" customWidth="1"/>
    <col min="2" max="2" width="12.85546875" customWidth="1"/>
    <col min="3" max="4" width="6" bestFit="1" customWidth="1"/>
    <col min="5" max="5" width="7" bestFit="1" customWidth="1"/>
    <col min="6" max="6" width="9.85546875" bestFit="1" customWidth="1"/>
    <col min="9" max="9" width="15.42578125" customWidth="1"/>
    <col min="10" max="10" width="13" customWidth="1"/>
    <col min="11" max="12" width="6.5703125" bestFit="1" customWidth="1"/>
    <col min="13" max="13" width="7.5703125" bestFit="1" customWidth="1"/>
    <col min="14" max="14" width="9.85546875" bestFit="1" customWidth="1"/>
  </cols>
  <sheetData>
    <row r="1" spans="1:15" ht="20.25" x14ac:dyDescent="0.3">
      <c r="A1" s="114" t="s">
        <v>126</v>
      </c>
      <c r="B1" s="114"/>
    </row>
    <row r="3" spans="1:15" x14ac:dyDescent="0.2">
      <c r="A3" s="324" t="s">
        <v>33</v>
      </c>
      <c r="B3" s="324"/>
      <c r="F3" s="324" t="s">
        <v>411</v>
      </c>
      <c r="G3" s="324"/>
    </row>
    <row r="4" spans="1:15" x14ac:dyDescent="0.2">
      <c r="A4" s="222">
        <v>1</v>
      </c>
      <c r="B4" s="227" t="s">
        <v>125</v>
      </c>
      <c r="F4" s="222" t="s">
        <v>125</v>
      </c>
      <c r="G4" s="141">
        <v>1</v>
      </c>
    </row>
    <row r="5" spans="1:15" x14ac:dyDescent="0.2">
      <c r="A5" s="223">
        <v>2</v>
      </c>
      <c r="B5" s="228" t="s">
        <v>63</v>
      </c>
      <c r="F5" s="223" t="s">
        <v>412</v>
      </c>
      <c r="G5" s="133">
        <v>2</v>
      </c>
    </row>
    <row r="6" spans="1:15" x14ac:dyDescent="0.2">
      <c r="A6" s="223">
        <v>3</v>
      </c>
      <c r="B6" s="228" t="s">
        <v>64</v>
      </c>
      <c r="F6" s="224" t="s">
        <v>413</v>
      </c>
      <c r="G6" s="525">
        <v>3</v>
      </c>
    </row>
    <row r="7" spans="1:15" x14ac:dyDescent="0.2">
      <c r="A7" s="224">
        <v>4</v>
      </c>
      <c r="B7" s="229" t="s">
        <v>65</v>
      </c>
    </row>
    <row r="10" spans="1:15" x14ac:dyDescent="0.2">
      <c r="A10" s="121" t="s">
        <v>127</v>
      </c>
      <c r="B10" s="121"/>
      <c r="C10" s="121"/>
      <c r="D10" s="122"/>
      <c r="E10" s="122"/>
      <c r="F10" s="122"/>
      <c r="G10" s="122"/>
      <c r="H10" s="122"/>
      <c r="I10" s="122"/>
      <c r="J10" s="122"/>
      <c r="K10" s="122"/>
      <c r="L10" s="122"/>
      <c r="M10" s="122"/>
      <c r="N10" s="122"/>
      <c r="O10" s="122"/>
    </row>
    <row r="11" spans="1:15" x14ac:dyDescent="0.2">
      <c r="A11" s="155"/>
      <c r="B11" s="129"/>
      <c r="C11" s="130" t="s">
        <v>129</v>
      </c>
      <c r="D11" s="130" t="s">
        <v>98</v>
      </c>
      <c r="E11" s="130" t="s">
        <v>130</v>
      </c>
      <c r="F11" s="130" t="s">
        <v>131</v>
      </c>
      <c r="G11" s="299"/>
      <c r="I11" s="155"/>
      <c r="J11" s="129"/>
      <c r="K11" s="130" t="s">
        <v>129</v>
      </c>
      <c r="L11" s="130" t="s">
        <v>98</v>
      </c>
      <c r="M11" s="130" t="s">
        <v>130</v>
      </c>
      <c r="N11" s="130" t="s">
        <v>131</v>
      </c>
      <c r="O11" s="299"/>
    </row>
    <row r="12" spans="1:15" x14ac:dyDescent="0.2">
      <c r="A12" s="300" t="s">
        <v>474</v>
      </c>
      <c r="B12" s="301"/>
      <c r="C12" s="302"/>
      <c r="D12" s="302"/>
      <c r="E12" s="302"/>
      <c r="F12" s="302"/>
      <c r="G12" s="303"/>
      <c r="I12" s="325" t="s">
        <v>475</v>
      </c>
      <c r="J12" s="326"/>
      <c r="K12" s="327"/>
      <c r="L12" s="327"/>
      <c r="M12" s="327"/>
      <c r="N12" s="327"/>
      <c r="O12" s="328"/>
    </row>
    <row r="13" spans="1:15" x14ac:dyDescent="0.2">
      <c r="A13" s="304" t="s">
        <v>20</v>
      </c>
      <c r="B13" s="305"/>
      <c r="C13" s="306"/>
      <c r="D13" s="306"/>
      <c r="E13" s="306"/>
      <c r="F13" s="306"/>
      <c r="G13" s="307"/>
      <c r="I13" s="329" t="s">
        <v>20</v>
      </c>
      <c r="J13" s="330"/>
      <c r="K13" s="331"/>
      <c r="L13" s="331"/>
      <c r="M13" s="331"/>
      <c r="N13" s="331"/>
      <c r="O13" s="332"/>
    </row>
    <row r="14" spans="1:15" x14ac:dyDescent="0.2">
      <c r="A14" s="308" t="s">
        <v>89</v>
      </c>
      <c r="B14" s="309">
        <v>120</v>
      </c>
      <c r="C14" s="310">
        <v>1.67</v>
      </c>
      <c r="D14" s="310">
        <v>1.72</v>
      </c>
      <c r="E14" s="310">
        <f>E16+0.4</f>
        <v>2.5099999999999998</v>
      </c>
      <c r="F14" s="37"/>
      <c r="G14" s="133"/>
      <c r="I14" s="308" t="s">
        <v>89</v>
      </c>
      <c r="J14" s="309">
        <v>120</v>
      </c>
      <c r="K14" s="310">
        <v>1.67</v>
      </c>
      <c r="L14" s="310">
        <v>1.72</v>
      </c>
      <c r="M14" s="310">
        <f>M16+0.4</f>
        <v>2.5099999999999998</v>
      </c>
      <c r="N14" s="37"/>
      <c r="O14" s="133"/>
    </row>
    <row r="15" spans="1:15" x14ac:dyDescent="0.2">
      <c r="A15" s="223"/>
      <c r="B15" s="311">
        <v>180</v>
      </c>
      <c r="C15" s="312"/>
      <c r="D15" s="312"/>
      <c r="E15" s="310">
        <f>E16+0.23</f>
        <v>2.34</v>
      </c>
      <c r="F15" s="37"/>
      <c r="G15" s="133"/>
      <c r="I15" s="223"/>
      <c r="J15" s="311">
        <v>180</v>
      </c>
      <c r="K15" s="312"/>
      <c r="L15" s="312"/>
      <c r="M15" s="310">
        <f>M16+0.23</f>
        <v>2.34</v>
      </c>
      <c r="N15" s="37"/>
      <c r="O15" s="133"/>
    </row>
    <row r="16" spans="1:15" x14ac:dyDescent="0.2">
      <c r="A16" s="223"/>
      <c r="B16" s="311">
        <v>181</v>
      </c>
      <c r="C16" s="312"/>
      <c r="D16" s="312"/>
      <c r="E16" s="310">
        <v>2.11</v>
      </c>
      <c r="F16" s="37"/>
      <c r="G16" s="133"/>
      <c r="I16" s="223"/>
      <c r="J16" s="311">
        <v>181</v>
      </c>
      <c r="K16" s="312"/>
      <c r="L16" s="312"/>
      <c r="M16" s="310">
        <v>2.11</v>
      </c>
      <c r="N16" s="37"/>
      <c r="O16" s="133"/>
    </row>
    <row r="17" spans="1:15" x14ac:dyDescent="0.2">
      <c r="A17" s="308" t="s">
        <v>132</v>
      </c>
      <c r="B17" s="37"/>
      <c r="C17" s="37"/>
      <c r="D17" s="37"/>
      <c r="E17" s="37"/>
      <c r="F17" s="313">
        <v>39.200000000000003</v>
      </c>
      <c r="G17" s="133"/>
      <c r="I17" s="308" t="s">
        <v>132</v>
      </c>
      <c r="J17" s="37"/>
      <c r="K17" s="37"/>
      <c r="L17" s="37"/>
      <c r="M17" s="37"/>
      <c r="N17" s="313">
        <v>39.200000000000003</v>
      </c>
      <c r="O17" s="133"/>
    </row>
    <row r="18" spans="1:15" x14ac:dyDescent="0.2">
      <c r="A18" s="308" t="s">
        <v>128</v>
      </c>
      <c r="B18" s="192"/>
      <c r="C18" s="310">
        <v>92.66</v>
      </c>
      <c r="D18" s="310">
        <v>91.56</v>
      </c>
      <c r="E18" s="310">
        <v>113.5</v>
      </c>
      <c r="F18" s="37"/>
      <c r="G18" s="133"/>
      <c r="I18" s="308" t="s">
        <v>128</v>
      </c>
      <c r="J18" s="192"/>
      <c r="K18" s="310">
        <v>93.12</v>
      </c>
      <c r="L18" s="310">
        <v>92.02</v>
      </c>
      <c r="M18" s="310">
        <v>114.07</v>
      </c>
      <c r="N18" s="37"/>
      <c r="O18" s="133"/>
    </row>
    <row r="19" spans="1:15" x14ac:dyDescent="0.2">
      <c r="A19" s="308" t="s">
        <v>133</v>
      </c>
      <c r="B19" s="37"/>
      <c r="C19" s="37"/>
      <c r="D19" s="37"/>
      <c r="E19" s="37"/>
      <c r="F19" s="314">
        <v>0.02</v>
      </c>
      <c r="G19" s="133"/>
      <c r="I19" s="308" t="s">
        <v>133</v>
      </c>
      <c r="J19" s="37"/>
      <c r="K19" s="37"/>
      <c r="L19" s="37"/>
      <c r="M19" s="37"/>
      <c r="N19" s="314">
        <v>0.02</v>
      </c>
      <c r="O19" s="133"/>
    </row>
    <row r="20" spans="1:15" x14ac:dyDescent="0.2">
      <c r="A20" s="308" t="s">
        <v>134</v>
      </c>
      <c r="B20" s="37"/>
      <c r="C20" s="37"/>
      <c r="D20" s="37"/>
      <c r="E20" s="37"/>
      <c r="F20" s="521">
        <v>0.19600000000000001</v>
      </c>
      <c r="G20" s="133"/>
      <c r="I20" s="308" t="s">
        <v>134</v>
      </c>
      <c r="J20" s="37"/>
      <c r="K20" s="37"/>
      <c r="L20" s="37"/>
      <c r="M20" s="37"/>
      <c r="N20" s="521">
        <v>0.19500000000000001</v>
      </c>
      <c r="O20" s="133"/>
    </row>
    <row r="21" spans="1:15" x14ac:dyDescent="0.2">
      <c r="A21" s="308" t="s">
        <v>11</v>
      </c>
      <c r="B21" s="192" t="s">
        <v>135</v>
      </c>
      <c r="C21" s="37"/>
      <c r="D21" s="37"/>
      <c r="E21" s="37"/>
      <c r="F21" s="314">
        <v>0.1</v>
      </c>
      <c r="G21" s="133"/>
      <c r="I21" s="308" t="s">
        <v>11</v>
      </c>
      <c r="J21" s="192" t="s">
        <v>135</v>
      </c>
      <c r="K21" s="37"/>
      <c r="L21" s="37"/>
      <c r="M21" s="37"/>
      <c r="N21" s="314">
        <v>0.1</v>
      </c>
      <c r="O21" s="133"/>
    </row>
    <row r="22" spans="1:15" x14ac:dyDescent="0.2">
      <c r="A22" s="308"/>
      <c r="B22" s="192"/>
      <c r="C22" s="37"/>
      <c r="D22" s="37"/>
      <c r="E22" s="37"/>
      <c r="F22" s="313">
        <v>90</v>
      </c>
      <c r="G22" s="133"/>
      <c r="I22" s="308"/>
      <c r="J22" s="192"/>
      <c r="K22" s="37"/>
      <c r="L22" s="37"/>
      <c r="M22" s="37"/>
      <c r="N22" s="313">
        <v>90</v>
      </c>
      <c r="O22" s="133"/>
    </row>
    <row r="23" spans="1:15" x14ac:dyDescent="0.2">
      <c r="A23" s="223"/>
      <c r="B23" s="192" t="s">
        <v>116</v>
      </c>
      <c r="C23" s="37"/>
      <c r="D23" s="37"/>
      <c r="E23" s="37"/>
      <c r="F23" s="313">
        <v>380</v>
      </c>
      <c r="G23" s="133"/>
      <c r="I23" s="223"/>
      <c r="J23" s="192" t="s">
        <v>116</v>
      </c>
      <c r="K23" s="37"/>
      <c r="L23" s="37"/>
      <c r="M23" s="37"/>
      <c r="N23" s="313">
        <v>380</v>
      </c>
      <c r="O23" s="133"/>
    </row>
    <row r="24" spans="1:15" x14ac:dyDescent="0.2">
      <c r="A24" s="223"/>
      <c r="B24" s="192" t="s">
        <v>4</v>
      </c>
      <c r="C24" s="37"/>
      <c r="D24" s="37"/>
      <c r="E24" s="37"/>
      <c r="F24" s="315">
        <v>147075.14000000001</v>
      </c>
      <c r="G24" s="133"/>
      <c r="I24" s="223"/>
      <c r="J24" s="192" t="s">
        <v>4</v>
      </c>
      <c r="K24" s="37"/>
      <c r="L24" s="37"/>
      <c r="M24" s="37"/>
      <c r="N24" s="315">
        <v>147810.49</v>
      </c>
      <c r="O24" s="133"/>
    </row>
    <row r="25" spans="1:15" x14ac:dyDescent="0.2">
      <c r="A25" s="308" t="s">
        <v>137</v>
      </c>
      <c r="B25" s="37"/>
      <c r="C25" s="316"/>
      <c r="D25" s="316"/>
      <c r="E25" s="37"/>
      <c r="F25" s="314">
        <v>0.1</v>
      </c>
      <c r="G25" s="133"/>
      <c r="I25" s="308" t="s">
        <v>137</v>
      </c>
      <c r="J25" s="37"/>
      <c r="K25" s="37"/>
      <c r="L25" s="316"/>
      <c r="M25" s="37"/>
      <c r="N25" s="314">
        <v>0.1</v>
      </c>
      <c r="O25" s="133"/>
    </row>
    <row r="26" spans="1:15" x14ac:dyDescent="0.2">
      <c r="A26" s="308" t="s">
        <v>27</v>
      </c>
      <c r="B26" s="37"/>
      <c r="C26" s="316"/>
      <c r="D26" s="316"/>
      <c r="E26" s="37"/>
      <c r="F26" s="313">
        <v>30</v>
      </c>
      <c r="G26" s="133"/>
      <c r="I26" s="308" t="s">
        <v>27</v>
      </c>
      <c r="J26" s="37"/>
      <c r="K26" s="316"/>
      <c r="L26" s="316"/>
      <c r="M26" s="37"/>
      <c r="N26" s="313">
        <v>30</v>
      </c>
      <c r="O26" s="133"/>
    </row>
    <row r="27" spans="1:15" x14ac:dyDescent="0.2">
      <c r="A27" s="308"/>
      <c r="B27" s="37"/>
      <c r="C27" s="316"/>
      <c r="D27" s="316"/>
      <c r="E27" s="37"/>
      <c r="F27" s="319"/>
      <c r="G27" s="133"/>
      <c r="I27" s="308"/>
      <c r="J27" s="37"/>
      <c r="K27" s="316"/>
      <c r="L27" s="316"/>
      <c r="M27" s="37"/>
      <c r="N27" s="37"/>
      <c r="O27" s="133"/>
    </row>
    <row r="28" spans="1:15" x14ac:dyDescent="0.2">
      <c r="A28" s="223"/>
      <c r="B28" s="37"/>
      <c r="C28" s="37"/>
      <c r="D28" s="37"/>
      <c r="E28" s="37"/>
      <c r="F28" s="37"/>
      <c r="G28" s="133"/>
      <c r="I28" s="223"/>
      <c r="J28" s="37"/>
      <c r="K28" s="37"/>
      <c r="L28" s="37"/>
      <c r="M28" s="37"/>
      <c r="N28" s="37"/>
      <c r="O28" s="133"/>
    </row>
    <row r="29" spans="1:15" x14ac:dyDescent="0.2">
      <c r="A29" s="304" t="s">
        <v>54</v>
      </c>
      <c r="B29" s="305"/>
      <c r="C29" s="305"/>
      <c r="D29" s="305"/>
      <c r="E29" s="305"/>
      <c r="F29" s="305"/>
      <c r="G29" s="307"/>
      <c r="I29" s="329" t="s">
        <v>54</v>
      </c>
      <c r="J29" s="330"/>
      <c r="K29" s="330"/>
      <c r="L29" s="330"/>
      <c r="M29" s="330"/>
      <c r="N29" s="330"/>
      <c r="O29" s="332"/>
    </row>
    <row r="30" spans="1:15" x14ac:dyDescent="0.2">
      <c r="A30" s="308" t="s">
        <v>22</v>
      </c>
      <c r="B30" s="37"/>
      <c r="C30" s="522">
        <v>168</v>
      </c>
      <c r="D30" s="522">
        <v>412</v>
      </c>
      <c r="E30" s="522">
        <v>704</v>
      </c>
      <c r="F30" s="37"/>
      <c r="G30" s="133"/>
      <c r="I30" s="308" t="s">
        <v>22</v>
      </c>
      <c r="J30" s="37"/>
      <c r="K30" s="522">
        <v>168</v>
      </c>
      <c r="L30" s="522">
        <v>412</v>
      </c>
      <c r="M30" s="522">
        <v>704</v>
      </c>
      <c r="N30" s="37"/>
      <c r="O30" s="133"/>
    </row>
    <row r="31" spans="1:15" x14ac:dyDescent="0.2">
      <c r="A31" s="308" t="s">
        <v>136</v>
      </c>
      <c r="B31" s="37"/>
      <c r="C31" s="522">
        <v>389</v>
      </c>
      <c r="D31" s="522">
        <v>1060</v>
      </c>
      <c r="E31" s="522">
        <v>1570</v>
      </c>
      <c r="F31" s="37"/>
      <c r="G31" s="133"/>
      <c r="I31" s="308" t="s">
        <v>136</v>
      </c>
      <c r="J31" s="37"/>
      <c r="K31" s="522">
        <v>389</v>
      </c>
      <c r="L31" s="522">
        <v>1060</v>
      </c>
      <c r="M31" s="522">
        <v>1570</v>
      </c>
      <c r="N31" s="37"/>
      <c r="O31" s="133"/>
    </row>
    <row r="32" spans="1:15" x14ac:dyDescent="0.2">
      <c r="A32" s="308" t="s">
        <v>10</v>
      </c>
      <c r="B32" s="37"/>
      <c r="C32" s="313">
        <v>928</v>
      </c>
      <c r="D32" s="313">
        <v>1292</v>
      </c>
      <c r="E32" s="313">
        <v>1830</v>
      </c>
      <c r="F32" s="37"/>
      <c r="G32" s="133"/>
      <c r="I32" s="308" t="s">
        <v>10</v>
      </c>
      <c r="J32" s="37"/>
      <c r="K32" s="313">
        <v>928</v>
      </c>
      <c r="L32" s="313">
        <v>1292</v>
      </c>
      <c r="M32" s="313">
        <v>1830</v>
      </c>
      <c r="N32" s="37"/>
      <c r="O32" s="133"/>
    </row>
    <row r="33" spans="1:15" x14ac:dyDescent="0.2">
      <c r="A33" s="308" t="s">
        <v>24</v>
      </c>
      <c r="B33" s="37"/>
      <c r="C33" s="313">
        <v>1624</v>
      </c>
      <c r="D33" s="313">
        <v>2099</v>
      </c>
      <c r="E33" s="313">
        <v>2658</v>
      </c>
      <c r="F33" s="37"/>
      <c r="G33" s="133"/>
      <c r="I33" s="308" t="s">
        <v>24</v>
      </c>
      <c r="J33" s="37"/>
      <c r="K33" s="313">
        <v>1624</v>
      </c>
      <c r="L33" s="313">
        <v>2099</v>
      </c>
      <c r="M33" s="313">
        <v>2658</v>
      </c>
      <c r="N33" s="37"/>
      <c r="O33" s="133"/>
    </row>
    <row r="34" spans="1:15" x14ac:dyDescent="0.2">
      <c r="A34" s="308" t="s">
        <v>25</v>
      </c>
      <c r="B34" s="37"/>
      <c r="C34" s="313">
        <v>446</v>
      </c>
      <c r="D34" s="313">
        <v>578</v>
      </c>
      <c r="E34" s="313">
        <v>731</v>
      </c>
      <c r="F34" s="37"/>
      <c r="G34" s="133"/>
      <c r="I34" s="308" t="s">
        <v>25</v>
      </c>
      <c r="J34" s="37"/>
      <c r="K34" s="313">
        <v>446</v>
      </c>
      <c r="L34" s="313">
        <v>578</v>
      </c>
      <c r="M34" s="313">
        <v>731</v>
      </c>
      <c r="N34" s="37"/>
      <c r="O34" s="133"/>
    </row>
    <row r="35" spans="1:15" x14ac:dyDescent="0.2">
      <c r="A35" s="308" t="s">
        <v>14</v>
      </c>
      <c r="B35" s="37"/>
      <c r="C35" s="313">
        <v>1607</v>
      </c>
      <c r="D35" s="313">
        <v>2078</v>
      </c>
      <c r="E35" s="313">
        <v>2631</v>
      </c>
      <c r="F35" s="37"/>
      <c r="G35" s="133"/>
      <c r="I35" s="308" t="s">
        <v>14</v>
      </c>
      <c r="J35" s="37"/>
      <c r="K35" s="313">
        <v>1607</v>
      </c>
      <c r="L35" s="313">
        <v>2078</v>
      </c>
      <c r="M35" s="313">
        <v>2631</v>
      </c>
      <c r="N35" s="37"/>
      <c r="O35" s="133"/>
    </row>
    <row r="36" spans="1:15" x14ac:dyDescent="0.2">
      <c r="A36" s="308" t="s">
        <v>15</v>
      </c>
      <c r="B36" s="37"/>
      <c r="C36" s="313">
        <v>-162</v>
      </c>
      <c r="D36" s="313">
        <v>-219</v>
      </c>
      <c r="E36" s="313">
        <v>-224</v>
      </c>
      <c r="F36" s="37"/>
      <c r="G36" s="133"/>
      <c r="I36" s="308" t="s">
        <v>15</v>
      </c>
      <c r="J36" s="37"/>
      <c r="K36" s="313">
        <v>-162</v>
      </c>
      <c r="L36" s="313">
        <v>-219</v>
      </c>
      <c r="M36" s="313">
        <v>-224</v>
      </c>
      <c r="N36" s="37"/>
      <c r="O36" s="133"/>
    </row>
    <row r="37" spans="1:15" x14ac:dyDescent="0.2">
      <c r="A37" s="308" t="s">
        <v>28</v>
      </c>
      <c r="B37" s="37"/>
      <c r="C37" s="37">
        <f>SUM(C30:C36)</f>
        <v>5000</v>
      </c>
      <c r="D37" s="37">
        <f>SUM(D30:D36)</f>
        <v>7300</v>
      </c>
      <c r="E37" s="37">
        <f>SUM(E30:E36)</f>
        <v>9900</v>
      </c>
      <c r="F37" s="37"/>
      <c r="G37" s="133"/>
      <c r="I37" s="308" t="s">
        <v>28</v>
      </c>
      <c r="J37" s="37"/>
      <c r="K37" s="37">
        <f>SUM(K30:K36)</f>
        <v>5000</v>
      </c>
      <c r="L37" s="37">
        <f>SUM(L30:L36)</f>
        <v>7300</v>
      </c>
      <c r="M37" s="37">
        <f>SUM(M30:M36)</f>
        <v>9900</v>
      </c>
      <c r="N37" s="37"/>
      <c r="O37" s="133"/>
    </row>
    <row r="38" spans="1:15" x14ac:dyDescent="0.2">
      <c r="A38" s="223"/>
      <c r="B38" s="37"/>
      <c r="C38" s="37"/>
      <c r="D38" s="37"/>
      <c r="E38" s="37"/>
      <c r="F38" s="37"/>
      <c r="G38" s="133"/>
      <c r="I38" s="223"/>
      <c r="J38" s="37"/>
      <c r="K38" s="37"/>
      <c r="L38" s="37"/>
      <c r="M38" s="37"/>
      <c r="N38" s="37"/>
      <c r="O38" s="133"/>
    </row>
    <row r="39" spans="1:15" x14ac:dyDescent="0.2">
      <c r="A39" s="304" t="s">
        <v>147</v>
      </c>
      <c r="B39" s="305"/>
      <c r="C39" s="305"/>
      <c r="D39" s="305"/>
      <c r="E39" s="305"/>
      <c r="F39" s="305"/>
      <c r="G39" s="307"/>
      <c r="I39" s="329" t="s">
        <v>147</v>
      </c>
      <c r="J39" s="330"/>
      <c r="K39" s="330"/>
      <c r="L39" s="330"/>
      <c r="M39" s="330"/>
      <c r="N39" s="330"/>
      <c r="O39" s="332"/>
    </row>
    <row r="40" spans="1:15" s="7" customFormat="1" x14ac:dyDescent="0.2">
      <c r="A40" s="317"/>
      <c r="B40" s="58"/>
      <c r="C40" s="60" t="s">
        <v>149</v>
      </c>
      <c r="D40" s="60" t="s">
        <v>150</v>
      </c>
      <c r="E40" s="60" t="s">
        <v>131</v>
      </c>
      <c r="F40" s="58"/>
      <c r="G40" s="154"/>
      <c r="I40" s="317"/>
      <c r="J40" s="58"/>
      <c r="K40" s="60" t="s">
        <v>149</v>
      </c>
      <c r="L40" s="60" t="s">
        <v>150</v>
      </c>
      <c r="M40" s="60" t="s">
        <v>131</v>
      </c>
      <c r="N40" s="58"/>
      <c r="O40" s="154"/>
    </row>
    <row r="41" spans="1:15" s="7" customFormat="1" x14ac:dyDescent="0.2">
      <c r="A41" s="317" t="s">
        <v>63</v>
      </c>
      <c r="B41" s="58"/>
      <c r="C41" s="318">
        <v>0.4</v>
      </c>
      <c r="D41" s="318">
        <v>0.24</v>
      </c>
      <c r="E41" s="319">
        <f>C41+D41</f>
        <v>0.64</v>
      </c>
      <c r="F41" s="58"/>
      <c r="G41" s="154"/>
      <c r="I41" s="317" t="s">
        <v>63</v>
      </c>
      <c r="J41" s="58"/>
      <c r="K41" s="318">
        <v>0.4</v>
      </c>
      <c r="L41" s="318">
        <v>0.24</v>
      </c>
      <c r="M41" s="319">
        <f>K41+L41</f>
        <v>0.64</v>
      </c>
      <c r="N41" s="58"/>
      <c r="O41" s="154"/>
    </row>
    <row r="42" spans="1:15" s="7" customFormat="1" x14ac:dyDescent="0.2">
      <c r="A42" s="317" t="s">
        <v>64</v>
      </c>
      <c r="B42" s="58"/>
      <c r="C42" s="318">
        <v>0.18</v>
      </c>
      <c r="D42" s="318">
        <v>0.11</v>
      </c>
      <c r="E42" s="319">
        <f>C42+D42</f>
        <v>0.28999999999999998</v>
      </c>
      <c r="F42" s="58"/>
      <c r="G42" s="154"/>
      <c r="I42" s="317" t="s">
        <v>64</v>
      </c>
      <c r="J42" s="58"/>
      <c r="K42" s="318">
        <v>0.18</v>
      </c>
      <c r="L42" s="318">
        <v>0.11</v>
      </c>
      <c r="M42" s="319">
        <f>K42+L42</f>
        <v>0.28999999999999998</v>
      </c>
      <c r="N42" s="58"/>
      <c r="O42" s="154"/>
    </row>
    <row r="43" spans="1:15" s="7" customFormat="1" x14ac:dyDescent="0.2">
      <c r="A43" s="320" t="s">
        <v>65</v>
      </c>
      <c r="B43" s="233"/>
      <c r="C43" s="321">
        <v>0.57999999999999996</v>
      </c>
      <c r="D43" s="321">
        <v>0.35</v>
      </c>
      <c r="E43" s="322">
        <f>C43+D43</f>
        <v>0.92999999999999994</v>
      </c>
      <c r="F43" s="233"/>
      <c r="G43" s="323"/>
      <c r="I43" s="320" t="s">
        <v>65</v>
      </c>
      <c r="J43" s="233"/>
      <c r="K43" s="321">
        <v>0.57999999999999996</v>
      </c>
      <c r="L43" s="321">
        <v>0.35</v>
      </c>
      <c r="M43" s="322">
        <f>K43+L43</f>
        <v>0.92999999999999994</v>
      </c>
      <c r="N43" s="233"/>
      <c r="O43" s="323"/>
    </row>
    <row r="44" spans="1:15" s="7" customFormat="1" x14ac:dyDescent="0.2">
      <c r="A44" s="76"/>
      <c r="I44" s="76"/>
    </row>
    <row r="45" spans="1:15" x14ac:dyDescent="0.2">
      <c r="A45" s="139" t="s">
        <v>454</v>
      </c>
      <c r="B45" s="130"/>
      <c r="C45" s="130"/>
      <c r="D45" s="129"/>
      <c r="E45" s="129"/>
      <c r="F45" s="129"/>
      <c r="G45" s="299"/>
      <c r="I45" s="139" t="s">
        <v>454</v>
      </c>
      <c r="J45" s="130"/>
      <c r="K45" s="130"/>
      <c r="L45" s="129"/>
      <c r="M45" s="129"/>
      <c r="N45" s="129"/>
      <c r="O45" s="299"/>
    </row>
    <row r="46" spans="1:15" x14ac:dyDescent="0.2">
      <c r="A46" s="304" t="s">
        <v>409</v>
      </c>
      <c r="B46" s="306"/>
      <c r="C46" s="306"/>
      <c r="D46" s="306"/>
      <c r="E46" s="306"/>
      <c r="F46" s="306"/>
      <c r="G46" s="561"/>
      <c r="I46" s="329" t="s">
        <v>409</v>
      </c>
      <c r="J46" s="330"/>
      <c r="K46" s="330"/>
      <c r="L46" s="330"/>
      <c r="M46" s="330"/>
      <c r="N46" s="330"/>
      <c r="O46" s="332"/>
    </row>
    <row r="47" spans="1:15" x14ac:dyDescent="0.2">
      <c r="A47" s="558" t="s">
        <v>455</v>
      </c>
      <c r="B47" s="37"/>
      <c r="C47" s="37"/>
      <c r="D47" s="37"/>
      <c r="E47" s="192" t="s">
        <v>63</v>
      </c>
      <c r="F47" s="314">
        <v>0.28000000000000003</v>
      </c>
      <c r="G47" s="133"/>
      <c r="I47" s="558" t="s">
        <v>455</v>
      </c>
      <c r="J47" s="37"/>
      <c r="K47" s="37"/>
      <c r="L47" s="37"/>
      <c r="M47" s="192" t="s">
        <v>63</v>
      </c>
      <c r="N47" s="314">
        <v>0.28000000000000003</v>
      </c>
      <c r="O47" s="133"/>
    </row>
    <row r="48" spans="1:15" x14ac:dyDescent="0.2">
      <c r="A48" s="223"/>
      <c r="B48" s="37"/>
      <c r="C48" s="37"/>
      <c r="D48" s="37"/>
      <c r="E48" s="192" t="s">
        <v>64</v>
      </c>
      <c r="F48" s="314">
        <v>0.15</v>
      </c>
      <c r="G48" s="133"/>
      <c r="I48" s="223"/>
      <c r="J48" s="37"/>
      <c r="K48" s="37"/>
      <c r="L48" s="37"/>
      <c r="M48" s="192" t="s">
        <v>64</v>
      </c>
      <c r="N48" s="314">
        <v>0.15</v>
      </c>
      <c r="O48" s="133"/>
    </row>
    <row r="49" spans="1:15" x14ac:dyDescent="0.2">
      <c r="A49" s="224"/>
      <c r="B49" s="137"/>
      <c r="C49" s="137"/>
      <c r="D49" s="137"/>
      <c r="E49" s="559" t="s">
        <v>65</v>
      </c>
      <c r="F49" s="560">
        <v>0.23</v>
      </c>
      <c r="G49" s="525"/>
      <c r="I49" s="224"/>
      <c r="J49" s="137"/>
      <c r="K49" s="137"/>
      <c r="L49" s="137"/>
      <c r="M49" s="559" t="s">
        <v>65</v>
      </c>
      <c r="N49" s="560">
        <v>0.23</v>
      </c>
      <c r="O49" s="525"/>
    </row>
  </sheetData>
  <sheetProtection algorithmName="SHA-512" hashValue="dTBWfXILSSz4tBQHaax7QCrLczRXJ1zqqdkgaJrcmTs83t153OTrKmNONrBNDBzjbgfcEb5WFXOA5DU39PJlNA==" saltValue="8v8+k3Zu3He4EYJgJlDAuw==" spinCount="100000" sheet="1" objects="1" scenarios="1"/>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election activeCell="A43" sqref="A43"/>
    </sheetView>
  </sheetViews>
  <sheetFormatPr baseColWidth="10" defaultRowHeight="12.75" x14ac:dyDescent="0.2"/>
  <cols>
    <col min="1" max="1" width="11.7109375" customWidth="1"/>
    <col min="2" max="2" width="77" customWidth="1"/>
    <col min="257" max="257" width="11.7109375" customWidth="1"/>
    <col min="258" max="258" width="77" customWidth="1"/>
    <col min="513" max="513" width="11.7109375" customWidth="1"/>
    <col min="514" max="514" width="77" customWidth="1"/>
    <col min="769" max="769" width="11.7109375" customWidth="1"/>
    <col min="770" max="770" width="77" customWidth="1"/>
    <col min="1025" max="1025" width="11.7109375" customWidth="1"/>
    <col min="1026" max="1026" width="77" customWidth="1"/>
    <col min="1281" max="1281" width="11.7109375" customWidth="1"/>
    <col min="1282" max="1282" width="77" customWidth="1"/>
    <col min="1537" max="1537" width="11.7109375" customWidth="1"/>
    <col min="1538" max="1538" width="77" customWidth="1"/>
    <col min="1793" max="1793" width="11.7109375" customWidth="1"/>
    <col min="1794" max="1794" width="77" customWidth="1"/>
    <col min="2049" max="2049" width="11.7109375" customWidth="1"/>
    <col min="2050" max="2050" width="77" customWidth="1"/>
    <col min="2305" max="2305" width="11.7109375" customWidth="1"/>
    <col min="2306" max="2306" width="77" customWidth="1"/>
    <col min="2561" max="2561" width="11.7109375" customWidth="1"/>
    <col min="2562" max="2562" width="77" customWidth="1"/>
    <col min="2817" max="2817" width="11.7109375" customWidth="1"/>
    <col min="2818" max="2818" width="77" customWidth="1"/>
    <col min="3073" max="3073" width="11.7109375" customWidth="1"/>
    <col min="3074" max="3074" width="77" customWidth="1"/>
    <col min="3329" max="3329" width="11.7109375" customWidth="1"/>
    <col min="3330" max="3330" width="77" customWidth="1"/>
    <col min="3585" max="3585" width="11.7109375" customWidth="1"/>
    <col min="3586" max="3586" width="77" customWidth="1"/>
    <col min="3841" max="3841" width="11.7109375" customWidth="1"/>
    <col min="3842" max="3842" width="77" customWidth="1"/>
    <col min="4097" max="4097" width="11.7109375" customWidth="1"/>
    <col min="4098" max="4098" width="77" customWidth="1"/>
    <col min="4353" max="4353" width="11.7109375" customWidth="1"/>
    <col min="4354" max="4354" width="77" customWidth="1"/>
    <col min="4609" max="4609" width="11.7109375" customWidth="1"/>
    <col min="4610" max="4610" width="77" customWidth="1"/>
    <col min="4865" max="4865" width="11.7109375" customWidth="1"/>
    <col min="4866" max="4866" width="77" customWidth="1"/>
    <col min="5121" max="5121" width="11.7109375" customWidth="1"/>
    <col min="5122" max="5122" width="77" customWidth="1"/>
    <col min="5377" max="5377" width="11.7109375" customWidth="1"/>
    <col min="5378" max="5378" width="77" customWidth="1"/>
    <col min="5633" max="5633" width="11.7109375" customWidth="1"/>
    <col min="5634" max="5634" width="77" customWidth="1"/>
    <col min="5889" max="5889" width="11.7109375" customWidth="1"/>
    <col min="5890" max="5890" width="77" customWidth="1"/>
    <col min="6145" max="6145" width="11.7109375" customWidth="1"/>
    <col min="6146" max="6146" width="77" customWidth="1"/>
    <col min="6401" max="6401" width="11.7109375" customWidth="1"/>
    <col min="6402" max="6402" width="77" customWidth="1"/>
    <col min="6657" max="6657" width="11.7109375" customWidth="1"/>
    <col min="6658" max="6658" width="77" customWidth="1"/>
    <col min="6913" max="6913" width="11.7109375" customWidth="1"/>
    <col min="6914" max="6914" width="77" customWidth="1"/>
    <col min="7169" max="7169" width="11.7109375" customWidth="1"/>
    <col min="7170" max="7170" width="77" customWidth="1"/>
    <col min="7425" max="7425" width="11.7109375" customWidth="1"/>
    <col min="7426" max="7426" width="77" customWidth="1"/>
    <col min="7681" max="7681" width="11.7109375" customWidth="1"/>
    <col min="7682" max="7682" width="77" customWidth="1"/>
    <col min="7937" max="7937" width="11.7109375" customWidth="1"/>
    <col min="7938" max="7938" width="77" customWidth="1"/>
    <col min="8193" max="8193" width="11.7109375" customWidth="1"/>
    <col min="8194" max="8194" width="77" customWidth="1"/>
    <col min="8449" max="8449" width="11.7109375" customWidth="1"/>
    <col min="8450" max="8450" width="77" customWidth="1"/>
    <col min="8705" max="8705" width="11.7109375" customWidth="1"/>
    <col min="8706" max="8706" width="77" customWidth="1"/>
    <col min="8961" max="8961" width="11.7109375" customWidth="1"/>
    <col min="8962" max="8962" width="77" customWidth="1"/>
    <col min="9217" max="9217" width="11.7109375" customWidth="1"/>
    <col min="9218" max="9218" width="77" customWidth="1"/>
    <col min="9473" max="9473" width="11.7109375" customWidth="1"/>
    <col min="9474" max="9474" width="77" customWidth="1"/>
    <col min="9729" max="9729" width="11.7109375" customWidth="1"/>
    <col min="9730" max="9730" width="77" customWidth="1"/>
    <col min="9985" max="9985" width="11.7109375" customWidth="1"/>
    <col min="9986" max="9986" width="77" customWidth="1"/>
    <col min="10241" max="10241" width="11.7109375" customWidth="1"/>
    <col min="10242" max="10242" width="77" customWidth="1"/>
    <col min="10497" max="10497" width="11.7109375" customWidth="1"/>
    <col min="10498" max="10498" width="77" customWidth="1"/>
    <col min="10753" max="10753" width="11.7109375" customWidth="1"/>
    <col min="10754" max="10754" width="77" customWidth="1"/>
    <col min="11009" max="11009" width="11.7109375" customWidth="1"/>
    <col min="11010" max="11010" width="77" customWidth="1"/>
    <col min="11265" max="11265" width="11.7109375" customWidth="1"/>
    <col min="11266" max="11266" width="77" customWidth="1"/>
    <col min="11521" max="11521" width="11.7109375" customWidth="1"/>
    <col min="11522" max="11522" width="77" customWidth="1"/>
    <col min="11777" max="11777" width="11.7109375" customWidth="1"/>
    <col min="11778" max="11778" width="77" customWidth="1"/>
    <col min="12033" max="12033" width="11.7109375" customWidth="1"/>
    <col min="12034" max="12034" width="77" customWidth="1"/>
    <col min="12289" max="12289" width="11.7109375" customWidth="1"/>
    <col min="12290" max="12290" width="77" customWidth="1"/>
    <col min="12545" max="12545" width="11.7109375" customWidth="1"/>
    <col min="12546" max="12546" width="77" customWidth="1"/>
    <col min="12801" max="12801" width="11.7109375" customWidth="1"/>
    <col min="12802" max="12802" width="77" customWidth="1"/>
    <col min="13057" max="13057" width="11.7109375" customWidth="1"/>
    <col min="13058" max="13058" width="77" customWidth="1"/>
    <col min="13313" max="13313" width="11.7109375" customWidth="1"/>
    <col min="13314" max="13314" width="77" customWidth="1"/>
    <col min="13569" max="13569" width="11.7109375" customWidth="1"/>
    <col min="13570" max="13570" width="77" customWidth="1"/>
    <col min="13825" max="13825" width="11.7109375" customWidth="1"/>
    <col min="13826" max="13826" width="77" customWidth="1"/>
    <col min="14081" max="14081" width="11.7109375" customWidth="1"/>
    <col min="14082" max="14082" width="77" customWidth="1"/>
    <col min="14337" max="14337" width="11.7109375" customWidth="1"/>
    <col min="14338" max="14338" width="77" customWidth="1"/>
    <col min="14593" max="14593" width="11.7109375" customWidth="1"/>
    <col min="14594" max="14594" width="77" customWidth="1"/>
    <col min="14849" max="14849" width="11.7109375" customWidth="1"/>
    <col min="14850" max="14850" width="77" customWidth="1"/>
    <col min="15105" max="15105" width="11.7109375" customWidth="1"/>
    <col min="15106" max="15106" width="77" customWidth="1"/>
    <col min="15361" max="15361" width="11.7109375" customWidth="1"/>
    <col min="15362" max="15362" width="77" customWidth="1"/>
    <col min="15617" max="15617" width="11.7109375" customWidth="1"/>
    <col min="15618" max="15618" width="77" customWidth="1"/>
    <col min="15873" max="15873" width="11.7109375" customWidth="1"/>
    <col min="15874" max="15874" width="77" customWidth="1"/>
    <col min="16129" max="16129" width="11.7109375" customWidth="1"/>
    <col min="16130" max="16130" width="77" customWidth="1"/>
  </cols>
  <sheetData>
    <row r="1" spans="1:2" s="486" customFormat="1" ht="19.5" x14ac:dyDescent="0.3">
      <c r="A1" s="485" t="s">
        <v>369</v>
      </c>
    </row>
    <row r="2" spans="1:2" s="486" customFormat="1" ht="19.5" x14ac:dyDescent="0.3">
      <c r="A2" s="485" t="s">
        <v>372</v>
      </c>
    </row>
    <row r="3" spans="1:2" s="486" customFormat="1" x14ac:dyDescent="0.2">
      <c r="A3" s="487"/>
    </row>
    <row r="4" spans="1:2" s="486" customFormat="1" x14ac:dyDescent="0.2">
      <c r="A4" s="487"/>
    </row>
    <row r="5" spans="1:2" s="486" customFormat="1" ht="15.75" x14ac:dyDescent="0.25">
      <c r="A5" s="488" t="s">
        <v>370</v>
      </c>
      <c r="B5" s="489" t="s">
        <v>371</v>
      </c>
    </row>
    <row r="6" spans="1:2" s="492" customFormat="1" ht="15.75" x14ac:dyDescent="0.25">
      <c r="A6" s="490"/>
      <c r="B6" s="491"/>
    </row>
    <row r="7" spans="1:2" s="486" customFormat="1" x14ac:dyDescent="0.2">
      <c r="A7" s="493">
        <v>43535</v>
      </c>
      <c r="B7" s="494" t="s">
        <v>401</v>
      </c>
    </row>
    <row r="8" spans="1:2" s="486" customFormat="1" x14ac:dyDescent="0.2">
      <c r="A8" s="495"/>
      <c r="B8" s="496"/>
    </row>
    <row r="10" spans="1:2" x14ac:dyDescent="0.2">
      <c r="A10" s="493">
        <v>43614</v>
      </c>
      <c r="B10" s="494" t="s">
        <v>407</v>
      </c>
    </row>
    <row r="11" spans="1:2" x14ac:dyDescent="0.2">
      <c r="A11" s="495"/>
      <c r="B11" s="496"/>
    </row>
    <row r="13" spans="1:2" x14ac:dyDescent="0.2">
      <c r="A13" s="493">
        <v>43818</v>
      </c>
      <c r="B13" s="494" t="s">
        <v>423</v>
      </c>
    </row>
    <row r="14" spans="1:2" x14ac:dyDescent="0.2">
      <c r="B14" s="536" t="s">
        <v>424</v>
      </c>
    </row>
    <row r="15" spans="1:2" x14ac:dyDescent="0.2">
      <c r="B15" s="536" t="s">
        <v>425</v>
      </c>
    </row>
    <row r="16" spans="1:2" x14ac:dyDescent="0.2">
      <c r="A16" s="495"/>
      <c r="B16" s="496"/>
    </row>
    <row r="18" spans="1:2" x14ac:dyDescent="0.2">
      <c r="A18" s="493">
        <v>43902</v>
      </c>
      <c r="B18" s="113" t="s">
        <v>427</v>
      </c>
    </row>
    <row r="19" spans="1:2" x14ac:dyDescent="0.2">
      <c r="A19" s="495"/>
      <c r="B19" s="496"/>
    </row>
    <row r="21" spans="1:2" x14ac:dyDescent="0.2">
      <c r="A21" s="493">
        <v>44181</v>
      </c>
      <c r="B21" s="494" t="s">
        <v>435</v>
      </c>
    </row>
    <row r="22" spans="1:2" x14ac:dyDescent="0.2">
      <c r="A22" s="495"/>
      <c r="B22" s="496"/>
    </row>
    <row r="24" spans="1:2" x14ac:dyDescent="0.2">
      <c r="A24" s="493">
        <v>44607</v>
      </c>
      <c r="B24" s="494" t="s">
        <v>442</v>
      </c>
    </row>
    <row r="25" spans="1:2" x14ac:dyDescent="0.2">
      <c r="A25" s="495"/>
      <c r="B25" s="496"/>
    </row>
    <row r="27" spans="1:2" x14ac:dyDescent="0.2">
      <c r="A27" s="493">
        <v>44937</v>
      </c>
      <c r="B27" s="494" t="s">
        <v>446</v>
      </c>
    </row>
    <row r="28" spans="1:2" x14ac:dyDescent="0.2">
      <c r="B28" s="536" t="s">
        <v>447</v>
      </c>
    </row>
    <row r="29" spans="1:2" x14ac:dyDescent="0.2">
      <c r="B29" s="554" t="s">
        <v>448</v>
      </c>
    </row>
    <row r="30" spans="1:2" x14ac:dyDescent="0.2">
      <c r="A30" s="495"/>
      <c r="B30" s="496"/>
    </row>
    <row r="32" spans="1:2" x14ac:dyDescent="0.2">
      <c r="A32" s="493">
        <v>45037</v>
      </c>
      <c r="B32" s="494" t="s">
        <v>461</v>
      </c>
    </row>
    <row r="33" spans="1:2" x14ac:dyDescent="0.2">
      <c r="A33" s="495"/>
      <c r="B33" s="496"/>
    </row>
    <row r="35" spans="1:2" x14ac:dyDescent="0.2">
      <c r="A35" s="493">
        <v>45278</v>
      </c>
      <c r="B35" s="494" t="s">
        <v>463</v>
      </c>
    </row>
    <row r="36" spans="1:2" x14ac:dyDescent="0.2">
      <c r="A36" s="495"/>
      <c r="B36" s="496"/>
    </row>
    <row r="38" spans="1:2" x14ac:dyDescent="0.2">
      <c r="A38" s="493">
        <v>45390</v>
      </c>
      <c r="B38" s="494" t="s">
        <v>467</v>
      </c>
    </row>
    <row r="39" spans="1:2" x14ac:dyDescent="0.2">
      <c r="A39" s="495"/>
      <c r="B39" s="496"/>
    </row>
    <row r="41" spans="1:2" x14ac:dyDescent="0.2">
      <c r="A41" s="493">
        <v>45698</v>
      </c>
      <c r="B41" s="494" t="s">
        <v>480</v>
      </c>
    </row>
    <row r="42" spans="1:2" x14ac:dyDescent="0.2">
      <c r="A42" s="495"/>
      <c r="B42" s="496"/>
    </row>
  </sheetData>
  <sheetProtection algorithmName="SHA-512" hashValue="v64t0mo5SPIVkWBmwcKBtNTEytrf45Z3cXAp57OjCBzuTUmLmjCdr9QRndPolwybt6kfthk/qbxDTn1u2pcsuQ==" saltValue="ErkqUCH+MRJ9mStNnbSEXA==" spinCount="100000" sheet="1" objects="1" scenario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tabSelected="1" zoomScaleNormal="100" workbookViewId="0">
      <selection activeCell="A2" sqref="A2"/>
    </sheetView>
  </sheetViews>
  <sheetFormatPr baseColWidth="10" defaultRowHeight="12.75" x14ac:dyDescent="0.2"/>
  <cols>
    <col min="1" max="1" width="2.85546875" customWidth="1"/>
    <col min="2" max="2" width="86.28515625" customWidth="1"/>
  </cols>
  <sheetData>
    <row r="1" spans="1:2" ht="20.25" x14ac:dyDescent="0.3">
      <c r="A1" s="114" t="s">
        <v>375</v>
      </c>
    </row>
    <row r="3" spans="1:2" ht="39" customHeight="1" x14ac:dyDescent="0.2">
      <c r="B3" s="507" t="s">
        <v>379</v>
      </c>
    </row>
    <row r="4" spans="1:2" x14ac:dyDescent="0.2">
      <c r="B4" s="113" t="s">
        <v>378</v>
      </c>
    </row>
    <row r="6" spans="1:2" s="165" customFormat="1" x14ac:dyDescent="0.2">
      <c r="A6" s="165" t="s">
        <v>376</v>
      </c>
    </row>
    <row r="7" spans="1:2" s="193" customFormat="1" x14ac:dyDescent="0.2"/>
    <row r="8" spans="1:2" s="193" customFormat="1" x14ac:dyDescent="0.2">
      <c r="B8" s="509" t="s">
        <v>390</v>
      </c>
    </row>
    <row r="9" spans="1:2" s="193" customFormat="1" ht="63.75" x14ac:dyDescent="0.2">
      <c r="B9" s="507" t="s">
        <v>391</v>
      </c>
    </row>
    <row r="10" spans="1:2" s="193" customFormat="1" ht="51" x14ac:dyDescent="0.2">
      <c r="B10" s="507" t="s">
        <v>436</v>
      </c>
    </row>
    <row r="11" spans="1:2" s="193" customFormat="1" x14ac:dyDescent="0.2"/>
    <row r="12" spans="1:2" x14ac:dyDescent="0.2">
      <c r="B12" s="497" t="s">
        <v>385</v>
      </c>
    </row>
    <row r="13" spans="1:2" ht="25.5" x14ac:dyDescent="0.2">
      <c r="B13" s="507" t="s">
        <v>388</v>
      </c>
    </row>
    <row r="14" spans="1:2" ht="25.5" x14ac:dyDescent="0.2">
      <c r="B14" s="507" t="s">
        <v>387</v>
      </c>
    </row>
    <row r="15" spans="1:2" ht="25.5" x14ac:dyDescent="0.2">
      <c r="B15" s="508" t="s">
        <v>386</v>
      </c>
    </row>
    <row r="16" spans="1:2" s="193" customFormat="1" x14ac:dyDescent="0.2"/>
    <row r="17" spans="2:2" x14ac:dyDescent="0.2">
      <c r="B17" s="497" t="s">
        <v>384</v>
      </c>
    </row>
    <row r="18" spans="2:2" x14ac:dyDescent="0.2">
      <c r="B18" s="113" t="s">
        <v>377</v>
      </c>
    </row>
    <row r="19" spans="2:2" ht="25.5" x14ac:dyDescent="0.2">
      <c r="B19" s="507" t="s">
        <v>389</v>
      </c>
    </row>
    <row r="20" spans="2:2" x14ac:dyDescent="0.2">
      <c r="B20" s="113" t="s">
        <v>380</v>
      </c>
    </row>
    <row r="21" spans="2:2" x14ac:dyDescent="0.2">
      <c r="B21" s="113"/>
    </row>
  </sheetData>
  <sheetProtection algorithmName="SHA-512" hashValue="pKoifD/OZFZBfaISgSX75CPBKWUGFYQwopaYV2JEWcAzxCs37VDItnCetdHnXnakRixzFH3j/Fjsxw17lx4N2Q==" saltValue="DIPxFwM7+ATpIRDoG9+0MQ==" spinCount="100000" sheet="1" objects="1" scenarios="1"/>
  <hyperlinks>
    <hyperlink ref="B15" r:id="rId1"/>
  </hyperlinks>
  <pageMargins left="0.70866141732283472" right="0.70866141732283472" top="1.1811023622047245" bottom="0.78740157480314965" header="0.31496062992125984" footer="0.31496062992125984"/>
  <pageSetup paperSize="9" orientation="portrait" r:id="rId2"/>
  <headerFooter scaleWithDoc="0">
    <oddHeader>&amp;L&amp;"Arial,Fett"Amt für Volksschule&amp;"Arial,Standard"
Finanzen&amp;R
&amp;G</oddHeader>
    <oddFooter>&amp;L&amp;8&amp;F/AVFIN
&amp;R&amp;8&amp;P/&amp;N
&amp;A</oddFooter>
  </headerFooter>
  <rowBreaks count="1" manualBreakCount="1">
    <brk id="35" max="16383" man="1"/>
  </rowBreaks>
  <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AC181"/>
  <sheetViews>
    <sheetView showGridLines="0" zoomScaleNormal="100" workbookViewId="0">
      <selection activeCell="C7" sqref="C7:E7"/>
    </sheetView>
  </sheetViews>
  <sheetFormatPr baseColWidth="10" defaultColWidth="11.5703125" defaultRowHeight="12.75" x14ac:dyDescent="0.2"/>
  <cols>
    <col min="19" max="21" width="11.5703125" style="7"/>
  </cols>
  <sheetData>
    <row r="1" spans="1:29" s="161" customFormat="1" ht="20.25" x14ac:dyDescent="0.3">
      <c r="A1" s="160" t="s">
        <v>124</v>
      </c>
      <c r="B1" s="160"/>
    </row>
    <row r="2" spans="1:29" s="161" customFormat="1" ht="20.25" x14ac:dyDescent="0.3">
      <c r="A2" s="162">
        <v>2024</v>
      </c>
      <c r="B2" s="162"/>
    </row>
    <row r="3" spans="1:29" s="115" customFormat="1" x14ac:dyDescent="0.2">
      <c r="A3" s="217" t="s">
        <v>245</v>
      </c>
    </row>
    <row r="5" spans="1:29" s="163" customFormat="1" ht="15.75" x14ac:dyDescent="0.25">
      <c r="A5" s="163" t="s">
        <v>229</v>
      </c>
    </row>
    <row r="6" spans="1:29" x14ac:dyDescent="0.2">
      <c r="H6" s="537"/>
    </row>
    <row r="7" spans="1:29" x14ac:dyDescent="0.2">
      <c r="A7" s="144" t="s">
        <v>91</v>
      </c>
      <c r="B7" s="159"/>
      <c r="C7" s="613"/>
      <c r="D7" s="614"/>
      <c r="E7" s="615"/>
      <c r="H7" s="165" t="s">
        <v>139</v>
      </c>
      <c r="I7" s="165"/>
      <c r="J7" s="165"/>
      <c r="K7" s="165"/>
      <c r="L7" s="165"/>
      <c r="M7" s="165"/>
      <c r="N7" s="165"/>
      <c r="O7" s="165"/>
      <c r="P7" s="165"/>
      <c r="Q7" s="165"/>
      <c r="R7" s="165"/>
      <c r="S7" s="165"/>
      <c r="T7" s="165"/>
      <c r="U7" s="165"/>
      <c r="V7" s="607" t="s">
        <v>456</v>
      </c>
      <c r="W7" s="165"/>
      <c r="X7" s="165"/>
      <c r="Y7" s="165"/>
      <c r="Z7" s="165"/>
      <c r="AA7" s="165"/>
      <c r="AB7" s="165"/>
      <c r="AC7" s="165"/>
    </row>
    <row r="8" spans="1:29" x14ac:dyDescent="0.2">
      <c r="H8" s="146" t="s">
        <v>450</v>
      </c>
      <c r="I8" s="174"/>
      <c r="J8" s="174"/>
      <c r="K8" s="204"/>
      <c r="M8" s="292" t="s">
        <v>20</v>
      </c>
      <c r="N8" s="130"/>
      <c r="O8" s="158"/>
      <c r="P8" s="157"/>
      <c r="Q8" s="130" t="s">
        <v>129</v>
      </c>
      <c r="R8" s="130" t="s">
        <v>98</v>
      </c>
      <c r="S8" s="130" t="s">
        <v>130</v>
      </c>
      <c r="T8" s="131" t="s">
        <v>28</v>
      </c>
      <c r="V8" s="564" t="s">
        <v>20</v>
      </c>
      <c r="W8" s="565"/>
      <c r="X8" s="566"/>
      <c r="Y8" s="582"/>
      <c r="Z8" s="565" t="s">
        <v>129</v>
      </c>
      <c r="AA8" s="565" t="s">
        <v>98</v>
      </c>
      <c r="AB8" s="565" t="s">
        <v>130</v>
      </c>
      <c r="AC8" s="583" t="s">
        <v>28</v>
      </c>
    </row>
    <row r="9" spans="1:29" x14ac:dyDescent="0.2">
      <c r="A9" s="144" t="s">
        <v>33</v>
      </c>
      <c r="B9" s="159"/>
      <c r="C9" s="448" t="s">
        <v>125</v>
      </c>
      <c r="H9" s="155" t="s">
        <v>4</v>
      </c>
      <c r="I9" s="129" t="s">
        <v>5</v>
      </c>
      <c r="J9" s="129"/>
      <c r="K9" s="191">
        <f>'Eingabe RG24'!T12+'Eingabe RG24'!T13+'Eingabe RG24'!T15+'Eingabe RG24'!T21+'Eingabe RG24'!T20+AC12+AC13+AC15+AC20+AC21</f>
        <v>0</v>
      </c>
      <c r="M9" s="139" t="s">
        <v>89</v>
      </c>
      <c r="N9" s="130"/>
      <c r="O9" s="130"/>
      <c r="P9" s="209"/>
      <c r="Q9" s="339">
        <f>'Hilfstabelle Parameter'!C14</f>
        <v>1.67</v>
      </c>
      <c r="R9" s="339">
        <f>'Hilfstabelle Parameter'!D14</f>
        <v>1.72</v>
      </c>
      <c r="S9" s="339">
        <f>IF(E16&lt;='Hilfstabelle Parameter'!B14,'Hilfstabelle Parameter'!E14,IF(E16&lt;='Hilfstabelle Parameter'!B15,'Hilfstabelle Parameter'!E15,'Hilfstabelle Parameter'!E16))</f>
        <v>2.5099999999999998</v>
      </c>
      <c r="T9" s="141"/>
      <c r="V9" s="567" t="s">
        <v>89</v>
      </c>
      <c r="W9" s="565"/>
      <c r="X9" s="565"/>
      <c r="Y9" s="209"/>
      <c r="Z9" s="584">
        <f>Q9</f>
        <v>1.67</v>
      </c>
      <c r="AA9" s="584">
        <f>R9</f>
        <v>1.72</v>
      </c>
      <c r="AB9" s="584">
        <f>S9</f>
        <v>2.5099999999999998</v>
      </c>
      <c r="AC9" s="141"/>
    </row>
    <row r="10" spans="1:29" x14ac:dyDescent="0.2">
      <c r="H10" s="556"/>
      <c r="I10" s="169" t="s">
        <v>44</v>
      </c>
      <c r="J10" s="533"/>
      <c r="K10" s="138" t="e">
        <f>'Eingabe RG24'!T19+AC19</f>
        <v>#N/A</v>
      </c>
      <c r="M10" s="136" t="s">
        <v>141</v>
      </c>
      <c r="N10" s="169"/>
      <c r="O10" s="169"/>
      <c r="P10" s="338">
        <f>'Hilfstabelle Parameter'!F17</f>
        <v>39.200000000000003</v>
      </c>
      <c r="Q10" s="208">
        <f>C16*Q9*$P$10</f>
        <v>0</v>
      </c>
      <c r="R10" s="208">
        <f>D16*R9*$P$10</f>
        <v>0</v>
      </c>
      <c r="S10" s="208">
        <f>E16*S9*$P$10</f>
        <v>0</v>
      </c>
      <c r="T10" s="138">
        <f>Q10+R10+S10</f>
        <v>0</v>
      </c>
      <c r="V10" s="568" t="s">
        <v>141</v>
      </c>
      <c r="W10" s="569"/>
      <c r="X10" s="569"/>
      <c r="Y10" s="585">
        <f>P10</f>
        <v>39.200000000000003</v>
      </c>
      <c r="Z10" s="208">
        <f>C23*Z9*$Y$10</f>
        <v>0</v>
      </c>
      <c r="AA10" s="208">
        <f t="shared" ref="AA10:AB10" si="0">D23*AA9*$Y$10</f>
        <v>0</v>
      </c>
      <c r="AB10" s="208">
        <f t="shared" si="0"/>
        <v>0</v>
      </c>
      <c r="AC10" s="138">
        <f>Z10+AA10+AB10</f>
        <v>0</v>
      </c>
    </row>
    <row r="11" spans="1:29" x14ac:dyDescent="0.2">
      <c r="A11" s="144" t="s">
        <v>16</v>
      </c>
      <c r="B11" s="159"/>
      <c r="C11" s="449"/>
      <c r="E11" s="144" t="s">
        <v>414</v>
      </c>
      <c r="F11" s="449" t="s">
        <v>125</v>
      </c>
      <c r="G11" s="555">
        <f>VLOOKUP(F11,'Hilfstabelle Parameter'!F3:G6,2,FALSE)</f>
        <v>1</v>
      </c>
      <c r="H11" s="155" t="s">
        <v>6</v>
      </c>
      <c r="I11" s="129" t="s">
        <v>7</v>
      </c>
      <c r="J11" s="129"/>
      <c r="K11" s="191">
        <f>'Eingabe RG24'!T29+AC29</f>
        <v>0</v>
      </c>
      <c r="M11" s="149" t="s">
        <v>26</v>
      </c>
      <c r="N11" s="170"/>
      <c r="O11" s="170"/>
      <c r="P11" s="209"/>
      <c r="Q11" s="340">
        <f>'Hilfstabelle Parameter'!C18</f>
        <v>92.66</v>
      </c>
      <c r="R11" s="340">
        <f>'Hilfstabelle Parameter'!D18</f>
        <v>91.56</v>
      </c>
      <c r="S11" s="340">
        <f>'Hilfstabelle Parameter'!E18</f>
        <v>113.5</v>
      </c>
      <c r="T11" s="141"/>
      <c r="V11" s="570" t="s">
        <v>26</v>
      </c>
      <c r="W11" s="571"/>
      <c r="X11" s="571"/>
      <c r="Y11" s="209"/>
      <c r="Z11" s="586">
        <f>Q11</f>
        <v>92.66</v>
      </c>
      <c r="AA11" s="586">
        <f>R11</f>
        <v>91.56</v>
      </c>
      <c r="AB11" s="586">
        <f>S11</f>
        <v>113.5</v>
      </c>
      <c r="AC11" s="141"/>
    </row>
    <row r="12" spans="1:29" x14ac:dyDescent="0.2">
      <c r="A12" s="144" t="s">
        <v>90</v>
      </c>
      <c r="B12" s="159"/>
      <c r="C12" s="450"/>
      <c r="E12" s="526" t="s">
        <v>417</v>
      </c>
      <c r="H12" s="556" t="s">
        <v>8</v>
      </c>
      <c r="I12" s="533" t="s">
        <v>66</v>
      </c>
      <c r="J12" s="533"/>
      <c r="K12" s="138">
        <f>'Eingabe RG24'!T30+AC30</f>
        <v>0</v>
      </c>
      <c r="M12" s="150"/>
      <c r="N12" s="171"/>
      <c r="O12" s="171"/>
      <c r="P12" s="211"/>
      <c r="Q12" s="208">
        <f>Q10*Q11</f>
        <v>0</v>
      </c>
      <c r="R12" s="208">
        <f>R10*R11</f>
        <v>0</v>
      </c>
      <c r="S12" s="208">
        <f>S10*S11</f>
        <v>0</v>
      </c>
      <c r="T12" s="138">
        <f>Q12+R12+S12</f>
        <v>0</v>
      </c>
      <c r="V12" s="572"/>
      <c r="W12" s="573"/>
      <c r="X12" s="573"/>
      <c r="Y12" s="211"/>
      <c r="Z12" s="208">
        <f>Z10*Z11</f>
        <v>0</v>
      </c>
      <c r="AA12" s="208">
        <f>AA10*AA11</f>
        <v>0</v>
      </c>
      <c r="AB12" s="208">
        <f>AB10*AB11</f>
        <v>0</v>
      </c>
      <c r="AC12" s="138">
        <f>Z12+AA12+AB12</f>
        <v>0</v>
      </c>
    </row>
    <row r="13" spans="1:29" x14ac:dyDescent="0.2">
      <c r="H13" s="155" t="s">
        <v>9</v>
      </c>
      <c r="I13" s="129" t="s">
        <v>10</v>
      </c>
      <c r="J13" s="129"/>
      <c r="K13" s="191">
        <f>'Eingabe RG24'!T31+AC31</f>
        <v>0</v>
      </c>
      <c r="M13" s="151" t="s">
        <v>142</v>
      </c>
      <c r="N13" s="172"/>
      <c r="O13" s="172"/>
      <c r="P13" s="341">
        <f>'Hilfstabelle Parameter'!F19</f>
        <v>0.02</v>
      </c>
      <c r="Q13" s="208">
        <f>Q12*$P$13</f>
        <v>0</v>
      </c>
      <c r="R13" s="208">
        <f>R12*$P$13</f>
        <v>0</v>
      </c>
      <c r="S13" s="208">
        <f>S12*$P$13</f>
        <v>0</v>
      </c>
      <c r="T13" s="138">
        <f>Q13+R13+S13</f>
        <v>0</v>
      </c>
      <c r="V13" s="574" t="s">
        <v>142</v>
      </c>
      <c r="W13" s="575"/>
      <c r="X13" s="575"/>
      <c r="Y13" s="587">
        <f>P13</f>
        <v>0.02</v>
      </c>
      <c r="Z13" s="208">
        <f>Z12*$Y$13</f>
        <v>0</v>
      </c>
      <c r="AA13" s="208">
        <f>AA12*$Y$13</f>
        <v>0</v>
      </c>
      <c r="AB13" s="208">
        <f>AB12*$Y$13</f>
        <v>0</v>
      </c>
      <c r="AC13" s="138">
        <f>Z13+AA13+AB13</f>
        <v>0</v>
      </c>
    </row>
    <row r="14" spans="1:29" x14ac:dyDescent="0.2">
      <c r="A14" s="165" t="s">
        <v>85</v>
      </c>
      <c r="B14" s="165"/>
      <c r="C14" s="166"/>
      <c r="D14" s="166"/>
      <c r="E14" s="166"/>
      <c r="F14" s="166"/>
      <c r="H14" s="556"/>
      <c r="I14" s="533" t="s">
        <v>11</v>
      </c>
      <c r="J14" s="533"/>
      <c r="K14" s="138">
        <f>'Eingabe RG24'!T14+'Eingabe RG24'!T16+AC14+AC16</f>
        <v>0</v>
      </c>
      <c r="M14" s="151" t="s">
        <v>143</v>
      </c>
      <c r="N14" s="172"/>
      <c r="O14" s="172"/>
      <c r="P14" s="563">
        <f>'Hilfstabelle Parameter'!F24</f>
        <v>147075.14000000001</v>
      </c>
      <c r="Q14" s="210"/>
      <c r="R14" s="210"/>
      <c r="S14" s="343">
        <f>(F16*'Hilfstabelle Parameter'!F22/'Hilfstabelle Parameter'!F23)/100+(ROUNDUP(F16/'Hilfstabelle Parameter'!F23,0)*'Hilfstabelle Parameter'!F21)</f>
        <v>0</v>
      </c>
      <c r="T14" s="145">
        <f>P14*S14</f>
        <v>0</v>
      </c>
      <c r="V14" s="574" t="s">
        <v>143</v>
      </c>
      <c r="W14" s="575"/>
      <c r="X14" s="575"/>
      <c r="Y14" s="588">
        <f>P14</f>
        <v>147075.14000000001</v>
      </c>
      <c r="Z14" s="210"/>
      <c r="AA14" s="210"/>
      <c r="AB14" s="589">
        <f>(F23*'Hilfstabelle Parameter'!F22/'Hilfstabelle Parameter'!F23)/100+(ROUNDUP(F23/'Hilfstabelle Parameter'!F23,0)*'Hilfstabelle Parameter'!F21)</f>
        <v>0</v>
      </c>
      <c r="AC14" s="145">
        <f>Y14*AB14</f>
        <v>0</v>
      </c>
    </row>
    <row r="15" spans="1:29" x14ac:dyDescent="0.2">
      <c r="A15" s="16" t="s">
        <v>462</v>
      </c>
      <c r="B15" s="125"/>
      <c r="C15" s="126" t="s">
        <v>38</v>
      </c>
      <c r="D15" s="126" t="s">
        <v>55</v>
      </c>
      <c r="E15" s="126" t="s">
        <v>32</v>
      </c>
      <c r="F15" s="127" t="s">
        <v>28</v>
      </c>
      <c r="H15" s="155" t="s">
        <v>12</v>
      </c>
      <c r="I15" s="130" t="s">
        <v>253</v>
      </c>
      <c r="J15" s="129"/>
      <c r="K15" s="191">
        <f>'Eingabe RG24'!T33+AC33</f>
        <v>0</v>
      </c>
      <c r="M15" s="151" t="s">
        <v>134</v>
      </c>
      <c r="N15" s="172"/>
      <c r="O15" s="179" t="s">
        <v>224</v>
      </c>
      <c r="P15" s="13"/>
      <c r="Q15" s="209"/>
      <c r="R15" s="209"/>
      <c r="S15" s="209"/>
      <c r="T15" s="191">
        <f>T12*P17</f>
        <v>0</v>
      </c>
      <c r="V15" s="574" t="s">
        <v>134</v>
      </c>
      <c r="W15" s="575"/>
      <c r="X15" s="576" t="s">
        <v>224</v>
      </c>
      <c r="Y15" s="13"/>
      <c r="Z15" s="209"/>
      <c r="AA15" s="209"/>
      <c r="AB15" s="209"/>
      <c r="AC15" s="191">
        <f>AC12*Y17</f>
        <v>0</v>
      </c>
    </row>
    <row r="16" spans="1:29" x14ac:dyDescent="0.2">
      <c r="A16" s="18" t="s">
        <v>86</v>
      </c>
      <c r="B16" s="18"/>
      <c r="C16" s="448"/>
      <c r="D16" s="448"/>
      <c r="E16" s="448"/>
      <c r="F16" s="124">
        <f>SUM(C16:E16)</f>
        <v>0</v>
      </c>
      <c r="G16" s="113"/>
      <c r="H16" s="135"/>
      <c r="I16" s="175" t="s">
        <v>13</v>
      </c>
      <c r="J16" s="175"/>
      <c r="K16" s="134">
        <f>'Eingabe RG24'!T34+AC34</f>
        <v>0</v>
      </c>
      <c r="M16" s="151"/>
      <c r="N16" s="172"/>
      <c r="O16" s="179" t="s">
        <v>11</v>
      </c>
      <c r="P16" s="13"/>
      <c r="Q16" s="210"/>
      <c r="R16" s="210"/>
      <c r="S16" s="210"/>
      <c r="T16" s="134">
        <f>T14*P17</f>
        <v>0</v>
      </c>
      <c r="V16" s="574"/>
      <c r="W16" s="575"/>
      <c r="X16" s="576" t="s">
        <v>11</v>
      </c>
      <c r="Y16" s="13"/>
      <c r="Z16" s="210"/>
      <c r="AA16" s="210"/>
      <c r="AB16" s="210"/>
      <c r="AC16" s="134">
        <f>AC14*Y17</f>
        <v>0</v>
      </c>
    </row>
    <row r="17" spans="1:29" x14ac:dyDescent="0.2">
      <c r="A17" s="128" t="s">
        <v>242</v>
      </c>
      <c r="B17" s="123"/>
      <c r="C17" s="505"/>
      <c r="D17" s="448"/>
      <c r="E17" s="448"/>
      <c r="F17" s="124">
        <f>SUM(C17:E17)</f>
        <v>0</v>
      </c>
      <c r="H17" s="556"/>
      <c r="I17" s="533" t="s">
        <v>14</v>
      </c>
      <c r="J17" s="533"/>
      <c r="K17" s="138">
        <f>'Eingabe RG24'!T35+AC35</f>
        <v>0</v>
      </c>
      <c r="M17" s="151"/>
      <c r="N17" s="172"/>
      <c r="O17" s="172"/>
      <c r="P17" s="523">
        <f>'Hilfstabelle Parameter'!F20</f>
        <v>0.19600000000000001</v>
      </c>
      <c r="Q17" s="211"/>
      <c r="R17" s="211"/>
      <c r="S17" s="211"/>
      <c r="T17" s="138">
        <f>T15+T16</f>
        <v>0</v>
      </c>
      <c r="V17" s="574"/>
      <c r="W17" s="575"/>
      <c r="X17" s="575"/>
      <c r="Y17" s="590">
        <f>P17</f>
        <v>0.19600000000000001</v>
      </c>
      <c r="Z17" s="211"/>
      <c r="AA17" s="211"/>
      <c r="AB17" s="211"/>
      <c r="AC17" s="138">
        <f>AC15+AC16</f>
        <v>0</v>
      </c>
    </row>
    <row r="18" spans="1:29" x14ac:dyDescent="0.2">
      <c r="A18" s="123" t="s">
        <v>88</v>
      </c>
      <c r="B18" s="123"/>
      <c r="C18" s="506"/>
      <c r="D18" s="448"/>
      <c r="E18" s="505"/>
      <c r="F18" s="124">
        <f>SUM(C18:E18)</f>
        <v>0</v>
      </c>
      <c r="H18" s="279" t="s">
        <v>15</v>
      </c>
      <c r="I18" s="158" t="s">
        <v>451</v>
      </c>
      <c r="J18" s="157"/>
      <c r="K18" s="145">
        <f>'Eingabe RG24'!T36+AC36</f>
        <v>0</v>
      </c>
      <c r="M18" s="143" t="s">
        <v>144</v>
      </c>
      <c r="N18" s="173"/>
      <c r="O18" s="173"/>
      <c r="P18" s="211"/>
      <c r="Q18" s="211"/>
      <c r="R18" s="211"/>
      <c r="S18" s="211"/>
      <c r="T18" s="142">
        <f>T12+T13+T14+T17</f>
        <v>0</v>
      </c>
      <c r="V18" s="577" t="s">
        <v>144</v>
      </c>
      <c r="W18" s="578"/>
      <c r="X18" s="578"/>
      <c r="Y18" s="211"/>
      <c r="Z18" s="211"/>
      <c r="AA18" s="211"/>
      <c r="AB18" s="211"/>
      <c r="AC18" s="142">
        <f>AC12+AC13+AC14+AC17</f>
        <v>0</v>
      </c>
    </row>
    <row r="19" spans="1:29" x14ac:dyDescent="0.2">
      <c r="A19" s="128" t="s">
        <v>138</v>
      </c>
      <c r="B19" s="128"/>
      <c r="C19" s="448"/>
      <c r="D19" s="448"/>
      <c r="E19" s="506"/>
      <c r="F19" s="124">
        <f>SUM(C19:E19)</f>
        <v>0</v>
      </c>
      <c r="H19" s="144" t="s">
        <v>28</v>
      </c>
      <c r="I19" s="158"/>
      <c r="J19" s="157"/>
      <c r="K19" s="148" t="e">
        <f>SUM(K9:K18)</f>
        <v>#N/A</v>
      </c>
      <c r="M19" s="144" t="s">
        <v>145</v>
      </c>
      <c r="N19" s="158"/>
      <c r="O19" s="158"/>
      <c r="P19" s="212"/>
      <c r="Q19" s="212"/>
      <c r="R19" s="212"/>
      <c r="S19" s="212"/>
      <c r="T19" s="145">
        <f>T18*C30</f>
        <v>0</v>
      </c>
      <c r="V19" s="579" t="s">
        <v>145</v>
      </c>
      <c r="W19" s="566"/>
      <c r="X19" s="566"/>
      <c r="Y19" s="587" t="e">
        <f>VLOOKUP(C9,'Hilfstabelle Parameter'!E47:F49,2,FALSE)</f>
        <v>#N/A</v>
      </c>
      <c r="Z19" s="212"/>
      <c r="AA19" s="212"/>
      <c r="AC19" s="145" t="e">
        <f>AC18*Y19</f>
        <v>#N/A</v>
      </c>
    </row>
    <row r="20" spans="1:29" x14ac:dyDescent="0.2">
      <c r="A20" s="18" t="s">
        <v>87</v>
      </c>
      <c r="B20" s="18"/>
      <c r="C20" s="448"/>
      <c r="D20" s="448"/>
      <c r="E20" s="448"/>
      <c r="F20" s="124">
        <f>SUM(C20:E20)</f>
        <v>0</v>
      </c>
      <c r="G20" s="113"/>
      <c r="H20" s="526" t="s">
        <v>452</v>
      </c>
      <c r="K20" s="557" t="e">
        <f>T23+T38-K19</f>
        <v>#N/A</v>
      </c>
      <c r="M20" s="144" t="s">
        <v>146</v>
      </c>
      <c r="N20" s="158"/>
      <c r="O20" s="158"/>
      <c r="P20" s="344">
        <f>'Hilfstabelle Parameter'!F21</f>
        <v>0.1</v>
      </c>
      <c r="Q20" s="213">
        <f>(C19*Q9*P10*Q11*P20)*(1+P13+P17)</f>
        <v>0</v>
      </c>
      <c r="R20" s="213">
        <f>((D19+D18)*R9*P10*R11*P20)*(1+P13+P17)</f>
        <v>0</v>
      </c>
      <c r="S20" s="212"/>
      <c r="T20" s="145">
        <f>SUM(Q20:S20)</f>
        <v>0</v>
      </c>
      <c r="V20" s="579" t="s">
        <v>146</v>
      </c>
      <c r="W20" s="566"/>
      <c r="X20" s="566"/>
      <c r="Y20" s="591">
        <f>P20</f>
        <v>0.1</v>
      </c>
      <c r="Z20" s="213">
        <f>(C26*Z9*Y10*Z11*Y20)*(1+Y13+Y17)</f>
        <v>0</v>
      </c>
      <c r="AA20" s="213">
        <f>((D26+D25)*AA9*Y10*AA11*Y20)*(1+Y13+Y17)</f>
        <v>0</v>
      </c>
      <c r="AB20" s="212"/>
      <c r="AC20" s="145">
        <f>SUM(Z20:AB20)</f>
        <v>0</v>
      </c>
    </row>
    <row r="21" spans="1:29" x14ac:dyDescent="0.2">
      <c r="M21" s="144" t="s">
        <v>27</v>
      </c>
      <c r="N21" s="158"/>
      <c r="O21" s="158"/>
      <c r="P21" s="345">
        <f>'Hilfstabelle Parameter'!F26</f>
        <v>30</v>
      </c>
      <c r="Q21" s="213">
        <f>C16*$P$21</f>
        <v>0</v>
      </c>
      <c r="R21" s="213">
        <f>D16*P21</f>
        <v>0</v>
      </c>
      <c r="S21" s="213">
        <f>E16*P21</f>
        <v>0</v>
      </c>
      <c r="T21" s="145">
        <f>SUM(Q21:S21)</f>
        <v>0</v>
      </c>
      <c r="V21" s="579" t="s">
        <v>27</v>
      </c>
      <c r="W21" s="566"/>
      <c r="X21" s="566"/>
      <c r="Y21" s="592">
        <f>P21</f>
        <v>30</v>
      </c>
      <c r="Z21" s="213">
        <f>C23*$P$21</f>
        <v>0</v>
      </c>
      <c r="AA21" s="213">
        <f>D23*$P$21</f>
        <v>0</v>
      </c>
      <c r="AB21" s="213">
        <f>E23*$P$21</f>
        <v>0</v>
      </c>
      <c r="AC21" s="145">
        <f>SUM(Z21:AB21)</f>
        <v>0</v>
      </c>
    </row>
    <row r="22" spans="1:29" x14ac:dyDescent="0.2">
      <c r="A22" s="599" t="s">
        <v>453</v>
      </c>
      <c r="B22" s="600"/>
      <c r="C22" s="601" t="s">
        <v>38</v>
      </c>
      <c r="D22" s="601" t="s">
        <v>55</v>
      </c>
      <c r="E22" s="601" t="s">
        <v>32</v>
      </c>
      <c r="F22" s="602" t="s">
        <v>28</v>
      </c>
      <c r="M22" s="608" t="s">
        <v>459</v>
      </c>
      <c r="N22" s="609"/>
      <c r="O22" s="609"/>
      <c r="P22" s="610"/>
      <c r="Q22" s="610"/>
      <c r="R22" s="610"/>
      <c r="S22" s="610"/>
      <c r="T22" s="611" t="e">
        <f>AC23</f>
        <v>#N/A</v>
      </c>
      <c r="V22" s="579"/>
      <c r="W22" s="566"/>
      <c r="X22" s="566"/>
      <c r="Y22" s="212"/>
      <c r="Z22" s="212"/>
      <c r="AA22" s="212"/>
      <c r="AB22" s="212"/>
      <c r="AC22" s="145"/>
    </row>
    <row r="23" spans="1:29" x14ac:dyDescent="0.2">
      <c r="A23" s="603" t="s">
        <v>86</v>
      </c>
      <c r="B23" s="603"/>
      <c r="C23" s="448"/>
      <c r="D23" s="448"/>
      <c r="E23" s="448"/>
      <c r="F23" s="606">
        <f>SUM(C23:E23)</f>
        <v>0</v>
      </c>
      <c r="M23" s="146" t="s">
        <v>28</v>
      </c>
      <c r="N23" s="174"/>
      <c r="O23" s="174"/>
      <c r="P23" s="214"/>
      <c r="Q23" s="214"/>
      <c r="R23" s="214"/>
      <c r="S23" s="214"/>
      <c r="T23" s="148" t="e">
        <f>T18+T19+T20+T21+T22</f>
        <v>#N/A</v>
      </c>
      <c r="V23" s="580" t="s">
        <v>457</v>
      </c>
      <c r="W23" s="581"/>
      <c r="X23" s="581"/>
      <c r="Y23" s="214"/>
      <c r="Z23" s="214"/>
      <c r="AA23" s="214"/>
      <c r="AB23" s="214"/>
      <c r="AC23" s="148" t="e">
        <f>AC18+AC19+AC20+AC21+AC22</f>
        <v>#N/A</v>
      </c>
    </row>
    <row r="24" spans="1:29" x14ac:dyDescent="0.2">
      <c r="A24" s="604" t="s">
        <v>242</v>
      </c>
      <c r="B24" s="605"/>
      <c r="C24" s="505"/>
      <c r="D24" s="448"/>
      <c r="E24" s="448"/>
      <c r="F24" s="606">
        <f>SUM(C24:E24)</f>
        <v>0</v>
      </c>
      <c r="M24" s="135"/>
      <c r="N24" s="175"/>
      <c r="O24" s="175"/>
      <c r="P24" s="210"/>
      <c r="Q24" s="210"/>
      <c r="R24" s="210"/>
      <c r="S24" s="210"/>
      <c r="T24" s="133"/>
    </row>
    <row r="25" spans="1:29" x14ac:dyDescent="0.2">
      <c r="A25" s="605" t="s">
        <v>88</v>
      </c>
      <c r="B25" s="605"/>
      <c r="C25" s="506"/>
      <c r="D25" s="448"/>
      <c r="E25" s="505"/>
      <c r="F25" s="606">
        <f>SUM(C25:E25)</f>
        <v>0</v>
      </c>
      <c r="M25" s="132" t="s">
        <v>148</v>
      </c>
      <c r="N25" s="168"/>
      <c r="O25" s="168"/>
      <c r="P25" s="343" t="e">
        <f>VLOOKUP(C9,'Hilfstabelle Parameter'!A40:E43,3,FALSE)</f>
        <v>#N/A</v>
      </c>
      <c r="Q25" s="210"/>
      <c r="R25" s="210"/>
      <c r="S25" s="210"/>
      <c r="T25" s="134" t="e">
        <f>C11*P25</f>
        <v>#N/A</v>
      </c>
    </row>
    <row r="26" spans="1:29" x14ac:dyDescent="0.2">
      <c r="A26" s="604" t="s">
        <v>138</v>
      </c>
      <c r="B26" s="604"/>
      <c r="C26" s="448"/>
      <c r="D26" s="448"/>
      <c r="E26" s="506"/>
      <c r="F26" s="606">
        <f>SUM(C26:E26)</f>
        <v>0</v>
      </c>
      <c r="M26" s="143" t="s">
        <v>151</v>
      </c>
      <c r="N26" s="173"/>
      <c r="O26" s="173"/>
      <c r="P26" s="215"/>
      <c r="Q26" s="137"/>
      <c r="R26" s="527" t="e">
        <f>IF(S26&lt;0,"Abschöpfungspotenzial ","")</f>
        <v>#N/A</v>
      </c>
      <c r="S26" s="530" t="e">
        <f>T23-T25</f>
        <v>#N/A</v>
      </c>
      <c r="T26" s="142" t="e">
        <f>IF(T23-T25&gt;0,T23-T25,IF(-S26&lt;T41,S26,0))</f>
        <v>#N/A</v>
      </c>
    </row>
    <row r="27" spans="1:29" x14ac:dyDescent="0.2">
      <c r="A27" s="603" t="s">
        <v>87</v>
      </c>
      <c r="B27" s="603"/>
      <c r="C27" s="448"/>
      <c r="D27" s="448"/>
      <c r="E27" s="448"/>
      <c r="F27" s="606">
        <f>SUM(C27:E27)</f>
        <v>0</v>
      </c>
      <c r="S27"/>
      <c r="T27"/>
    </row>
    <row r="28" spans="1:29" x14ac:dyDescent="0.2">
      <c r="M28" s="146" t="s">
        <v>54</v>
      </c>
      <c r="N28" s="158"/>
      <c r="O28" s="158"/>
      <c r="P28" s="157"/>
      <c r="Q28" s="158" t="s">
        <v>129</v>
      </c>
      <c r="R28" s="158" t="s">
        <v>98</v>
      </c>
      <c r="S28" s="158" t="s">
        <v>130</v>
      </c>
      <c r="T28" s="159" t="s">
        <v>28</v>
      </c>
      <c r="V28" s="580" t="s">
        <v>54</v>
      </c>
      <c r="W28" s="566"/>
      <c r="X28" s="566"/>
      <c r="Y28" s="582"/>
      <c r="Z28" s="566" t="s">
        <v>129</v>
      </c>
      <c r="AA28" s="566" t="s">
        <v>98</v>
      </c>
      <c r="AB28" s="566" t="s">
        <v>130</v>
      </c>
      <c r="AC28" s="594" t="s">
        <v>28</v>
      </c>
    </row>
    <row r="29" spans="1:29" x14ac:dyDescent="0.2">
      <c r="A29" s="165" t="s">
        <v>409</v>
      </c>
      <c r="B29" s="165"/>
      <c r="C29" s="166"/>
      <c r="D29" s="524"/>
      <c r="E29" s="165" t="s">
        <v>408</v>
      </c>
      <c r="F29" s="166"/>
      <c r="M29" s="135" t="s">
        <v>22</v>
      </c>
      <c r="N29" s="175"/>
      <c r="O29" s="175"/>
      <c r="P29" s="58"/>
      <c r="Q29" s="342">
        <f>$C$20*'Hilfstabelle Parameter'!C30</f>
        <v>0</v>
      </c>
      <c r="R29" s="342">
        <f>$D$20*'Hilfstabelle Parameter'!D30</f>
        <v>0</v>
      </c>
      <c r="S29" s="342">
        <f>$E$20*'Hilfstabelle Parameter'!E30</f>
        <v>0</v>
      </c>
      <c r="T29" s="153">
        <f t="shared" ref="T29:T36" si="1">Q29+R29+S29</f>
        <v>0</v>
      </c>
      <c r="V29" s="595" t="s">
        <v>22</v>
      </c>
      <c r="W29" s="596"/>
      <c r="X29" s="596"/>
      <c r="Y29" s="58"/>
      <c r="Z29" s="593">
        <f>$C$27*'Hilfstabelle Parameter'!C30</f>
        <v>0</v>
      </c>
      <c r="AA29" s="593">
        <f>$D$27*'Hilfstabelle Parameter'!D30</f>
        <v>0</v>
      </c>
      <c r="AB29" s="593">
        <f>$E$27*'Hilfstabelle Parameter'!E30</f>
        <v>0</v>
      </c>
      <c r="AC29" s="153">
        <f t="shared" ref="AC29:AC36" si="2">Z29+AA29+AB29</f>
        <v>0</v>
      </c>
    </row>
    <row r="30" spans="1:29" x14ac:dyDescent="0.2">
      <c r="A30" s="18" t="s">
        <v>140</v>
      </c>
      <c r="B30" s="18"/>
      <c r="C30" s="451"/>
      <c r="E30" s="18" t="s">
        <v>410</v>
      </c>
      <c r="F30" s="549"/>
      <c r="M30" s="135" t="s">
        <v>23</v>
      </c>
      <c r="N30" s="175"/>
      <c r="O30" s="175"/>
      <c r="P30" s="58"/>
      <c r="Q30" s="342">
        <f>$C$20*'Hilfstabelle Parameter'!C31</f>
        <v>0</v>
      </c>
      <c r="R30" s="342">
        <f>$D$20*'Hilfstabelle Parameter'!D31</f>
        <v>0</v>
      </c>
      <c r="S30" s="342">
        <f>$E$20*'Hilfstabelle Parameter'!E31</f>
        <v>0</v>
      </c>
      <c r="T30" s="153">
        <f t="shared" si="1"/>
        <v>0</v>
      </c>
      <c r="V30" s="595" t="s">
        <v>23</v>
      </c>
      <c r="W30" s="596"/>
      <c r="X30" s="596"/>
      <c r="Y30" s="58"/>
      <c r="Z30" s="593">
        <f>$C$27*'Hilfstabelle Parameter'!C31</f>
        <v>0</v>
      </c>
      <c r="AA30" s="593">
        <f>$D$27*'Hilfstabelle Parameter'!D31</f>
        <v>0</v>
      </c>
      <c r="AB30" s="593">
        <f>$E$27*'Hilfstabelle Parameter'!E31</f>
        <v>0</v>
      </c>
      <c r="AC30" s="153">
        <f t="shared" si="2"/>
        <v>0</v>
      </c>
    </row>
    <row r="31" spans="1:29" x14ac:dyDescent="0.2">
      <c r="M31" s="135" t="s">
        <v>10</v>
      </c>
      <c r="N31" s="175"/>
      <c r="O31" s="175"/>
      <c r="P31" s="58"/>
      <c r="Q31" s="342">
        <f>$C$20*'Hilfstabelle Parameter'!C32</f>
        <v>0</v>
      </c>
      <c r="R31" s="342">
        <f>$D$20*'Hilfstabelle Parameter'!D32</f>
        <v>0</v>
      </c>
      <c r="S31" s="342">
        <f>$E$20*'Hilfstabelle Parameter'!E32</f>
        <v>0</v>
      </c>
      <c r="T31" s="153">
        <f t="shared" si="1"/>
        <v>0</v>
      </c>
      <c r="V31" s="595" t="s">
        <v>10</v>
      </c>
      <c r="W31" s="596"/>
      <c r="X31" s="596"/>
      <c r="Y31" s="58"/>
      <c r="Z31" s="593">
        <f>$C$27*'Hilfstabelle Parameter'!C32</f>
        <v>0</v>
      </c>
      <c r="AA31" s="593">
        <f>$D$27*'Hilfstabelle Parameter'!D32</f>
        <v>0</v>
      </c>
      <c r="AB31" s="593">
        <f>$E$27*'Hilfstabelle Parameter'!E32</f>
        <v>0</v>
      </c>
      <c r="AC31" s="153">
        <f t="shared" si="2"/>
        <v>0</v>
      </c>
    </row>
    <row r="32" spans="1:29" x14ac:dyDescent="0.2">
      <c r="M32" s="132" t="s">
        <v>152</v>
      </c>
      <c r="N32" s="168"/>
      <c r="O32" s="168"/>
      <c r="P32" s="58"/>
      <c r="Q32" s="57">
        <f>Q33+Q34+Q35</f>
        <v>0</v>
      </c>
      <c r="R32" s="57">
        <f>R33+R34+R35</f>
        <v>0</v>
      </c>
      <c r="S32" s="57">
        <f>S33+S34+S35</f>
        <v>0</v>
      </c>
      <c r="T32" s="153">
        <f t="shared" si="1"/>
        <v>0</v>
      </c>
      <c r="V32" s="597" t="s">
        <v>152</v>
      </c>
      <c r="W32" s="598"/>
      <c r="X32" s="598"/>
      <c r="Y32" s="58"/>
      <c r="Z32" s="57">
        <f>Z33+Z34+Z35</f>
        <v>0</v>
      </c>
      <c r="AA32" s="57">
        <f>AA33+AA34+AA35</f>
        <v>0</v>
      </c>
      <c r="AB32" s="57">
        <f>AB33+AB34+AB35</f>
        <v>0</v>
      </c>
      <c r="AC32" s="153">
        <f t="shared" si="2"/>
        <v>0</v>
      </c>
    </row>
    <row r="33" spans="1:29" x14ac:dyDescent="0.2">
      <c r="M33" s="150" t="s">
        <v>24</v>
      </c>
      <c r="N33" s="171"/>
      <c r="O33" s="171"/>
      <c r="P33" s="58"/>
      <c r="Q33" s="342">
        <f>$C$20*'Hilfstabelle Parameter'!C33</f>
        <v>0</v>
      </c>
      <c r="R33" s="342">
        <f>$D$20*'Hilfstabelle Parameter'!D33</f>
        <v>0</v>
      </c>
      <c r="S33" s="342">
        <f>$E$20*'Hilfstabelle Parameter'!E33</f>
        <v>0</v>
      </c>
      <c r="T33" s="153">
        <f t="shared" si="1"/>
        <v>0</v>
      </c>
      <c r="V33" s="572" t="s">
        <v>24</v>
      </c>
      <c r="W33" s="573"/>
      <c r="X33" s="573"/>
      <c r="Y33" s="58"/>
      <c r="Z33" s="593">
        <f>$C$27*'Hilfstabelle Parameter'!C33</f>
        <v>0</v>
      </c>
      <c r="AA33" s="593">
        <f>$D$27*'Hilfstabelle Parameter'!D33</f>
        <v>0</v>
      </c>
      <c r="AB33" s="593">
        <f>$E$27*'Hilfstabelle Parameter'!E33</f>
        <v>0</v>
      </c>
      <c r="AC33" s="153">
        <f t="shared" si="2"/>
        <v>0</v>
      </c>
    </row>
    <row r="34" spans="1:29" x14ac:dyDescent="0.2">
      <c r="M34" s="150" t="s">
        <v>25</v>
      </c>
      <c r="N34" s="171"/>
      <c r="O34" s="171"/>
      <c r="P34" s="58"/>
      <c r="Q34" s="342">
        <f>$C$20*'Hilfstabelle Parameter'!C34</f>
        <v>0</v>
      </c>
      <c r="R34" s="342">
        <f>$D$20*'Hilfstabelle Parameter'!D34</f>
        <v>0</v>
      </c>
      <c r="S34" s="342">
        <f>$E$20*'Hilfstabelle Parameter'!E34</f>
        <v>0</v>
      </c>
      <c r="T34" s="153">
        <f t="shared" si="1"/>
        <v>0</v>
      </c>
      <c r="V34" s="572" t="s">
        <v>25</v>
      </c>
      <c r="W34" s="573"/>
      <c r="X34" s="573"/>
      <c r="Y34" s="58"/>
      <c r="Z34" s="593">
        <f>$C$27*'Hilfstabelle Parameter'!C34</f>
        <v>0</v>
      </c>
      <c r="AA34" s="593">
        <f>$D$27*'Hilfstabelle Parameter'!D34</f>
        <v>0</v>
      </c>
      <c r="AB34" s="593">
        <f>$E$27*'Hilfstabelle Parameter'!E34</f>
        <v>0</v>
      </c>
      <c r="AC34" s="153">
        <f t="shared" si="2"/>
        <v>0</v>
      </c>
    </row>
    <row r="35" spans="1:29" x14ac:dyDescent="0.2">
      <c r="M35" s="150" t="s">
        <v>14</v>
      </c>
      <c r="N35" s="171"/>
      <c r="O35" s="171"/>
      <c r="P35" s="58"/>
      <c r="Q35" s="342">
        <f>$C$20*'Hilfstabelle Parameter'!C35</f>
        <v>0</v>
      </c>
      <c r="R35" s="342">
        <f>$D$20*'Hilfstabelle Parameter'!D35</f>
        <v>0</v>
      </c>
      <c r="S35" s="342">
        <f>$E$20*'Hilfstabelle Parameter'!E35</f>
        <v>0</v>
      </c>
      <c r="T35" s="153">
        <f t="shared" si="1"/>
        <v>0</v>
      </c>
      <c r="V35" s="572" t="s">
        <v>14</v>
      </c>
      <c r="W35" s="573"/>
      <c r="X35" s="573"/>
      <c r="Y35" s="58"/>
      <c r="Z35" s="593">
        <f>$C$27*'Hilfstabelle Parameter'!C35</f>
        <v>0</v>
      </c>
      <c r="AA35" s="593">
        <f>$D$27*'Hilfstabelle Parameter'!D35</f>
        <v>0</v>
      </c>
      <c r="AB35" s="593">
        <f>$E$27*'Hilfstabelle Parameter'!E35</f>
        <v>0</v>
      </c>
      <c r="AC35" s="153">
        <f t="shared" si="2"/>
        <v>0</v>
      </c>
    </row>
    <row r="36" spans="1:29" x14ac:dyDescent="0.2">
      <c r="M36" s="132" t="s">
        <v>15</v>
      </c>
      <c r="N36" s="168"/>
      <c r="O36" s="168"/>
      <c r="P36" s="58"/>
      <c r="Q36" s="342">
        <f>$C$20*'Hilfstabelle Parameter'!C36</f>
        <v>0</v>
      </c>
      <c r="R36" s="342">
        <f>$D$20*'Hilfstabelle Parameter'!D36</f>
        <v>0</v>
      </c>
      <c r="S36" s="342">
        <f>$E$20*'Hilfstabelle Parameter'!E36</f>
        <v>0</v>
      </c>
      <c r="T36" s="153">
        <f t="shared" si="1"/>
        <v>0</v>
      </c>
      <c r="V36" s="597" t="s">
        <v>15</v>
      </c>
      <c r="W36" s="598"/>
      <c r="X36" s="598"/>
      <c r="Y36" s="58"/>
      <c r="Z36" s="593">
        <f>$C$27*'Hilfstabelle Parameter'!C36</f>
        <v>0</v>
      </c>
      <c r="AA36" s="593">
        <f>$D$27*'Hilfstabelle Parameter'!D36</f>
        <v>0</v>
      </c>
      <c r="AB36" s="593">
        <f>$E$27*'Hilfstabelle Parameter'!E36</f>
        <v>0</v>
      </c>
      <c r="AC36" s="562">
        <f t="shared" si="2"/>
        <v>0</v>
      </c>
    </row>
    <row r="37" spans="1:29" ht="15.75" x14ac:dyDescent="0.25">
      <c r="A37" s="163" t="s">
        <v>246</v>
      </c>
      <c r="B37" s="163"/>
      <c r="C37" s="163"/>
      <c r="D37" s="163"/>
      <c r="E37" s="163"/>
      <c r="F37" s="163"/>
      <c r="G37" s="163"/>
      <c r="H37" s="163"/>
      <c r="I37" s="163"/>
      <c r="J37" s="163"/>
      <c r="K37" s="163"/>
      <c r="M37" s="608" t="s">
        <v>460</v>
      </c>
      <c r="N37" s="609"/>
      <c r="O37" s="609"/>
      <c r="P37" s="610"/>
      <c r="Q37" s="610"/>
      <c r="R37" s="610"/>
      <c r="S37" s="610"/>
      <c r="T37" s="611">
        <f>AC38</f>
        <v>0</v>
      </c>
      <c r="V37" s="579"/>
      <c r="W37" s="566"/>
      <c r="X37" s="566"/>
      <c r="Y37" s="212"/>
      <c r="Z37" s="212"/>
      <c r="AA37" s="212"/>
      <c r="AB37" s="212"/>
      <c r="AC37" s="153"/>
    </row>
    <row r="38" spans="1:29" x14ac:dyDescent="0.2">
      <c r="A38" s="475"/>
      <c r="B38" s="452"/>
      <c r="C38" s="452"/>
      <c r="D38" s="452"/>
      <c r="E38" s="452"/>
      <c r="F38" s="452"/>
      <c r="G38" s="452"/>
      <c r="H38" s="452"/>
      <c r="I38" s="452"/>
      <c r="J38" s="452"/>
      <c r="K38" s="452"/>
      <c r="M38" s="143" t="s">
        <v>449</v>
      </c>
      <c r="N38" s="173"/>
      <c r="O38" s="173"/>
      <c r="P38" s="528"/>
      <c r="Q38" s="529"/>
      <c r="R38" s="529"/>
      <c r="S38" s="529"/>
      <c r="T38" s="148">
        <f>SUM(T29:T36)-T32+T37</f>
        <v>0</v>
      </c>
      <c r="V38" s="577" t="s">
        <v>458</v>
      </c>
      <c r="W38" s="578"/>
      <c r="X38" s="578"/>
      <c r="Y38" s="528"/>
      <c r="Z38" s="529"/>
      <c r="AA38" s="529"/>
      <c r="AB38" s="529"/>
      <c r="AC38" s="148">
        <f>SUM(AC29:AC36)-AC32+AC37</f>
        <v>0</v>
      </c>
    </row>
    <row r="39" spans="1:29" x14ac:dyDescent="0.2">
      <c r="A39" s="475"/>
      <c r="B39" s="452"/>
      <c r="C39" s="452"/>
      <c r="D39" s="452"/>
      <c r="E39" s="452"/>
      <c r="F39" s="452"/>
      <c r="G39" s="452"/>
      <c r="H39" s="452"/>
      <c r="I39" s="452"/>
      <c r="J39" s="452"/>
      <c r="K39" s="452"/>
      <c r="M39" s="132"/>
      <c r="N39" s="168"/>
      <c r="O39" s="168"/>
      <c r="P39" s="7"/>
      <c r="Q39" s="7"/>
      <c r="R39" s="7"/>
      <c r="S39"/>
      <c r="T39" s="134"/>
    </row>
    <row r="40" spans="1:29" x14ac:dyDescent="0.2">
      <c r="A40" s="452"/>
      <c r="B40" s="452"/>
      <c r="C40" s="452"/>
      <c r="D40" s="452"/>
      <c r="E40" s="452"/>
      <c r="F40" s="452"/>
      <c r="G40" s="452"/>
      <c r="H40" s="452"/>
      <c r="I40" s="452"/>
      <c r="J40" s="452"/>
      <c r="K40" s="452"/>
      <c r="M40" s="132" t="s">
        <v>243</v>
      </c>
      <c r="N40" s="168"/>
      <c r="O40" s="168"/>
      <c r="P40" s="343" t="e">
        <f>VLOOKUP(C9,'Hilfstabelle Parameter'!A40:E425,4,FALSE)</f>
        <v>#N/A</v>
      </c>
      <c r="Q40" s="38"/>
      <c r="R40" s="38"/>
      <c r="S40" s="38"/>
      <c r="T40" s="134" t="e">
        <f>C11*P40</f>
        <v>#N/A</v>
      </c>
    </row>
    <row r="41" spans="1:29" x14ac:dyDescent="0.2">
      <c r="A41" s="475"/>
      <c r="B41" s="452"/>
      <c r="C41" s="452"/>
      <c r="D41" s="452"/>
      <c r="E41" s="452"/>
      <c r="F41" s="452"/>
      <c r="G41" s="452"/>
      <c r="H41" s="452"/>
      <c r="I41" s="452"/>
      <c r="J41" s="452"/>
      <c r="K41" s="452"/>
      <c r="M41" s="143" t="s">
        <v>225</v>
      </c>
      <c r="N41" s="173"/>
      <c r="O41" s="173"/>
      <c r="P41" s="152"/>
      <c r="Q41" s="215"/>
      <c r="R41" s="215"/>
      <c r="S41" s="530" t="e">
        <f>T38-T40</f>
        <v>#N/A</v>
      </c>
      <c r="T41" s="142" t="e">
        <f>IF(S26+S41&lt;0,0,IF(T38-T40&gt;0,T38-T40,0))</f>
        <v>#N/A</v>
      </c>
    </row>
    <row r="42" spans="1:29" x14ac:dyDescent="0.2">
      <c r="A42" s="483"/>
      <c r="B42" s="452"/>
      <c r="C42" s="452"/>
      <c r="D42" s="452"/>
      <c r="E42" s="452"/>
      <c r="F42" s="452"/>
      <c r="G42" s="452"/>
      <c r="H42" s="452"/>
      <c r="I42" s="452"/>
      <c r="J42" s="452"/>
      <c r="K42" s="452"/>
      <c r="M42" s="156"/>
      <c r="N42" s="156"/>
      <c r="O42" s="156"/>
      <c r="P42" s="156"/>
      <c r="Q42" s="216"/>
      <c r="R42" s="216"/>
      <c r="S42" s="216"/>
      <c r="T42" s="156"/>
    </row>
    <row r="43" spans="1:29" x14ac:dyDescent="0.2">
      <c r="A43" s="475"/>
      <c r="B43" s="452"/>
      <c r="C43" s="452"/>
      <c r="D43" s="452"/>
      <c r="E43" s="452"/>
      <c r="F43" s="452"/>
      <c r="G43" s="452"/>
      <c r="H43" s="452"/>
      <c r="I43" s="452"/>
      <c r="J43" s="452"/>
      <c r="K43" s="452"/>
      <c r="M43" s="139" t="s">
        <v>416</v>
      </c>
      <c r="N43" s="129"/>
      <c r="O43" s="129"/>
      <c r="P43" s="535" t="str">
        <f>"(Steuerkraft / Ew: "&amp;F11&amp;")"</f>
        <v>(Steuerkraft / Ew: bitte wählen)</v>
      </c>
      <c r="Q43" s="156"/>
      <c r="R43" s="156"/>
      <c r="S43" s="534" t="e">
        <f>IF(T26+T41&gt;0,"",IF(S41&lt;0,"",TEXT(S26,"#'###'##0")&amp;" + "&amp;TEXT(S41,"#'###'##0")))</f>
        <v>#N/A</v>
      </c>
      <c r="T43" s="191" t="e">
        <f>IF(T26&gt;0,0,IF(S26+S41&gt;0,0,IF(G11=3,0,IF(S41&gt;0,S26+S41,S26))))</f>
        <v>#N/A</v>
      </c>
    </row>
    <row r="44" spans="1:29" x14ac:dyDescent="0.2">
      <c r="A44" s="475"/>
      <c r="B44" s="452"/>
      <c r="C44" s="452"/>
      <c r="D44" s="452"/>
      <c r="E44" s="452"/>
      <c r="F44" s="452"/>
      <c r="G44" s="452"/>
      <c r="H44" s="452"/>
      <c r="I44" s="452"/>
      <c r="J44" s="452"/>
      <c r="K44" s="452"/>
      <c r="M44" s="143" t="s">
        <v>415</v>
      </c>
      <c r="N44" s="533"/>
      <c r="O44" s="533"/>
      <c r="P44" s="233"/>
      <c r="Q44" s="233"/>
      <c r="R44" s="531" t="s">
        <v>408</v>
      </c>
      <c r="S44" s="532">
        <f>F30</f>
        <v>0</v>
      </c>
      <c r="T44" s="142" t="e">
        <f>T43*S44</f>
        <v>#N/A</v>
      </c>
    </row>
    <row r="45" spans="1:29" x14ac:dyDescent="0.2">
      <c r="A45" s="452"/>
      <c r="B45" s="452"/>
      <c r="C45" s="452"/>
      <c r="D45" s="452"/>
      <c r="E45" s="452"/>
      <c r="F45" s="452"/>
      <c r="G45" s="452"/>
      <c r="H45" s="452"/>
      <c r="I45" s="452"/>
      <c r="J45" s="452"/>
      <c r="K45" s="452"/>
      <c r="Q45" s="50"/>
      <c r="R45" s="13"/>
      <c r="S45" s="13"/>
      <c r="T45"/>
    </row>
    <row r="46" spans="1:29" x14ac:dyDescent="0.2">
      <c r="A46" s="475"/>
      <c r="B46" s="452"/>
      <c r="C46" s="452"/>
      <c r="D46" s="452"/>
      <c r="E46" s="452"/>
      <c r="F46" s="452"/>
      <c r="G46" s="452"/>
      <c r="H46" s="452"/>
      <c r="I46" s="452"/>
      <c r="J46" s="452"/>
      <c r="K46" s="452"/>
      <c r="M46" s="146" t="s">
        <v>28</v>
      </c>
      <c r="N46" s="174"/>
      <c r="O46" s="174"/>
      <c r="P46" s="147"/>
      <c r="Q46" s="214"/>
      <c r="R46" s="214"/>
      <c r="S46" s="214"/>
      <c r="T46" s="148" t="e">
        <f>T26+T41+T44</f>
        <v>#N/A</v>
      </c>
    </row>
    <row r="47" spans="1:29" x14ac:dyDescent="0.2">
      <c r="P47" s="7"/>
      <c r="Q47" s="7"/>
      <c r="R47" s="7"/>
    </row>
    <row r="48" spans="1:29" x14ac:dyDescent="0.2">
      <c r="P48" s="7"/>
      <c r="Q48" s="7"/>
      <c r="R48" s="7"/>
    </row>
    <row r="49" spans="1:21" s="163" customFormat="1" ht="15.75" x14ac:dyDescent="0.25">
      <c r="A49" s="163" t="s">
        <v>96</v>
      </c>
    </row>
    <row r="50" spans="1:21" x14ac:dyDescent="0.2">
      <c r="G50" s="7"/>
      <c r="H50" s="7"/>
      <c r="I50" s="7"/>
      <c r="Q50" s="37"/>
      <c r="T50" s="207" t="s">
        <v>244</v>
      </c>
      <c r="U50" s="113"/>
    </row>
    <row r="51" spans="1:21" s="113" customFormat="1" x14ac:dyDescent="0.2">
      <c r="A51" s="165" t="s">
        <v>37</v>
      </c>
      <c r="B51" s="164"/>
      <c r="C51" s="164"/>
      <c r="D51" s="164"/>
      <c r="E51" s="164"/>
      <c r="F51" s="164"/>
      <c r="G51" s="164"/>
      <c r="H51" s="164"/>
      <c r="I51" s="164"/>
      <c r="J51" s="164"/>
      <c r="K51"/>
      <c r="M51" s="165" t="s">
        <v>259</v>
      </c>
      <c r="N51" s="165"/>
      <c r="O51" s="165"/>
      <c r="P51" s="165"/>
      <c r="Q51" s="165"/>
      <c r="R51" s="165"/>
      <c r="S51" s="165"/>
      <c r="T51" s="165"/>
      <c r="U51" s="165"/>
    </row>
    <row r="52" spans="1:21" x14ac:dyDescent="0.2">
      <c r="A52" s="146"/>
      <c r="B52" s="182"/>
      <c r="C52" s="30"/>
      <c r="D52" s="196" t="s">
        <v>34</v>
      </c>
      <c r="E52" s="14" t="s">
        <v>35</v>
      </c>
      <c r="F52" s="14" t="s">
        <v>36</v>
      </c>
      <c r="G52" s="238"/>
      <c r="I52" s="468" t="str">
        <f>"BU "&amp;'Eingabe BU25'!A2</f>
        <v>BU 2025</v>
      </c>
      <c r="J52" s="468" t="s">
        <v>349</v>
      </c>
      <c r="M52" s="146"/>
      <c r="N52" s="182"/>
      <c r="O52" s="30"/>
      <c r="P52" s="196" t="s">
        <v>34</v>
      </c>
      <c r="Q52" s="14" t="s">
        <v>35</v>
      </c>
      <c r="R52" s="14" t="s">
        <v>36</v>
      </c>
      <c r="S52"/>
      <c r="T52" s="468" t="str">
        <f>"BU "&amp;'Eingabe BU25'!A2</f>
        <v>BU 2025</v>
      </c>
      <c r="U52" s="468" t="s">
        <v>349</v>
      </c>
    </row>
    <row r="53" spans="1:21" x14ac:dyDescent="0.2">
      <c r="A53" s="553" t="s">
        <v>95</v>
      </c>
      <c r="B53" s="183" t="s">
        <v>39</v>
      </c>
      <c r="C53" s="180"/>
      <c r="D53" s="453"/>
      <c r="E53" s="453"/>
      <c r="F53" s="17">
        <f t="shared" ref="F53:F55" si="3">D53-E53</f>
        <v>0</v>
      </c>
      <c r="G53" s="510" t="s">
        <v>394</v>
      </c>
      <c r="I53" s="469">
        <f>'Eingabe BU25'!F53</f>
        <v>0</v>
      </c>
      <c r="J53" s="470">
        <f t="shared" ref="J53:J77" si="4">F53-I53</f>
        <v>0</v>
      </c>
      <c r="M53" s="280" t="s">
        <v>234</v>
      </c>
      <c r="N53" s="187" t="s">
        <v>235</v>
      </c>
      <c r="O53" s="177"/>
      <c r="P53" s="285"/>
      <c r="Q53" s="276"/>
      <c r="R53" s="25">
        <f t="shared" ref="R53:R59" si="5">P53-Q53</f>
        <v>0</v>
      </c>
      <c r="S53" s="510" t="s">
        <v>253</v>
      </c>
      <c r="T53" s="469">
        <f>'Eingabe BU25'!R53</f>
        <v>0</v>
      </c>
      <c r="U53" s="470">
        <f t="shared" ref="U53:U60" si="6">R53-T53</f>
        <v>0</v>
      </c>
    </row>
    <row r="54" spans="1:21" x14ac:dyDescent="0.2">
      <c r="A54" s="553">
        <v>2110</v>
      </c>
      <c r="B54" s="184" t="s">
        <v>30</v>
      </c>
      <c r="C54" s="177"/>
      <c r="D54" s="453"/>
      <c r="E54" s="453"/>
      <c r="F54" s="17">
        <f t="shared" si="3"/>
        <v>0</v>
      </c>
      <c r="G54" s="510" t="s">
        <v>397</v>
      </c>
      <c r="I54" s="469">
        <f>'Eingabe BU25'!F54</f>
        <v>0</v>
      </c>
      <c r="J54" s="470">
        <f t="shared" si="4"/>
        <v>0</v>
      </c>
      <c r="M54" s="278" t="s">
        <v>240</v>
      </c>
      <c r="N54" s="184" t="s">
        <v>99</v>
      </c>
      <c r="O54" s="177"/>
      <c r="P54" s="285"/>
      <c r="Q54" s="276"/>
      <c r="R54" s="25">
        <f t="shared" si="5"/>
        <v>0</v>
      </c>
      <c r="S54" s="510" t="s">
        <v>253</v>
      </c>
      <c r="T54" s="469">
        <f>'Eingabe BU25'!R54</f>
        <v>0</v>
      </c>
      <c r="U54" s="470">
        <f t="shared" si="6"/>
        <v>0</v>
      </c>
    </row>
    <row r="55" spans="1:21" x14ac:dyDescent="0.2">
      <c r="A55" s="553">
        <v>2111</v>
      </c>
      <c r="B55" s="184" t="s">
        <v>68</v>
      </c>
      <c r="C55" s="177"/>
      <c r="D55" s="454"/>
      <c r="E55" s="454"/>
      <c r="F55" s="17">
        <f t="shared" si="3"/>
        <v>0</v>
      </c>
      <c r="G55" s="510" t="s">
        <v>397</v>
      </c>
      <c r="I55" s="469">
        <f>'Eingabe BU25'!F55</f>
        <v>0</v>
      </c>
      <c r="J55" s="470">
        <f t="shared" si="4"/>
        <v>0</v>
      </c>
      <c r="M55" s="281" t="s">
        <v>237</v>
      </c>
      <c r="N55" s="187" t="s">
        <v>236</v>
      </c>
      <c r="O55" s="177"/>
      <c r="P55" s="285"/>
      <c r="Q55" s="276"/>
      <c r="R55" s="25">
        <f t="shared" si="5"/>
        <v>0</v>
      </c>
      <c r="S55" s="510" t="s">
        <v>15</v>
      </c>
      <c r="T55" s="469">
        <f>'Eingabe BU25'!R55</f>
        <v>0</v>
      </c>
      <c r="U55" s="470">
        <f t="shared" si="6"/>
        <v>0</v>
      </c>
    </row>
    <row r="56" spans="1:21" x14ac:dyDescent="0.2">
      <c r="A56" s="612" t="s">
        <v>464</v>
      </c>
      <c r="B56" s="187" t="s">
        <v>465</v>
      </c>
      <c r="C56" s="177"/>
      <c r="D56" s="454"/>
      <c r="E56" s="454"/>
      <c r="F56" s="17">
        <f t="shared" ref="F56" si="7">D56-E56</f>
        <v>0</v>
      </c>
      <c r="G56" s="510" t="s">
        <v>397</v>
      </c>
      <c r="I56" s="469">
        <f>'Eingabe BU25'!F56</f>
        <v>0</v>
      </c>
      <c r="J56" s="470">
        <f t="shared" si="4"/>
        <v>0</v>
      </c>
      <c r="M56" s="278" t="s">
        <v>238</v>
      </c>
      <c r="N56" s="184" t="s">
        <v>56</v>
      </c>
      <c r="O56" s="177"/>
      <c r="P56" s="285"/>
      <c r="Q56" s="276"/>
      <c r="R56" s="25">
        <f t="shared" si="5"/>
        <v>0</v>
      </c>
      <c r="S56" s="510" t="s">
        <v>15</v>
      </c>
      <c r="T56" s="469">
        <f>'Eingabe BU25'!R56</f>
        <v>0</v>
      </c>
      <c r="U56" s="470">
        <f t="shared" si="6"/>
        <v>0</v>
      </c>
    </row>
    <row r="57" spans="1:21" x14ac:dyDescent="0.2">
      <c r="A57" s="553">
        <v>2120</v>
      </c>
      <c r="B57" s="184" t="s">
        <v>31</v>
      </c>
      <c r="C57" s="177"/>
      <c r="D57" s="453"/>
      <c r="E57" s="453"/>
      <c r="F57" s="17">
        <f t="shared" ref="F57:F76" si="8">D57-E57</f>
        <v>0</v>
      </c>
      <c r="G57" s="510" t="s">
        <v>397</v>
      </c>
      <c r="I57" s="469">
        <f>'Eingabe BU25'!F57</f>
        <v>0</v>
      </c>
      <c r="J57" s="470">
        <f t="shared" si="4"/>
        <v>0</v>
      </c>
      <c r="M57" s="278" t="s">
        <v>241</v>
      </c>
      <c r="N57" s="187" t="s">
        <v>153</v>
      </c>
      <c r="O57" s="178"/>
      <c r="P57" s="277"/>
      <c r="Q57" s="286"/>
      <c r="R57" s="25">
        <f t="shared" si="5"/>
        <v>0</v>
      </c>
      <c r="S57" s="510" t="s">
        <v>253</v>
      </c>
      <c r="T57" s="469">
        <f>'Eingabe BU25'!R57</f>
        <v>0</v>
      </c>
      <c r="U57" s="470">
        <f t="shared" si="6"/>
        <v>0</v>
      </c>
    </row>
    <row r="58" spans="1:21" x14ac:dyDescent="0.2">
      <c r="A58" s="553">
        <v>2130</v>
      </c>
      <c r="B58" s="184" t="s">
        <v>40</v>
      </c>
      <c r="C58" s="177"/>
      <c r="D58" s="453"/>
      <c r="E58" s="454"/>
      <c r="F58" s="17">
        <f t="shared" si="8"/>
        <v>0</v>
      </c>
      <c r="G58" s="510" t="s">
        <v>397</v>
      </c>
      <c r="I58" s="469">
        <f>'Eingabe BU25'!F58</f>
        <v>0</v>
      </c>
      <c r="J58" s="470">
        <f t="shared" si="4"/>
        <v>0</v>
      </c>
      <c r="M58" s="278" t="s">
        <v>392</v>
      </c>
      <c r="N58" s="187" t="s">
        <v>393</v>
      </c>
      <c r="O58" s="178"/>
      <c r="P58" s="277"/>
      <c r="Q58" s="286"/>
      <c r="R58" s="25">
        <f t="shared" si="5"/>
        <v>0</v>
      </c>
      <c r="S58" s="510" t="s">
        <v>15</v>
      </c>
      <c r="T58" s="469">
        <f>'Eingabe BU25'!R58</f>
        <v>0</v>
      </c>
      <c r="U58" s="470">
        <f t="shared" si="6"/>
        <v>0</v>
      </c>
    </row>
    <row r="59" spans="1:21" x14ac:dyDescent="0.2">
      <c r="A59" s="553">
        <v>2140</v>
      </c>
      <c r="B59" s="187" t="s">
        <v>348</v>
      </c>
      <c r="C59" s="177"/>
      <c r="D59" s="453"/>
      <c r="E59" s="454"/>
      <c r="F59" s="17">
        <f t="shared" si="8"/>
        <v>0</v>
      </c>
      <c r="G59" s="510" t="s">
        <v>395</v>
      </c>
      <c r="I59" s="469">
        <f>'Eingabe BU25'!F59</f>
        <v>0</v>
      </c>
      <c r="J59" s="470">
        <f t="shared" si="4"/>
        <v>0</v>
      </c>
      <c r="M59" s="278" t="s">
        <v>239</v>
      </c>
      <c r="N59" s="184" t="s">
        <v>62</v>
      </c>
      <c r="O59" s="177"/>
      <c r="P59" s="277"/>
      <c r="Q59" s="286"/>
      <c r="R59" s="25">
        <f t="shared" si="5"/>
        <v>0</v>
      </c>
      <c r="S59" s="510" t="s">
        <v>15</v>
      </c>
      <c r="T59" s="469">
        <f>'Eingabe BU25'!R59</f>
        <v>0</v>
      </c>
      <c r="U59" s="470">
        <f t="shared" si="6"/>
        <v>0</v>
      </c>
    </row>
    <row r="60" spans="1:21" x14ac:dyDescent="0.2">
      <c r="A60" s="553">
        <v>2170</v>
      </c>
      <c r="B60" s="184" t="s">
        <v>41</v>
      </c>
      <c r="C60" s="177"/>
      <c r="D60" s="453"/>
      <c r="E60" s="453"/>
      <c r="F60" s="17">
        <f t="shared" si="8"/>
        <v>0</v>
      </c>
      <c r="G60" s="510" t="s">
        <v>396</v>
      </c>
      <c r="I60" s="469">
        <f>'Eingabe BU25'!F60</f>
        <v>0</v>
      </c>
      <c r="J60" s="470">
        <f t="shared" si="4"/>
        <v>0</v>
      </c>
      <c r="N60" s="29" t="s">
        <v>28</v>
      </c>
      <c r="O60" s="30"/>
      <c r="P60" s="11"/>
      <c r="Q60" s="11"/>
      <c r="R60" s="190">
        <f>SUM(R53:R59)</f>
        <v>0</v>
      </c>
      <c r="S60"/>
      <c r="T60" s="472">
        <f>'Eingabe BU25'!R60</f>
        <v>0</v>
      </c>
      <c r="U60" s="473">
        <f t="shared" si="6"/>
        <v>0</v>
      </c>
    </row>
    <row r="61" spans="1:21" x14ac:dyDescent="0.2">
      <c r="A61" s="553">
        <v>2180</v>
      </c>
      <c r="B61" s="184" t="s">
        <v>93</v>
      </c>
      <c r="C61" s="177"/>
      <c r="D61" s="449"/>
      <c r="E61" s="449"/>
      <c r="F61" s="17">
        <f t="shared" si="8"/>
        <v>0</v>
      </c>
      <c r="G61" s="510" t="s">
        <v>15</v>
      </c>
      <c r="I61" s="469">
        <f>'Eingabe BU25'!F61</f>
        <v>0</v>
      </c>
      <c r="J61" s="470">
        <f t="shared" si="4"/>
        <v>0</v>
      </c>
      <c r="S61"/>
      <c r="T61"/>
      <c r="U61" s="60"/>
    </row>
    <row r="62" spans="1:21" x14ac:dyDescent="0.2">
      <c r="A62" s="553">
        <v>2190</v>
      </c>
      <c r="B62" s="184" t="s">
        <v>69</v>
      </c>
      <c r="C62" s="177"/>
      <c r="D62" s="453"/>
      <c r="E62" s="453"/>
      <c r="F62" s="17">
        <f t="shared" si="8"/>
        <v>0</v>
      </c>
      <c r="G62" s="510" t="s">
        <v>394</v>
      </c>
      <c r="I62" s="469">
        <f>'Eingabe BU25'!F62</f>
        <v>0</v>
      </c>
      <c r="J62" s="470">
        <f t="shared" si="4"/>
        <v>0</v>
      </c>
      <c r="M62" s="165" t="s">
        <v>260</v>
      </c>
      <c r="N62" s="165"/>
      <c r="O62" s="165"/>
      <c r="P62" s="165"/>
      <c r="Q62" s="165"/>
      <c r="R62" s="165"/>
      <c r="S62" s="165"/>
      <c r="T62" s="165"/>
      <c r="U62" s="165"/>
    </row>
    <row r="63" spans="1:21" x14ac:dyDescent="0.2">
      <c r="A63" s="553">
        <v>2191</v>
      </c>
      <c r="B63" s="184" t="s">
        <v>11</v>
      </c>
      <c r="C63" s="177"/>
      <c r="D63" s="453"/>
      <c r="E63" s="453"/>
      <c r="F63" s="17">
        <f t="shared" si="8"/>
        <v>0</v>
      </c>
      <c r="G63" s="510" t="s">
        <v>400</v>
      </c>
      <c r="I63" s="469">
        <f>'Eingabe BU25'!F63</f>
        <v>0</v>
      </c>
      <c r="J63" s="470">
        <f t="shared" si="4"/>
        <v>0</v>
      </c>
      <c r="M63" s="278" t="s">
        <v>154</v>
      </c>
      <c r="N63" s="184" t="s">
        <v>49</v>
      </c>
      <c r="O63" s="177"/>
      <c r="P63" s="285"/>
      <c r="Q63" s="276"/>
      <c r="R63" s="25">
        <f t="shared" ref="R63:R75" si="9">P63-Q63</f>
        <v>0</v>
      </c>
      <c r="S63" s="510"/>
      <c r="T63" s="469">
        <f>'Eingabe BU25'!R63</f>
        <v>0</v>
      </c>
      <c r="U63" s="470">
        <f t="shared" ref="U63:U76" si="10">R63-T63</f>
        <v>0</v>
      </c>
    </row>
    <row r="64" spans="1:21" x14ac:dyDescent="0.2">
      <c r="A64" s="553">
        <v>2192</v>
      </c>
      <c r="B64" s="184" t="s">
        <v>70</v>
      </c>
      <c r="C64" s="177"/>
      <c r="D64" s="449"/>
      <c r="E64" s="449"/>
      <c r="F64" s="17">
        <f t="shared" si="8"/>
        <v>0</v>
      </c>
      <c r="G64" s="510" t="s">
        <v>44</v>
      </c>
      <c r="I64" s="469">
        <f>'Eingabe BU25'!F64</f>
        <v>0</v>
      </c>
      <c r="J64" s="470">
        <f t="shared" si="4"/>
        <v>0</v>
      </c>
      <c r="M64" s="278" t="s">
        <v>155</v>
      </c>
      <c r="N64" s="187" t="s">
        <v>21</v>
      </c>
      <c r="O64" s="177"/>
      <c r="P64" s="285"/>
      <c r="Q64" s="276"/>
      <c r="R64" s="25">
        <f t="shared" si="9"/>
        <v>0</v>
      </c>
      <c r="S64" s="510"/>
      <c r="T64" s="469">
        <f>'Eingabe BU25'!R64</f>
        <v>0</v>
      </c>
      <c r="U64" s="470">
        <f t="shared" si="10"/>
        <v>0</v>
      </c>
    </row>
    <row r="65" spans="1:21" x14ac:dyDescent="0.2">
      <c r="A65" s="553">
        <v>2193</v>
      </c>
      <c r="B65" s="184" t="s">
        <v>71</v>
      </c>
      <c r="C65" s="177"/>
      <c r="D65" s="449"/>
      <c r="E65" s="449"/>
      <c r="F65" s="17">
        <f t="shared" si="8"/>
        <v>0</v>
      </c>
      <c r="G65" s="510" t="s">
        <v>395</v>
      </c>
      <c r="I65" s="469">
        <f>'Eingabe BU25'!F65</f>
        <v>0</v>
      </c>
      <c r="J65" s="470">
        <f t="shared" si="4"/>
        <v>0</v>
      </c>
      <c r="M65" s="278" t="s">
        <v>156</v>
      </c>
      <c r="N65" s="187" t="s">
        <v>157</v>
      </c>
      <c r="O65" s="177"/>
      <c r="P65" s="285"/>
      <c r="Q65" s="276"/>
      <c r="R65" s="25">
        <f t="shared" si="9"/>
        <v>0</v>
      </c>
      <c r="S65" s="510"/>
      <c r="T65" s="469">
        <f>'Eingabe BU25'!R65</f>
        <v>0</v>
      </c>
      <c r="U65" s="470">
        <f t="shared" si="10"/>
        <v>0</v>
      </c>
    </row>
    <row r="66" spans="1:21" x14ac:dyDescent="0.2">
      <c r="A66" s="553">
        <v>2194</v>
      </c>
      <c r="B66" s="184" t="s">
        <v>42</v>
      </c>
      <c r="C66" s="177"/>
      <c r="D66" s="453"/>
      <c r="E66" s="453"/>
      <c r="F66" s="17">
        <f t="shared" si="8"/>
        <v>0</v>
      </c>
      <c r="G66" s="510" t="s">
        <v>395</v>
      </c>
      <c r="I66" s="469">
        <f>'Eingabe BU25'!F66</f>
        <v>0</v>
      </c>
      <c r="J66" s="470">
        <f t="shared" si="4"/>
        <v>0</v>
      </c>
      <c r="M66" s="278" t="s">
        <v>263</v>
      </c>
      <c r="N66" s="187" t="s">
        <v>186</v>
      </c>
      <c r="O66" s="187" t="s">
        <v>187</v>
      </c>
      <c r="P66" s="285"/>
      <c r="Q66" s="276"/>
      <c r="R66" s="25">
        <f t="shared" si="9"/>
        <v>0</v>
      </c>
      <c r="S66" s="510"/>
      <c r="T66" s="469">
        <f>'Eingabe BU25'!R66</f>
        <v>0</v>
      </c>
      <c r="U66" s="470">
        <f t="shared" si="10"/>
        <v>0</v>
      </c>
    </row>
    <row r="67" spans="1:21" x14ac:dyDescent="0.2">
      <c r="A67" s="553">
        <v>2199</v>
      </c>
      <c r="B67" s="184" t="s">
        <v>72</v>
      </c>
      <c r="C67" s="177"/>
      <c r="D67" s="453"/>
      <c r="E67" s="453"/>
      <c r="F67" s="17">
        <f t="shared" si="8"/>
        <v>0</v>
      </c>
      <c r="G67" s="510" t="s">
        <v>394</v>
      </c>
      <c r="I67" s="469">
        <f>'Eingabe BU25'!F67</f>
        <v>0</v>
      </c>
      <c r="J67" s="470">
        <f t="shared" si="4"/>
        <v>0</v>
      </c>
      <c r="M67" s="278" t="s">
        <v>264</v>
      </c>
      <c r="N67" s="187"/>
      <c r="O67" s="178" t="s">
        <v>269</v>
      </c>
      <c r="P67" s="285"/>
      <c r="Q67" s="276"/>
      <c r="R67" s="25">
        <f t="shared" si="9"/>
        <v>0</v>
      </c>
      <c r="S67" s="510"/>
      <c r="T67" s="469">
        <f>'Eingabe BU25'!R67</f>
        <v>0</v>
      </c>
      <c r="U67" s="470">
        <f t="shared" si="10"/>
        <v>0</v>
      </c>
    </row>
    <row r="68" spans="1:21" x14ac:dyDescent="0.2">
      <c r="A68" s="553">
        <v>2990</v>
      </c>
      <c r="B68" s="184" t="s">
        <v>73</v>
      </c>
      <c r="C68" s="177"/>
      <c r="D68" s="453"/>
      <c r="E68" s="453"/>
      <c r="F68" s="17">
        <f t="shared" si="8"/>
        <v>0</v>
      </c>
      <c r="G68" s="510" t="s">
        <v>15</v>
      </c>
      <c r="I68" s="469">
        <f>'Eingabe BU25'!F68</f>
        <v>0</v>
      </c>
      <c r="J68" s="470">
        <f t="shared" si="4"/>
        <v>0</v>
      </c>
      <c r="M68" s="278" t="s">
        <v>265</v>
      </c>
      <c r="N68" s="187"/>
      <c r="O68" s="178" t="s">
        <v>176</v>
      </c>
      <c r="P68" s="285"/>
      <c r="Q68" s="276"/>
      <c r="R68" s="25">
        <f t="shared" si="9"/>
        <v>0</v>
      </c>
      <c r="S68" s="510"/>
      <c r="T68" s="469">
        <f>'Eingabe BU25'!R68</f>
        <v>0</v>
      </c>
      <c r="U68" s="470">
        <f t="shared" si="10"/>
        <v>0</v>
      </c>
    </row>
    <row r="69" spans="1:21" x14ac:dyDescent="0.2">
      <c r="A69" s="553" t="s">
        <v>444</v>
      </c>
      <c r="B69" s="184" t="s">
        <v>75</v>
      </c>
      <c r="C69" s="177"/>
      <c r="D69" s="453"/>
      <c r="E69" s="453"/>
      <c r="F69" s="17">
        <f t="shared" si="8"/>
        <v>0</v>
      </c>
      <c r="G69" s="510" t="s">
        <v>395</v>
      </c>
      <c r="I69" s="469">
        <f>'Eingabe BU25'!F69</f>
        <v>0</v>
      </c>
      <c r="J69" s="470">
        <f t="shared" si="4"/>
        <v>0</v>
      </c>
      <c r="M69" s="278" t="s">
        <v>266</v>
      </c>
      <c r="N69" s="187"/>
      <c r="O69" s="178" t="s">
        <v>268</v>
      </c>
      <c r="P69" s="285"/>
      <c r="Q69" s="276"/>
      <c r="R69" s="25">
        <f t="shared" si="9"/>
        <v>0</v>
      </c>
      <c r="S69" s="510"/>
      <c r="T69" s="469">
        <f>'Eingabe BU25'!R69</f>
        <v>0</v>
      </c>
      <c r="U69" s="470">
        <f t="shared" si="10"/>
        <v>0</v>
      </c>
    </row>
    <row r="70" spans="1:21" x14ac:dyDescent="0.2">
      <c r="A70" s="553">
        <v>5330</v>
      </c>
      <c r="B70" s="184" t="s">
        <v>50</v>
      </c>
      <c r="C70" s="177"/>
      <c r="D70" s="453"/>
      <c r="E70" s="453"/>
      <c r="F70" s="17">
        <f t="shared" si="8"/>
        <v>0</v>
      </c>
      <c r="G70" s="510" t="s">
        <v>15</v>
      </c>
      <c r="I70" s="469">
        <f>'Eingabe BU25'!F70</f>
        <v>0</v>
      </c>
      <c r="J70" s="470">
        <f t="shared" si="4"/>
        <v>0</v>
      </c>
      <c r="M70" s="278" t="s">
        <v>267</v>
      </c>
      <c r="N70" s="187"/>
      <c r="O70" s="178" t="s">
        <v>177</v>
      </c>
      <c r="P70" s="285"/>
      <c r="Q70" s="276"/>
      <c r="R70" s="25">
        <f t="shared" si="9"/>
        <v>0</v>
      </c>
      <c r="S70" s="510"/>
      <c r="T70" s="469">
        <f>'Eingabe BU25'!R70</f>
        <v>0</v>
      </c>
      <c r="U70" s="470">
        <f t="shared" si="10"/>
        <v>0</v>
      </c>
    </row>
    <row r="71" spans="1:21" x14ac:dyDescent="0.2">
      <c r="A71" s="553">
        <v>9500</v>
      </c>
      <c r="B71" s="184" t="s">
        <v>59</v>
      </c>
      <c r="C71" s="177"/>
      <c r="D71" s="449"/>
      <c r="E71" s="455"/>
      <c r="F71" s="17">
        <f t="shared" si="8"/>
        <v>0</v>
      </c>
      <c r="G71" s="510" t="s">
        <v>15</v>
      </c>
      <c r="I71" s="469">
        <f>'Eingabe BU25'!F71</f>
        <v>0</v>
      </c>
      <c r="J71" s="470">
        <f t="shared" si="4"/>
        <v>0</v>
      </c>
      <c r="M71" s="278" t="s">
        <v>158</v>
      </c>
      <c r="N71" s="187" t="s">
        <v>82</v>
      </c>
      <c r="O71" s="177"/>
      <c r="P71" s="285"/>
      <c r="Q71" s="276"/>
      <c r="R71" s="25">
        <f t="shared" si="9"/>
        <v>0</v>
      </c>
      <c r="S71" s="510"/>
      <c r="T71" s="469">
        <f>'Eingabe BU25'!R71</f>
        <v>0</v>
      </c>
      <c r="U71" s="470">
        <f t="shared" si="10"/>
        <v>0</v>
      </c>
    </row>
    <row r="72" spans="1:21" x14ac:dyDescent="0.2">
      <c r="A72" s="553">
        <v>9610</v>
      </c>
      <c r="B72" s="184" t="s">
        <v>25</v>
      </c>
      <c r="C72" s="177"/>
      <c r="D72" s="449"/>
      <c r="E72" s="455"/>
      <c r="F72" s="17">
        <f t="shared" si="8"/>
        <v>0</v>
      </c>
      <c r="G72" s="510" t="s">
        <v>398</v>
      </c>
      <c r="I72" s="469">
        <f>'Eingabe BU25'!F72</f>
        <v>0</v>
      </c>
      <c r="J72" s="470">
        <f t="shared" si="4"/>
        <v>0</v>
      </c>
      <c r="M72" s="278" t="s">
        <v>159</v>
      </c>
      <c r="N72" s="187" t="s">
        <v>82</v>
      </c>
      <c r="O72" s="177"/>
      <c r="P72" s="285"/>
      <c r="Q72" s="276"/>
      <c r="R72" s="25">
        <f t="shared" si="9"/>
        <v>0</v>
      </c>
      <c r="S72" s="510"/>
      <c r="T72" s="469">
        <f>'Eingabe BU25'!R72</f>
        <v>0</v>
      </c>
      <c r="U72" s="470">
        <f t="shared" si="10"/>
        <v>0</v>
      </c>
    </row>
    <row r="73" spans="1:21" x14ac:dyDescent="0.2">
      <c r="A73" s="553">
        <v>9630</v>
      </c>
      <c r="B73" s="184" t="s">
        <v>61</v>
      </c>
      <c r="C73" s="177"/>
      <c r="D73" s="449"/>
      <c r="E73" s="455"/>
      <c r="F73" s="17">
        <f t="shared" si="8"/>
        <v>0</v>
      </c>
      <c r="G73" s="510" t="s">
        <v>15</v>
      </c>
      <c r="I73" s="469">
        <f>'Eingabe BU25'!F73</f>
        <v>0</v>
      </c>
      <c r="J73" s="470">
        <f t="shared" si="4"/>
        <v>0</v>
      </c>
      <c r="M73" s="278" t="s">
        <v>161</v>
      </c>
      <c r="N73" s="187" t="s">
        <v>162</v>
      </c>
      <c r="O73" s="177"/>
      <c r="P73" s="285"/>
      <c r="Q73" s="276"/>
      <c r="R73" s="25">
        <f t="shared" si="9"/>
        <v>0</v>
      </c>
      <c r="S73" s="510"/>
      <c r="T73" s="469">
        <f>'Eingabe BU25'!R73</f>
        <v>0</v>
      </c>
      <c r="U73" s="470">
        <f t="shared" si="10"/>
        <v>0</v>
      </c>
    </row>
    <row r="74" spans="1:21" x14ac:dyDescent="0.2">
      <c r="A74" s="553">
        <v>9690</v>
      </c>
      <c r="B74" s="184" t="s">
        <v>84</v>
      </c>
      <c r="C74" s="177"/>
      <c r="D74" s="455"/>
      <c r="E74" s="455"/>
      <c r="F74" s="17">
        <f t="shared" si="8"/>
        <v>0</v>
      </c>
      <c r="G74" s="510" t="s">
        <v>15</v>
      </c>
      <c r="I74" s="469">
        <f>'Eingabe BU25'!F74</f>
        <v>0</v>
      </c>
      <c r="J74" s="470">
        <f t="shared" si="4"/>
        <v>0</v>
      </c>
      <c r="M74" s="278" t="s">
        <v>160</v>
      </c>
      <c r="N74" s="187" t="s">
        <v>83</v>
      </c>
      <c r="O74" s="177"/>
      <c r="P74" s="277"/>
      <c r="Q74" s="286"/>
      <c r="R74" s="25">
        <f t="shared" si="9"/>
        <v>0</v>
      </c>
      <c r="S74" s="510"/>
      <c r="T74" s="469">
        <f>'Eingabe BU25'!R74</f>
        <v>0</v>
      </c>
      <c r="U74" s="470">
        <f t="shared" si="10"/>
        <v>0</v>
      </c>
    </row>
    <row r="75" spans="1:21" x14ac:dyDescent="0.2">
      <c r="A75" s="553">
        <v>9710</v>
      </c>
      <c r="B75" s="184" t="s">
        <v>94</v>
      </c>
      <c r="C75" s="177"/>
      <c r="D75" s="449"/>
      <c r="E75" s="455"/>
      <c r="F75" s="17">
        <f t="shared" si="8"/>
        <v>0</v>
      </c>
      <c r="G75" s="510" t="s">
        <v>15</v>
      </c>
      <c r="I75" s="469">
        <f>'Eingabe BU25'!F75</f>
        <v>0</v>
      </c>
      <c r="J75" s="470">
        <f t="shared" si="4"/>
        <v>0</v>
      </c>
      <c r="M75" s="278" t="s">
        <v>163</v>
      </c>
      <c r="N75" s="187" t="s">
        <v>162</v>
      </c>
      <c r="O75" s="177"/>
      <c r="P75" s="277"/>
      <c r="Q75" s="286"/>
      <c r="R75" s="25">
        <f t="shared" si="9"/>
        <v>0</v>
      </c>
      <c r="S75" s="510"/>
      <c r="T75" s="469">
        <f>'Eingabe BU25'!R75</f>
        <v>0</v>
      </c>
      <c r="U75" s="470">
        <f t="shared" si="10"/>
        <v>0</v>
      </c>
    </row>
    <row r="76" spans="1:21" x14ac:dyDescent="0.2">
      <c r="A76" s="553">
        <v>9950</v>
      </c>
      <c r="B76" s="184" t="s">
        <v>60</v>
      </c>
      <c r="C76" s="177"/>
      <c r="D76" s="449"/>
      <c r="E76" s="449"/>
      <c r="F76" s="17">
        <f t="shared" si="8"/>
        <v>0</v>
      </c>
      <c r="G76" s="510" t="s">
        <v>15</v>
      </c>
      <c r="I76" s="469">
        <f>'Eingabe BU25'!F76</f>
        <v>0</v>
      </c>
      <c r="J76" s="470">
        <f t="shared" si="4"/>
        <v>0</v>
      </c>
      <c r="N76" s="29" t="s">
        <v>28</v>
      </c>
      <c r="O76" s="30"/>
      <c r="P76" s="11"/>
      <c r="Q76" s="11"/>
      <c r="R76" s="190">
        <f>SUM(R63:R75)</f>
        <v>0</v>
      </c>
      <c r="S76" s="510" t="s">
        <v>11</v>
      </c>
      <c r="T76" s="472">
        <f>'Eingabe BU25'!R76</f>
        <v>0</v>
      </c>
      <c r="U76" s="473">
        <f t="shared" si="10"/>
        <v>0</v>
      </c>
    </row>
    <row r="77" spans="1:21" x14ac:dyDescent="0.2">
      <c r="A77" s="167"/>
      <c r="B77" s="29" t="s">
        <v>28</v>
      </c>
      <c r="C77" s="102"/>
      <c r="D77" s="205">
        <f>SUM(D53:D76)</f>
        <v>0</v>
      </c>
      <c r="E77" s="205">
        <f>SUM(E53:E76)</f>
        <v>0</v>
      </c>
      <c r="F77" s="19">
        <f>SUM(F53:F76)</f>
        <v>0</v>
      </c>
      <c r="G77" s="37"/>
      <c r="I77" s="472">
        <f>'Eingabe BU25'!F77</f>
        <v>0</v>
      </c>
      <c r="J77" s="473">
        <f t="shared" si="4"/>
        <v>0</v>
      </c>
      <c r="S77"/>
      <c r="T77"/>
      <c r="U77" s="60"/>
    </row>
    <row r="78" spans="1:21" x14ac:dyDescent="0.2">
      <c r="A78" s="167"/>
      <c r="F78" s="499"/>
      <c r="G78" s="37"/>
      <c r="I78" s="8"/>
      <c r="J78" s="471"/>
      <c r="M78" s="165" t="s">
        <v>261</v>
      </c>
      <c r="N78" s="165"/>
      <c r="O78" s="165"/>
      <c r="P78" s="165"/>
      <c r="Q78" s="165"/>
      <c r="R78" s="165"/>
      <c r="S78" s="165"/>
      <c r="T78" s="165"/>
      <c r="U78" s="165"/>
    </row>
    <row r="79" spans="1:21" x14ac:dyDescent="0.2">
      <c r="A79" s="553">
        <v>9100</v>
      </c>
      <c r="B79" s="184" t="s">
        <v>58</v>
      </c>
      <c r="C79" s="177"/>
      <c r="D79" s="456"/>
      <c r="E79" s="456"/>
      <c r="F79" s="17">
        <f>D79-E79</f>
        <v>0</v>
      </c>
      <c r="G79" s="510" t="s">
        <v>0</v>
      </c>
      <c r="I79" s="469">
        <f>'Eingabe BU25'!F79</f>
        <v>0</v>
      </c>
      <c r="J79" s="470">
        <f>F79-I79</f>
        <v>0</v>
      </c>
      <c r="M79" s="144" t="s">
        <v>165</v>
      </c>
      <c r="N79" s="184" t="s">
        <v>53</v>
      </c>
      <c r="O79" s="177"/>
      <c r="P79" s="285"/>
      <c r="Q79" s="276"/>
      <c r="R79" s="25">
        <f>P79-Q79</f>
        <v>0</v>
      </c>
      <c r="S79"/>
      <c r="T79" s="469">
        <f>'Eingabe BU25'!R79</f>
        <v>0</v>
      </c>
      <c r="U79" s="470">
        <f>R79-T79</f>
        <v>0</v>
      </c>
    </row>
    <row r="80" spans="1:21" x14ac:dyDescent="0.2">
      <c r="A80" s="553">
        <v>9300</v>
      </c>
      <c r="B80" s="184" t="s">
        <v>74</v>
      </c>
      <c r="C80" s="177"/>
      <c r="D80" s="449"/>
      <c r="E80" s="456"/>
      <c r="F80" s="17">
        <f>D80-E80</f>
        <v>0</v>
      </c>
      <c r="G80" s="510" t="s">
        <v>18</v>
      </c>
      <c r="I80" s="469">
        <f>'Eingabe BU25'!F80</f>
        <v>0</v>
      </c>
      <c r="J80" s="470">
        <f>F80-I80</f>
        <v>0</v>
      </c>
      <c r="M80" s="278" t="s">
        <v>166</v>
      </c>
      <c r="N80" s="184" t="s">
        <v>52</v>
      </c>
      <c r="O80" s="177"/>
      <c r="P80" s="285"/>
      <c r="Q80" s="276"/>
      <c r="R80" s="25">
        <f>P80-Q80</f>
        <v>0</v>
      </c>
      <c r="S80"/>
      <c r="T80" s="469">
        <f>'Eingabe BU25'!R80</f>
        <v>0</v>
      </c>
      <c r="U80" s="470">
        <f>R80-T80</f>
        <v>0</v>
      </c>
    </row>
    <row r="81" spans="1:24" x14ac:dyDescent="0.2">
      <c r="B81" s="29" t="s">
        <v>28</v>
      </c>
      <c r="C81" s="102"/>
      <c r="D81" s="205">
        <f>D79+D80</f>
        <v>0</v>
      </c>
      <c r="E81" s="205">
        <f>E79+E80</f>
        <v>0</v>
      </c>
      <c r="F81" s="19">
        <f>SUM(F79:F80)</f>
        <v>0</v>
      </c>
      <c r="G81" s="37"/>
      <c r="I81" s="472">
        <f>'Eingabe BU25'!F81</f>
        <v>0</v>
      </c>
      <c r="J81" s="473">
        <f>F81-I81</f>
        <v>0</v>
      </c>
      <c r="N81" s="29" t="s">
        <v>28</v>
      </c>
      <c r="O81" s="30"/>
      <c r="P81" s="194"/>
      <c r="Q81" s="194"/>
      <c r="R81" s="190">
        <f>SUM(R79:R80)</f>
        <v>0</v>
      </c>
      <c r="S81" s="510" t="s">
        <v>13</v>
      </c>
      <c r="T81" s="472">
        <f>'Eingabe BU25'!R81</f>
        <v>0</v>
      </c>
      <c r="U81" s="473">
        <f>R81-T81</f>
        <v>0</v>
      </c>
    </row>
    <row r="82" spans="1:24" x14ac:dyDescent="0.2">
      <c r="F82" s="499"/>
      <c r="G82" s="37"/>
      <c r="I82" s="8"/>
      <c r="J82" s="471"/>
      <c r="S82"/>
      <c r="T82"/>
      <c r="U82" s="58"/>
    </row>
    <row r="83" spans="1:24" x14ac:dyDescent="0.2">
      <c r="A83" s="146" t="s">
        <v>57</v>
      </c>
      <c r="B83" s="182"/>
      <c r="C83" s="30"/>
      <c r="D83" s="288"/>
      <c r="E83" s="289"/>
      <c r="F83" s="19">
        <f>F77+F81</f>
        <v>0</v>
      </c>
      <c r="I83" s="472">
        <f>'Eingabe BU25'!F83</f>
        <v>0</v>
      </c>
      <c r="J83" s="473">
        <f>F83-I83</f>
        <v>0</v>
      </c>
      <c r="M83" s="165" t="s">
        <v>196</v>
      </c>
      <c r="N83" s="165"/>
      <c r="O83" s="165"/>
      <c r="P83" s="165"/>
      <c r="Q83" s="165"/>
      <c r="R83" s="165"/>
      <c r="S83" s="165"/>
      <c r="T83" s="165"/>
      <c r="U83" s="165"/>
    </row>
    <row r="84" spans="1:24" x14ac:dyDescent="0.2">
      <c r="M84" s="144" t="s">
        <v>197</v>
      </c>
      <c r="N84" s="187" t="s">
        <v>469</v>
      </c>
      <c r="O84" s="177"/>
      <c r="P84" s="285"/>
      <c r="Q84" s="276"/>
      <c r="R84" s="25">
        <f>P84-Q84</f>
        <v>0</v>
      </c>
      <c r="S84"/>
      <c r="T84" s="469">
        <f>'Eingabe BU25'!R84</f>
        <v>0</v>
      </c>
      <c r="U84" s="470">
        <f t="shared" ref="U84:U89" si="11">R84-T84</f>
        <v>0</v>
      </c>
    </row>
    <row r="85" spans="1:24" x14ac:dyDescent="0.2">
      <c r="M85" s="282" t="s">
        <v>198</v>
      </c>
      <c r="N85" s="187" t="s">
        <v>469</v>
      </c>
      <c r="O85" s="177"/>
      <c r="P85" s="285"/>
      <c r="Q85" s="276"/>
      <c r="R85" s="25">
        <f>P85-Q85</f>
        <v>0</v>
      </c>
      <c r="S85"/>
      <c r="T85" s="469">
        <f>'Eingabe BU25'!R85</f>
        <v>0</v>
      </c>
      <c r="U85" s="470">
        <f t="shared" si="11"/>
        <v>0</v>
      </c>
    </row>
    <row r="86" spans="1:24" x14ac:dyDescent="0.2">
      <c r="M86" s="282" t="s">
        <v>468</v>
      </c>
      <c r="N86" s="187" t="s">
        <v>469</v>
      </c>
      <c r="O86" s="177"/>
      <c r="P86" s="285"/>
      <c r="Q86" s="276"/>
      <c r="R86" s="25">
        <f>P86-Q86</f>
        <v>0</v>
      </c>
      <c r="S86"/>
      <c r="T86" s="469">
        <f>'Eingabe BU25'!R86</f>
        <v>0</v>
      </c>
      <c r="U86" s="470">
        <f t="shared" si="11"/>
        <v>0</v>
      </c>
    </row>
    <row r="87" spans="1:24" x14ac:dyDescent="0.2">
      <c r="M87" s="282" t="s">
        <v>199</v>
      </c>
      <c r="N87" s="187" t="s">
        <v>469</v>
      </c>
      <c r="O87" s="177"/>
      <c r="P87" s="285"/>
      <c r="Q87" s="276"/>
      <c r="R87" s="25">
        <f>P87-Q87</f>
        <v>0</v>
      </c>
      <c r="S87"/>
      <c r="T87" s="469">
        <f>'Eingabe BU25'!R87</f>
        <v>0</v>
      </c>
      <c r="U87" s="470">
        <f t="shared" si="11"/>
        <v>0</v>
      </c>
    </row>
    <row r="88" spans="1:24" x14ac:dyDescent="0.2">
      <c r="M88" s="282" t="s">
        <v>200</v>
      </c>
      <c r="N88" s="187" t="s">
        <v>469</v>
      </c>
      <c r="O88" s="177"/>
      <c r="P88" s="285"/>
      <c r="Q88" s="276"/>
      <c r="R88" s="25">
        <f>P88-Q88</f>
        <v>0</v>
      </c>
      <c r="S88"/>
      <c r="T88" s="469">
        <f>'Eingabe BU25'!R88</f>
        <v>0</v>
      </c>
      <c r="U88" s="470">
        <f t="shared" si="11"/>
        <v>0</v>
      </c>
    </row>
    <row r="89" spans="1:24" x14ac:dyDescent="0.2">
      <c r="N89" s="29" t="s">
        <v>28</v>
      </c>
      <c r="O89" s="30"/>
      <c r="P89" s="11"/>
      <c r="Q89" s="11"/>
      <c r="R89" s="190">
        <f>SUM(R84:R88)</f>
        <v>0</v>
      </c>
      <c r="S89" s="510" t="s">
        <v>22</v>
      </c>
      <c r="T89" s="472">
        <f>'Eingabe BU25'!R89</f>
        <v>0</v>
      </c>
      <c r="U89" s="473">
        <f t="shared" si="11"/>
        <v>0</v>
      </c>
    </row>
    <row r="90" spans="1:24" x14ac:dyDescent="0.2">
      <c r="U90" s="76"/>
    </row>
    <row r="91" spans="1:24" x14ac:dyDescent="0.2">
      <c r="M91" s="165" t="s">
        <v>473</v>
      </c>
      <c r="N91" s="165"/>
      <c r="O91" s="165"/>
      <c r="P91" s="165"/>
      <c r="Q91" s="165"/>
      <c r="R91" s="165"/>
      <c r="S91" s="165"/>
      <c r="T91" s="165"/>
      <c r="U91" s="165"/>
    </row>
    <row r="92" spans="1:24" x14ac:dyDescent="0.2">
      <c r="M92" s="278" t="s">
        <v>470</v>
      </c>
      <c r="N92" s="187" t="s">
        <v>472</v>
      </c>
      <c r="O92" s="177"/>
      <c r="P92" s="285"/>
      <c r="Q92" s="276"/>
      <c r="R92" s="25">
        <f>P92-Q92</f>
        <v>0</v>
      </c>
      <c r="S92"/>
      <c r="T92" s="469">
        <f>'Eingabe BU25'!R92</f>
        <v>0</v>
      </c>
      <c r="U92" s="470">
        <f>R92-T92</f>
        <v>0</v>
      </c>
    </row>
    <row r="93" spans="1:24" x14ac:dyDescent="0.2">
      <c r="M93" s="278" t="s">
        <v>471</v>
      </c>
      <c r="N93" s="187" t="s">
        <v>472</v>
      </c>
      <c r="O93" s="177"/>
      <c r="P93" s="277"/>
      <c r="Q93" s="286"/>
      <c r="R93" s="25">
        <f>P93-Q93</f>
        <v>0</v>
      </c>
      <c r="S93"/>
      <c r="T93" s="469">
        <f>'Eingabe BU25'!R93</f>
        <v>0</v>
      </c>
      <c r="U93" s="470">
        <f>R93-T93</f>
        <v>0</v>
      </c>
    </row>
    <row r="94" spans="1:24" x14ac:dyDescent="0.2">
      <c r="N94" s="29" t="s">
        <v>28</v>
      </c>
      <c r="O94" s="30"/>
      <c r="P94" s="11"/>
      <c r="Q94" s="11"/>
      <c r="R94" s="190">
        <f>SUM(R92:R93)</f>
        <v>0</v>
      </c>
      <c r="S94" s="510" t="s">
        <v>15</v>
      </c>
      <c r="T94" s="472">
        <f>'Eingabe BU25'!R94</f>
        <v>0</v>
      </c>
      <c r="U94" s="473">
        <f>R94-T94</f>
        <v>0</v>
      </c>
    </row>
    <row r="95" spans="1:24" x14ac:dyDescent="0.2">
      <c r="U95" s="76"/>
    </row>
    <row r="96" spans="1:24" x14ac:dyDescent="0.2">
      <c r="A96" s="165" t="s">
        <v>226</v>
      </c>
      <c r="B96" s="164"/>
      <c r="C96" s="164"/>
      <c r="D96" s="164"/>
      <c r="E96" s="164"/>
      <c r="F96" s="164"/>
      <c r="G96" s="164"/>
      <c r="H96" s="164"/>
      <c r="I96" s="164"/>
      <c r="J96" s="164"/>
      <c r="K96" s="164"/>
      <c r="L96" s="164"/>
      <c r="M96" s="164"/>
      <c r="N96" s="164"/>
      <c r="O96" s="164"/>
      <c r="P96" s="164"/>
      <c r="Q96" s="164"/>
      <c r="R96" s="164"/>
      <c r="S96" s="164"/>
      <c r="T96" s="165"/>
      <c r="U96" s="165"/>
      <c r="W96" s="550" t="s">
        <v>437</v>
      </c>
      <c r="X96" s="550"/>
    </row>
    <row r="97" spans="1:25" s="7" customFormat="1" x14ac:dyDescent="0.2">
      <c r="A97" s="29" t="s">
        <v>227</v>
      </c>
      <c r="B97" s="29"/>
      <c r="C97" s="30"/>
      <c r="D97" s="27" t="s">
        <v>34</v>
      </c>
      <c r="E97" s="20" t="s">
        <v>35</v>
      </c>
      <c r="F97" s="20" t="s">
        <v>36</v>
      </c>
      <c r="G97" s="238"/>
      <c r="I97" s="468" t="str">
        <f>"BU "&amp;'Eingabe BU25'!A2</f>
        <v>BU 2025</v>
      </c>
      <c r="J97" s="468" t="s">
        <v>349</v>
      </c>
      <c r="M97" s="146" t="s">
        <v>228</v>
      </c>
      <c r="N97" s="203"/>
      <c r="O97" s="27" t="s">
        <v>4</v>
      </c>
      <c r="P97" s="16" t="s">
        <v>48</v>
      </c>
      <c r="Q97" s="20" t="s">
        <v>231</v>
      </c>
      <c r="R97" s="231" t="s">
        <v>28</v>
      </c>
      <c r="S97" s="232"/>
      <c r="T97" s="468" t="str">
        <f>"BU "&amp;'Eingabe BU25'!A2</f>
        <v>BU 2025</v>
      </c>
      <c r="U97" s="468" t="s">
        <v>349</v>
      </c>
      <c r="W97" s="551" t="s">
        <v>48</v>
      </c>
      <c r="X97" s="551" t="s">
        <v>438</v>
      </c>
    </row>
    <row r="98" spans="1:25" s="7" customFormat="1" x14ac:dyDescent="0.2">
      <c r="A98" s="278" t="s">
        <v>164</v>
      </c>
      <c r="B98" s="187" t="s">
        <v>51</v>
      </c>
      <c r="C98" s="177"/>
      <c r="D98" s="285"/>
      <c r="E98" s="276"/>
      <c r="F98" s="25">
        <f>D98-E98</f>
        <v>0</v>
      </c>
      <c r="G98" s="230"/>
      <c r="I98" s="469">
        <f>'Eingabe BU25'!F98</f>
        <v>0</v>
      </c>
      <c r="J98" s="470">
        <f t="shared" ref="J98:J111" si="12">F98-I98</f>
        <v>0</v>
      </c>
      <c r="M98" s="28" t="s">
        <v>43</v>
      </c>
      <c r="N98" s="204"/>
      <c r="O98" s="195">
        <f>Q116+R129</f>
        <v>0</v>
      </c>
      <c r="P98" s="202" t="e">
        <f>$P$104/$O$102*O98</f>
        <v>#DIV/0!</v>
      </c>
      <c r="Q98" s="195">
        <f>R119+R139+Q147+R156+Q158+R163+Q166</f>
        <v>0</v>
      </c>
      <c r="R98" s="298" t="e">
        <f>O98+P98+Q98</f>
        <v>#DIV/0!</v>
      </c>
      <c r="S98" s="510" t="s">
        <v>43</v>
      </c>
      <c r="T98" s="469" t="e">
        <f>'Eingabe BU25'!R98</f>
        <v>#DIV/0!</v>
      </c>
      <c r="U98" s="470" t="e">
        <f>R98-T98</f>
        <v>#DIV/0!</v>
      </c>
      <c r="W98" s="552">
        <f>O98*$P$17</f>
        <v>0</v>
      </c>
      <c r="X98" s="552" t="e">
        <f>W98-P98</f>
        <v>#DIV/0!</v>
      </c>
    </row>
    <row r="99" spans="1:25" s="7" customFormat="1" x14ac:dyDescent="0.2">
      <c r="A99" s="278" t="s">
        <v>155</v>
      </c>
      <c r="B99" s="187" t="s">
        <v>21</v>
      </c>
      <c r="C99" s="177"/>
      <c r="D99" s="285"/>
      <c r="E99" s="276"/>
      <c r="F99" s="25">
        <f>D99-E99</f>
        <v>0</v>
      </c>
      <c r="G99" s="230"/>
      <c r="I99" s="469">
        <f>'Eingabe BU25'!F99</f>
        <v>0</v>
      </c>
      <c r="J99" s="470">
        <f t="shared" si="12"/>
        <v>0</v>
      </c>
      <c r="M99" s="101" t="s">
        <v>44</v>
      </c>
      <c r="N99" s="204"/>
      <c r="O99" s="197">
        <f>Q121+Q122+Q123+Q124+Q125+Q126+R130</f>
        <v>0</v>
      </c>
      <c r="P99" s="202" t="e">
        <f>$P$104/$O$102*O99</f>
        <v>#DIV/0!</v>
      </c>
      <c r="Q99" s="197">
        <f>R120+R140+Q148+Q149+Q150+Q151+Q152+Q153+R157+R164+Q165+F111</f>
        <v>0</v>
      </c>
      <c r="R99" s="298" t="e">
        <f>O99+P99+Q99</f>
        <v>#DIV/0!</v>
      </c>
      <c r="S99" s="510" t="s">
        <v>44</v>
      </c>
      <c r="T99" s="469" t="e">
        <f>'Eingabe BU25'!R99</f>
        <v>#DIV/0!</v>
      </c>
      <c r="U99" s="470" t="e">
        <f>R99-T99</f>
        <v>#DIV/0!</v>
      </c>
      <c r="W99" s="552">
        <f>O99*$P$17</f>
        <v>0</v>
      </c>
      <c r="X99" s="552" t="e">
        <f>W99-P99</f>
        <v>#DIV/0!</v>
      </c>
    </row>
    <row r="100" spans="1:25" s="7" customFormat="1" x14ac:dyDescent="0.2">
      <c r="A100" s="278" t="s">
        <v>156</v>
      </c>
      <c r="B100" s="187" t="s">
        <v>157</v>
      </c>
      <c r="C100" s="177"/>
      <c r="D100" s="285"/>
      <c r="E100" s="276"/>
      <c r="F100" s="25">
        <f>D100-E100</f>
        <v>0</v>
      </c>
      <c r="G100" s="230"/>
      <c r="I100" s="469">
        <f>'Eingabe BU25'!F100</f>
        <v>0</v>
      </c>
      <c r="J100" s="470">
        <f t="shared" si="12"/>
        <v>0</v>
      </c>
      <c r="M100" s="103" t="s">
        <v>92</v>
      </c>
      <c r="N100" s="204"/>
      <c r="O100" s="198">
        <f>Q127</f>
        <v>0</v>
      </c>
      <c r="P100" s="202" t="e">
        <f>$P$104/$O$102*O100</f>
        <v>#DIV/0!</v>
      </c>
      <c r="Q100" s="198">
        <f>Q154</f>
        <v>0</v>
      </c>
      <c r="R100" s="298" t="e">
        <f>O100+P100+Q100</f>
        <v>#DIV/0!</v>
      </c>
      <c r="S100" s="510" t="s">
        <v>43</v>
      </c>
      <c r="T100" s="469" t="e">
        <f>'Eingabe BU25'!R100</f>
        <v>#DIV/0!</v>
      </c>
      <c r="U100" s="470" t="e">
        <f>R100-T100</f>
        <v>#DIV/0!</v>
      </c>
      <c r="W100" s="552">
        <f>D98*$P$17</f>
        <v>0</v>
      </c>
      <c r="X100" s="552">
        <f>W100-SUM(F100:F105)</f>
        <v>0</v>
      </c>
    </row>
    <row r="101" spans="1:25" s="7" customFormat="1" x14ac:dyDescent="0.2">
      <c r="A101" s="278" t="s">
        <v>263</v>
      </c>
      <c r="B101" s="187" t="s">
        <v>186</v>
      </c>
      <c r="C101" s="187" t="s">
        <v>187</v>
      </c>
      <c r="D101" s="285"/>
      <c r="E101" s="276"/>
      <c r="F101" s="25">
        <f>D101-E101</f>
        <v>0</v>
      </c>
      <c r="G101" s="230"/>
      <c r="I101" s="469">
        <f>'Eingabe BU25'!F101</f>
        <v>0</v>
      </c>
      <c r="J101" s="470">
        <f t="shared" si="12"/>
        <v>0</v>
      </c>
      <c r="M101" s="176" t="s">
        <v>9</v>
      </c>
      <c r="N101" s="204"/>
      <c r="O101" s="199">
        <f>Q131</f>
        <v>0</v>
      </c>
      <c r="P101" s="202" t="e">
        <f>$P$104/$O$102*O101</f>
        <v>#DIV/0!</v>
      </c>
      <c r="Q101" s="199">
        <f>Q115</f>
        <v>0</v>
      </c>
      <c r="R101" s="298" t="e">
        <f>O101+P101+Q101</f>
        <v>#DIV/0!</v>
      </c>
      <c r="S101" s="510" t="s">
        <v>399</v>
      </c>
      <c r="T101" s="469" t="e">
        <f>'Eingabe BU25'!R101</f>
        <v>#DIV/0!</v>
      </c>
      <c r="U101" s="470" t="e">
        <f>R101-T101</f>
        <v>#DIV/0!</v>
      </c>
      <c r="W101" s="76"/>
      <c r="Y101" s="552" t="e">
        <f>X98+X99+X100</f>
        <v>#DIV/0!</v>
      </c>
    </row>
    <row r="102" spans="1:25" s="7" customFormat="1" x14ac:dyDescent="0.2">
      <c r="A102" s="278" t="s">
        <v>264</v>
      </c>
      <c r="B102" s="187"/>
      <c r="C102" s="178" t="s">
        <v>269</v>
      </c>
      <c r="D102" s="285"/>
      <c r="E102" s="276"/>
      <c r="F102" s="25">
        <f t="shared" ref="F102:F105" si="13">D102-E102</f>
        <v>0</v>
      </c>
      <c r="G102" s="230"/>
      <c r="I102" s="469">
        <f>'Eingabe BU25'!F102</f>
        <v>0</v>
      </c>
      <c r="J102" s="470">
        <f t="shared" si="12"/>
        <v>0</v>
      </c>
      <c r="M102" s="146" t="s">
        <v>28</v>
      </c>
      <c r="N102" s="204"/>
      <c r="O102" s="202">
        <f>SUM(O98:O101)</f>
        <v>0</v>
      </c>
      <c r="P102" s="202" t="e">
        <f>SUM(P98:P101)</f>
        <v>#DIV/0!</v>
      </c>
      <c r="Q102" s="202">
        <f>SUM(Q98:Q101)</f>
        <v>0</v>
      </c>
      <c r="R102" s="298" t="e">
        <f>O102+P102+Q102</f>
        <v>#DIV/0!</v>
      </c>
      <c r="S102" s="232"/>
      <c r="T102" s="472" t="e">
        <f>'Eingabe BU25'!R102</f>
        <v>#DIV/0!</v>
      </c>
      <c r="U102" s="473" t="e">
        <f>R102-T102</f>
        <v>#DIV/0!</v>
      </c>
      <c r="W102" s="76"/>
    </row>
    <row r="103" spans="1:25" s="7" customFormat="1" x14ac:dyDescent="0.2">
      <c r="A103" s="278" t="s">
        <v>265</v>
      </c>
      <c r="B103" s="187"/>
      <c r="C103" s="178" t="s">
        <v>176</v>
      </c>
      <c r="D103" s="285"/>
      <c r="E103" s="276"/>
      <c r="F103" s="25">
        <f t="shared" si="13"/>
        <v>0</v>
      </c>
      <c r="G103" s="230"/>
      <c r="I103" s="469">
        <f>'Eingabe BU25'!F103</f>
        <v>0</v>
      </c>
      <c r="J103" s="470">
        <f t="shared" si="12"/>
        <v>0</v>
      </c>
      <c r="M103" s="194"/>
      <c r="N103" s="194"/>
      <c r="O103" s="194"/>
      <c r="P103" s="194"/>
      <c r="Q103" s="194"/>
      <c r="R103" s="194"/>
      <c r="S103" s="58"/>
      <c r="T103" s="76"/>
      <c r="W103" s="76"/>
    </row>
    <row r="104" spans="1:25" s="7" customFormat="1" x14ac:dyDescent="0.2">
      <c r="A104" s="278" t="s">
        <v>266</v>
      </c>
      <c r="B104" s="187"/>
      <c r="C104" s="178" t="s">
        <v>268</v>
      </c>
      <c r="D104" s="285"/>
      <c r="E104" s="276"/>
      <c r="F104" s="25">
        <f t="shared" si="13"/>
        <v>0</v>
      </c>
      <c r="G104" s="230"/>
      <c r="I104" s="469">
        <f>'Eingabe BU25'!F104</f>
        <v>0</v>
      </c>
      <c r="J104" s="470">
        <f t="shared" si="12"/>
        <v>0</v>
      </c>
      <c r="M104" s="144" t="s">
        <v>230</v>
      </c>
      <c r="N104" s="204"/>
      <c r="O104" s="333"/>
      <c r="P104" s="200">
        <f>SUM(Q141:Q146)</f>
        <v>0</v>
      </c>
      <c r="Q104" s="194"/>
      <c r="R104" s="194"/>
      <c r="S104" s="58"/>
      <c r="T104" s="76"/>
      <c r="W104" s="76"/>
    </row>
    <row r="105" spans="1:25" s="7" customFormat="1" x14ac:dyDescent="0.2">
      <c r="A105" s="278" t="s">
        <v>267</v>
      </c>
      <c r="B105" s="187"/>
      <c r="C105" s="178" t="s">
        <v>177</v>
      </c>
      <c r="D105" s="285"/>
      <c r="E105" s="276"/>
      <c r="F105" s="25">
        <f t="shared" si="13"/>
        <v>0</v>
      </c>
      <c r="G105" s="230"/>
      <c r="I105" s="469">
        <f>'Eingabe BU25'!F105</f>
        <v>0</v>
      </c>
      <c r="J105" s="470">
        <f t="shared" si="12"/>
        <v>0</v>
      </c>
      <c r="M105" s="194"/>
      <c r="N105" s="194"/>
      <c r="O105" s="194"/>
      <c r="P105" s="482" t="e">
        <f>P104/O102</f>
        <v>#DIV/0!</v>
      </c>
      <c r="Q105" s="194"/>
      <c r="R105" s="194"/>
      <c r="T105" s="76"/>
      <c r="W105" s="550" t="s">
        <v>439</v>
      </c>
      <c r="X105" s="550"/>
      <c r="Y105" s="550"/>
    </row>
    <row r="106" spans="1:25" s="7" customFormat="1" x14ac:dyDescent="0.2">
      <c r="A106" s="278" t="s">
        <v>158</v>
      </c>
      <c r="B106" s="187" t="s">
        <v>353</v>
      </c>
      <c r="C106" s="177"/>
      <c r="D106" s="285"/>
      <c r="E106" s="276"/>
      <c r="F106" s="25">
        <f>D106-E106</f>
        <v>0</v>
      </c>
      <c r="G106" s="230"/>
      <c r="I106" s="469">
        <f>'Eingabe BU25'!F106</f>
        <v>0</v>
      </c>
      <c r="J106" s="470">
        <f t="shared" si="12"/>
        <v>0</v>
      </c>
      <c r="K106" s="194"/>
      <c r="L106" s="194"/>
      <c r="M106" s="194"/>
      <c r="N106" s="194"/>
      <c r="O106" s="194"/>
      <c r="P106" s="194"/>
      <c r="S106" s="76"/>
      <c r="T106" s="76"/>
      <c r="W106" s="551" t="s">
        <v>440</v>
      </c>
      <c r="X106" s="552" t="e">
        <f>Q125*(1+P105)+Q152</f>
        <v>#DIV/0!</v>
      </c>
    </row>
    <row r="107" spans="1:25" s="7" customFormat="1" x14ac:dyDescent="0.2">
      <c r="A107" s="278" t="s">
        <v>159</v>
      </c>
      <c r="B107" s="187" t="s">
        <v>353</v>
      </c>
      <c r="C107" s="177"/>
      <c r="D107" s="285"/>
      <c r="E107" s="276"/>
      <c r="F107" s="25">
        <f>D107-E107</f>
        <v>0</v>
      </c>
      <c r="G107" s="230"/>
      <c r="I107" s="469">
        <f>'Eingabe BU25'!F107</f>
        <v>0</v>
      </c>
      <c r="J107" s="470">
        <f t="shared" si="12"/>
        <v>0</v>
      </c>
      <c r="K107" s="498"/>
      <c r="L107" s="194"/>
      <c r="M107" s="194"/>
      <c r="N107" s="194"/>
      <c r="O107" s="194"/>
      <c r="P107" s="194"/>
      <c r="S107" s="76"/>
      <c r="T107" s="76"/>
      <c r="W107" s="551" t="s">
        <v>441</v>
      </c>
      <c r="X107" s="552">
        <f>F165+L165+N165</f>
        <v>0</v>
      </c>
    </row>
    <row r="108" spans="1:25" s="7" customFormat="1" x14ac:dyDescent="0.2">
      <c r="A108" s="278" t="s">
        <v>161</v>
      </c>
      <c r="B108" s="187" t="s">
        <v>162</v>
      </c>
      <c r="C108" s="177"/>
      <c r="D108" s="285"/>
      <c r="E108" s="276"/>
      <c r="F108" s="25">
        <f>D108-E108</f>
        <v>0</v>
      </c>
      <c r="G108" s="194"/>
      <c r="I108" s="469">
        <f>'Eingabe BU25'!F108</f>
        <v>0</v>
      </c>
      <c r="J108" s="470">
        <f t="shared" si="12"/>
        <v>0</v>
      </c>
      <c r="K108" s="498"/>
      <c r="L108" s="194"/>
      <c r="M108" s="194"/>
      <c r="N108" s="194"/>
      <c r="O108" s="194"/>
      <c r="P108" s="194"/>
      <c r="S108" s="76"/>
      <c r="T108" s="76"/>
      <c r="W108" s="551" t="s">
        <v>349</v>
      </c>
      <c r="X108" s="552" t="e">
        <f>X106-X107</f>
        <v>#DIV/0!</v>
      </c>
    </row>
    <row r="109" spans="1:25" s="7" customFormat="1" x14ac:dyDescent="0.2">
      <c r="A109" s="278" t="s">
        <v>160</v>
      </c>
      <c r="B109" s="187" t="s">
        <v>443</v>
      </c>
      <c r="C109" s="177"/>
      <c r="D109" s="277"/>
      <c r="E109" s="286"/>
      <c r="F109" s="25">
        <f>D109-E109</f>
        <v>0</v>
      </c>
      <c r="G109" s="194"/>
      <c r="I109" s="469">
        <f>'Eingabe BU25'!F109</f>
        <v>0</v>
      </c>
      <c r="J109" s="470">
        <f t="shared" si="12"/>
        <v>0</v>
      </c>
      <c r="K109" s="194"/>
      <c r="L109" s="194"/>
      <c r="M109" s="194"/>
      <c r="N109" s="194"/>
      <c r="O109" s="194"/>
      <c r="P109" s="194"/>
      <c r="S109" s="76"/>
      <c r="T109" s="76"/>
    </row>
    <row r="110" spans="1:25" s="7" customFormat="1" x14ac:dyDescent="0.2">
      <c r="A110" s="278" t="s">
        <v>163</v>
      </c>
      <c r="B110" s="187" t="s">
        <v>162</v>
      </c>
      <c r="C110" s="177"/>
      <c r="D110" s="277"/>
      <c r="E110" s="286"/>
      <c r="F110" s="25">
        <f>D110-E110</f>
        <v>0</v>
      </c>
      <c r="G110" s="194"/>
      <c r="I110" s="469">
        <f>'Eingabe BU25'!F110</f>
        <v>0</v>
      </c>
      <c r="J110" s="470">
        <f t="shared" si="12"/>
        <v>0</v>
      </c>
      <c r="K110" s="194"/>
      <c r="L110" s="194"/>
      <c r="M110" s="194"/>
      <c r="N110" s="194"/>
      <c r="O110" s="194"/>
      <c r="P110" s="194"/>
      <c r="S110" s="76"/>
      <c r="T110" s="76"/>
      <c r="U110" s="76"/>
    </row>
    <row r="111" spans="1:25" s="7" customFormat="1" x14ac:dyDescent="0.2">
      <c r="A111"/>
      <c r="B111" s="29" t="s">
        <v>28</v>
      </c>
      <c r="C111" s="30"/>
      <c r="D111" s="11"/>
      <c r="E111" s="11"/>
      <c r="F111" s="24">
        <f>SUM(F98:F110)</f>
        <v>0</v>
      </c>
      <c r="G111" s="194"/>
      <c r="I111" s="472">
        <f>'Eingabe BU25'!F111</f>
        <v>0</v>
      </c>
      <c r="J111" s="473">
        <f t="shared" si="12"/>
        <v>0</v>
      </c>
      <c r="K111" s="194"/>
      <c r="L111" s="194"/>
      <c r="M111" s="194"/>
      <c r="N111" s="194"/>
      <c r="O111" s="194"/>
      <c r="P111" s="194"/>
      <c r="S111" s="76"/>
      <c r="T111" s="76"/>
      <c r="U111" s="76"/>
      <c r="V111" s="8"/>
    </row>
    <row r="112" spans="1:25" s="7" customFormat="1" x14ac:dyDescent="0.2">
      <c r="A112" s="193"/>
      <c r="B112" s="194"/>
      <c r="C112" s="194"/>
      <c r="D112" s="194"/>
      <c r="E112" s="194"/>
      <c r="F112" s="194"/>
      <c r="G112" s="194"/>
      <c r="H112" s="194"/>
      <c r="I112" s="194"/>
      <c r="J112" s="194"/>
      <c r="K112" s="194"/>
      <c r="L112" s="194"/>
      <c r="M112" s="194"/>
      <c r="N112" s="194"/>
      <c r="O112" s="194"/>
      <c r="P112" s="194"/>
      <c r="S112" s="76"/>
      <c r="T112" s="76"/>
      <c r="U112" s="76"/>
    </row>
    <row r="113" spans="1:25" x14ac:dyDescent="0.2">
      <c r="A113" s="292" t="s">
        <v>262</v>
      </c>
      <c r="B113" s="218"/>
      <c r="C113" s="218"/>
      <c r="D113" s="219"/>
      <c r="E113" s="626" t="s">
        <v>76</v>
      </c>
      <c r="F113" s="627"/>
      <c r="G113" s="626" t="s">
        <v>79</v>
      </c>
      <c r="H113" s="627"/>
      <c r="I113" s="626" t="s">
        <v>466</v>
      </c>
      <c r="J113" s="627"/>
      <c r="K113" s="624" t="s">
        <v>373</v>
      </c>
      <c r="L113" s="625"/>
      <c r="M113" s="626" t="s">
        <v>374</v>
      </c>
      <c r="N113" s="627"/>
      <c r="O113" s="624" t="s">
        <v>217</v>
      </c>
      <c r="P113" s="625"/>
      <c r="Q113" s="616" t="s">
        <v>36</v>
      </c>
      <c r="R113" s="617"/>
      <c r="T113" s="468" t="str">
        <f>"BU "&amp;'Eingabe BU25'!A2</f>
        <v>BU 2025</v>
      </c>
      <c r="U113" s="468" t="s">
        <v>349</v>
      </c>
      <c r="V113" s="7"/>
      <c r="W113" s="165" t="s">
        <v>406</v>
      </c>
      <c r="X113" s="165"/>
      <c r="Y113" s="165"/>
    </row>
    <row r="114" spans="1:25" x14ac:dyDescent="0.2">
      <c r="A114" s="143"/>
      <c r="B114" s="220"/>
      <c r="C114" s="220"/>
      <c r="D114" s="221"/>
      <c r="E114" s="291" t="s">
        <v>34</v>
      </c>
      <c r="F114" s="189" t="s">
        <v>35</v>
      </c>
      <c r="G114" s="291" t="s">
        <v>34</v>
      </c>
      <c r="H114" s="189" t="s">
        <v>35</v>
      </c>
      <c r="I114" s="291" t="s">
        <v>34</v>
      </c>
      <c r="J114" s="189" t="s">
        <v>35</v>
      </c>
      <c r="K114" s="291" t="s">
        <v>34</v>
      </c>
      <c r="L114" s="189" t="s">
        <v>35</v>
      </c>
      <c r="M114" s="291" t="s">
        <v>34</v>
      </c>
      <c r="N114" s="189" t="s">
        <v>35</v>
      </c>
      <c r="O114" s="291" t="s">
        <v>34</v>
      </c>
      <c r="P114" s="189" t="s">
        <v>35</v>
      </c>
      <c r="Q114" s="297" t="s">
        <v>28</v>
      </c>
      <c r="R114" s="297" t="s">
        <v>270</v>
      </c>
      <c r="T114" s="468"/>
      <c r="U114" s="468"/>
      <c r="V114" s="7"/>
      <c r="W114" s="165" t="s">
        <v>404</v>
      </c>
      <c r="X114" s="165" t="s">
        <v>405</v>
      </c>
      <c r="Y114" s="165" t="s">
        <v>28</v>
      </c>
    </row>
    <row r="115" spans="1:25" x14ac:dyDescent="0.2">
      <c r="A115" s="283" t="s">
        <v>232</v>
      </c>
      <c r="B115" s="186" t="s">
        <v>233</v>
      </c>
      <c r="C115" s="186"/>
      <c r="D115" s="182"/>
      <c r="E115" s="285"/>
      <c r="F115" s="276"/>
      <c r="G115" s="285"/>
      <c r="H115" s="276"/>
      <c r="I115" s="285"/>
      <c r="J115" s="276"/>
      <c r="K115" s="285"/>
      <c r="L115" s="276"/>
      <c r="M115" s="285"/>
      <c r="N115" s="276"/>
      <c r="O115" s="140"/>
      <c r="P115" s="140"/>
      <c r="Q115" s="206">
        <f>E115-F115+G115-H115+K115-L115+M115-N115+I115-J115</f>
        <v>0</v>
      </c>
      <c r="R115" s="141"/>
      <c r="T115" s="469">
        <f>'Eingabe BU25'!Q115</f>
        <v>0</v>
      </c>
      <c r="U115" s="470">
        <f>Q115-T115</f>
        <v>0</v>
      </c>
      <c r="V115" s="7"/>
      <c r="W115" s="499"/>
      <c r="X115" s="499"/>
      <c r="Y115" s="499"/>
    </row>
    <row r="116" spans="1:25" x14ac:dyDescent="0.2">
      <c r="A116" s="283" t="s">
        <v>167</v>
      </c>
      <c r="B116" s="186" t="s">
        <v>4</v>
      </c>
      <c r="C116" s="186" t="s">
        <v>43</v>
      </c>
      <c r="D116" s="183"/>
      <c r="E116" s="285"/>
      <c r="F116" s="276"/>
      <c r="G116" s="285"/>
      <c r="H116" s="276"/>
      <c r="I116" s="225"/>
      <c r="J116" s="276"/>
      <c r="K116" s="285"/>
      <c r="L116" s="276"/>
      <c r="M116" s="285"/>
      <c r="N116" s="276"/>
      <c r="O116" s="37"/>
      <c r="P116" s="37"/>
      <c r="Q116" s="22">
        <f>E116-F116+G116-H116+K116-L116+M116-N116+I116-J116</f>
        <v>0</v>
      </c>
      <c r="R116" s="133"/>
      <c r="T116" s="469">
        <f>'Eingabe BU25'!Q116</f>
        <v>0</v>
      </c>
      <c r="U116" s="470">
        <f t="shared" ref="U116:U168" si="14">Q116-T116</f>
        <v>0</v>
      </c>
      <c r="V116" s="7"/>
      <c r="W116" s="511" t="e">
        <f>Q116/($R$98+$R$100)</f>
        <v>#DIV/0!</v>
      </c>
      <c r="X116" s="15"/>
      <c r="Y116" s="516" t="e">
        <f>Q116/$R$102</f>
        <v>#DIV/0!</v>
      </c>
    </row>
    <row r="117" spans="1:25" x14ac:dyDescent="0.2">
      <c r="A117" s="284" t="s">
        <v>212</v>
      </c>
      <c r="B117" s="187"/>
      <c r="C117" s="187" t="s">
        <v>213</v>
      </c>
      <c r="D117" s="184"/>
      <c r="E117" s="285"/>
      <c r="F117" s="276"/>
      <c r="G117" s="285"/>
      <c r="H117" s="276"/>
      <c r="I117" s="285"/>
      <c r="J117" s="276"/>
      <c r="K117" s="285"/>
      <c r="L117" s="276"/>
      <c r="M117" s="285"/>
      <c r="N117" s="276"/>
      <c r="O117" s="37"/>
      <c r="P117" s="37"/>
      <c r="Q117" s="21">
        <f>E117-F117+G117-H117+K117-L117+M117-N117+I117-J117</f>
        <v>0</v>
      </c>
      <c r="R117" s="234"/>
      <c r="S117" s="223"/>
      <c r="T117" s="469"/>
      <c r="U117" s="470"/>
      <c r="V117" s="76"/>
      <c r="W117" s="140"/>
      <c r="X117" s="140"/>
      <c r="Y117" s="140"/>
    </row>
    <row r="118" spans="1:25" x14ac:dyDescent="0.2">
      <c r="A118" s="284" t="s">
        <v>214</v>
      </c>
      <c r="B118" s="187"/>
      <c r="C118" s="187" t="s">
        <v>97</v>
      </c>
      <c r="D118" s="184"/>
      <c r="E118" s="285"/>
      <c r="F118" s="276"/>
      <c r="G118" s="285"/>
      <c r="H118" s="276"/>
      <c r="I118" s="285"/>
      <c r="J118" s="276"/>
      <c r="K118" s="285"/>
      <c r="L118" s="276"/>
      <c r="M118" s="285"/>
      <c r="N118" s="276"/>
      <c r="O118" s="37"/>
      <c r="P118" s="37"/>
      <c r="Q118" s="21">
        <f>E118-F118+G118-H118+K118-L118+M118-N118+I118-J118</f>
        <v>0</v>
      </c>
      <c r="R118" s="234"/>
      <c r="S118" s="223"/>
      <c r="T118" s="469"/>
      <c r="U118" s="470"/>
      <c r="V118" s="76"/>
      <c r="W118" s="137"/>
      <c r="X118" s="137"/>
      <c r="Y118" s="137"/>
    </row>
    <row r="119" spans="1:25" x14ac:dyDescent="0.2">
      <c r="A119" s="223"/>
      <c r="B119" s="185"/>
      <c r="C119" s="185" t="s">
        <v>358</v>
      </c>
      <c r="D119" s="185"/>
      <c r="E119" s="225"/>
      <c r="F119" s="287"/>
      <c r="G119" s="225"/>
      <c r="H119" s="287"/>
      <c r="I119" s="225"/>
      <c r="J119" s="287"/>
      <c r="K119" s="225"/>
      <c r="L119" s="287"/>
      <c r="M119" s="225"/>
      <c r="N119" s="287"/>
      <c r="O119" s="37"/>
      <c r="P119" s="37"/>
      <c r="Q119" s="37"/>
      <c r="R119" s="22">
        <f>(((D17+D24)*R11*R9*P10)+((E17+E24)*S11*S9*P10))*(1+P13+P17)</f>
        <v>0</v>
      </c>
      <c r="S119" s="223"/>
      <c r="T119" s="469">
        <f>'Eingabe BU25'!R119</f>
        <v>0</v>
      </c>
      <c r="U119" s="470">
        <f>R119-T119</f>
        <v>0</v>
      </c>
      <c r="V119" s="76"/>
      <c r="W119" s="511" t="e">
        <f>R119/($R$98+$R$100)</f>
        <v>#DIV/0!</v>
      </c>
      <c r="X119" s="511"/>
      <c r="Y119" s="516" t="e">
        <f t="shared" ref="Y119:Y127" si="15">Q119/$R$102</f>
        <v>#DIV/0!</v>
      </c>
    </row>
    <row r="120" spans="1:25" x14ac:dyDescent="0.2">
      <c r="A120" s="223"/>
      <c r="B120" s="185"/>
      <c r="C120" s="185" t="s">
        <v>359</v>
      </c>
      <c r="D120" s="185"/>
      <c r="E120" s="225"/>
      <c r="F120" s="287"/>
      <c r="G120" s="225"/>
      <c r="H120" s="287"/>
      <c r="I120" s="225"/>
      <c r="J120" s="287"/>
      <c r="K120" s="225"/>
      <c r="L120" s="287"/>
      <c r="M120" s="225"/>
      <c r="N120" s="287"/>
      <c r="O120" s="37"/>
      <c r="P120" s="37"/>
      <c r="Q120" s="37"/>
      <c r="R120" s="24">
        <f>Q117+Q118-R119</f>
        <v>0</v>
      </c>
      <c r="S120" s="223"/>
      <c r="T120" s="469">
        <f>'Eingabe BU25'!R120</f>
        <v>0</v>
      </c>
      <c r="U120" s="470">
        <f t="shared" ref="U120" si="16">R120-T120</f>
        <v>0</v>
      </c>
      <c r="V120" s="76"/>
      <c r="W120" s="15"/>
      <c r="X120" s="511" t="e">
        <f>R120/$R$99</f>
        <v>#DIV/0!</v>
      </c>
      <c r="Y120" s="517" t="e">
        <f t="shared" si="15"/>
        <v>#DIV/0!</v>
      </c>
    </row>
    <row r="121" spans="1:25" x14ac:dyDescent="0.2">
      <c r="A121" s="279">
        <v>3020.31</v>
      </c>
      <c r="B121" s="187"/>
      <c r="C121" s="187" t="s">
        <v>367</v>
      </c>
      <c r="D121" s="184"/>
      <c r="E121" s="285"/>
      <c r="F121" s="276"/>
      <c r="G121" s="285"/>
      <c r="H121" s="276"/>
      <c r="I121" s="285"/>
      <c r="J121" s="276"/>
      <c r="K121" s="285"/>
      <c r="L121" s="276"/>
      <c r="M121" s="285"/>
      <c r="N121" s="276"/>
      <c r="O121" s="37"/>
      <c r="P121" s="37"/>
      <c r="Q121" s="24">
        <f t="shared" ref="Q121:Q128" si="17">E121-F121+G121-H121+K121-L121+M121-N121+I121-J121</f>
        <v>0</v>
      </c>
      <c r="R121" s="133"/>
      <c r="S121" s="223"/>
      <c r="T121" s="469">
        <f>'Eingabe BU25'!Q121</f>
        <v>0</v>
      </c>
      <c r="U121" s="470">
        <f t="shared" si="14"/>
        <v>0</v>
      </c>
      <c r="V121" s="76"/>
      <c r="W121" s="15"/>
      <c r="X121" s="511" t="e">
        <f t="shared" ref="X121:X126" si="18">Q121/$R$99</f>
        <v>#DIV/0!</v>
      </c>
      <c r="Y121" s="517" t="e">
        <f t="shared" si="15"/>
        <v>#DIV/0!</v>
      </c>
    </row>
    <row r="122" spans="1:25" x14ac:dyDescent="0.2">
      <c r="A122" s="279">
        <v>3020.32</v>
      </c>
      <c r="B122" s="187"/>
      <c r="C122" s="187" t="s">
        <v>172</v>
      </c>
      <c r="D122" s="184"/>
      <c r="E122" s="285"/>
      <c r="F122" s="276"/>
      <c r="G122" s="285"/>
      <c r="H122" s="276"/>
      <c r="I122" s="285"/>
      <c r="J122" s="276"/>
      <c r="K122" s="285"/>
      <c r="L122" s="276"/>
      <c r="M122" s="285"/>
      <c r="N122" s="276"/>
      <c r="O122" s="37"/>
      <c r="P122" s="37"/>
      <c r="Q122" s="24">
        <f t="shared" si="17"/>
        <v>0</v>
      </c>
      <c r="R122" s="133"/>
      <c r="S122" s="223"/>
      <c r="T122" s="469">
        <f>'Eingabe BU25'!Q122</f>
        <v>0</v>
      </c>
      <c r="U122" s="470">
        <f t="shared" si="14"/>
        <v>0</v>
      </c>
      <c r="V122" s="76"/>
      <c r="W122" s="15"/>
      <c r="X122" s="511" t="e">
        <f t="shared" si="18"/>
        <v>#DIV/0!</v>
      </c>
      <c r="Y122" s="517" t="e">
        <f t="shared" si="15"/>
        <v>#DIV/0!</v>
      </c>
    </row>
    <row r="123" spans="1:25" x14ac:dyDescent="0.2">
      <c r="A123" s="279">
        <v>3020.33</v>
      </c>
      <c r="B123" s="187"/>
      <c r="C123" s="187" t="s">
        <v>173</v>
      </c>
      <c r="D123" s="184"/>
      <c r="E123" s="285"/>
      <c r="F123" s="276"/>
      <c r="G123" s="285"/>
      <c r="H123" s="276"/>
      <c r="I123" s="285"/>
      <c r="J123" s="276"/>
      <c r="K123" s="285"/>
      <c r="L123" s="276"/>
      <c r="M123" s="285"/>
      <c r="N123" s="276"/>
      <c r="O123" s="37"/>
      <c r="P123" s="37"/>
      <c r="Q123" s="24">
        <f t="shared" si="17"/>
        <v>0</v>
      </c>
      <c r="R123" s="133"/>
      <c r="S123" s="223"/>
      <c r="T123" s="469">
        <f>'Eingabe BU25'!Q123</f>
        <v>0</v>
      </c>
      <c r="U123" s="470">
        <f t="shared" si="14"/>
        <v>0</v>
      </c>
      <c r="V123" s="76"/>
      <c r="W123" s="15"/>
      <c r="X123" s="511" t="e">
        <f t="shared" si="18"/>
        <v>#DIV/0!</v>
      </c>
      <c r="Y123" s="517" t="e">
        <f t="shared" si="15"/>
        <v>#DIV/0!</v>
      </c>
    </row>
    <row r="124" spans="1:25" x14ac:dyDescent="0.2">
      <c r="A124" s="279">
        <v>3020.34</v>
      </c>
      <c r="B124" s="187"/>
      <c r="C124" s="187" t="s">
        <v>174</v>
      </c>
      <c r="D124" s="184"/>
      <c r="E124" s="285"/>
      <c r="F124" s="276"/>
      <c r="G124" s="285"/>
      <c r="H124" s="276"/>
      <c r="I124" s="285"/>
      <c r="J124" s="276"/>
      <c r="K124" s="285"/>
      <c r="L124" s="276"/>
      <c r="M124" s="285"/>
      <c r="N124" s="276"/>
      <c r="O124" s="37"/>
      <c r="P124" s="37"/>
      <c r="Q124" s="24">
        <f t="shared" si="17"/>
        <v>0</v>
      </c>
      <c r="R124" s="133"/>
      <c r="S124" s="223"/>
      <c r="T124" s="469">
        <f>'Eingabe BU25'!Q124</f>
        <v>0</v>
      </c>
      <c r="U124" s="470">
        <f t="shared" si="14"/>
        <v>0</v>
      </c>
      <c r="V124" s="76"/>
      <c r="W124" s="15"/>
      <c r="X124" s="511" t="e">
        <f t="shared" si="18"/>
        <v>#DIV/0!</v>
      </c>
      <c r="Y124" s="517" t="e">
        <f t="shared" si="15"/>
        <v>#DIV/0!</v>
      </c>
    </row>
    <row r="125" spans="1:25" x14ac:dyDescent="0.2">
      <c r="A125" s="279">
        <v>3020.37</v>
      </c>
      <c r="B125" s="187"/>
      <c r="C125" s="187" t="s">
        <v>175</v>
      </c>
      <c r="D125" s="184"/>
      <c r="E125" s="285"/>
      <c r="F125" s="276"/>
      <c r="G125" s="285"/>
      <c r="H125" s="276"/>
      <c r="I125" s="285"/>
      <c r="J125" s="276"/>
      <c r="K125" s="285"/>
      <c r="L125" s="276"/>
      <c r="M125" s="285"/>
      <c r="N125" s="276"/>
      <c r="O125" s="37"/>
      <c r="P125" s="37"/>
      <c r="Q125" s="24">
        <f t="shared" si="17"/>
        <v>0</v>
      </c>
      <c r="R125" s="133"/>
      <c r="S125" s="223"/>
      <c r="T125" s="469">
        <f>'Eingabe BU25'!Q125</f>
        <v>0</v>
      </c>
      <c r="U125" s="470">
        <f t="shared" si="14"/>
        <v>0</v>
      </c>
      <c r="V125" s="76"/>
      <c r="W125" s="15"/>
      <c r="X125" s="511" t="e">
        <f t="shared" si="18"/>
        <v>#DIV/0!</v>
      </c>
      <c r="Y125" s="517" t="e">
        <f t="shared" si="15"/>
        <v>#DIV/0!</v>
      </c>
    </row>
    <row r="126" spans="1:25" x14ac:dyDescent="0.2">
      <c r="A126" s="279">
        <v>3020.38</v>
      </c>
      <c r="B126" s="187"/>
      <c r="C126" s="187" t="s">
        <v>210</v>
      </c>
      <c r="D126" s="184"/>
      <c r="E126" s="285"/>
      <c r="F126" s="276"/>
      <c r="G126" s="285"/>
      <c r="H126" s="276"/>
      <c r="I126" s="285"/>
      <c r="J126" s="276"/>
      <c r="K126" s="285"/>
      <c r="L126" s="276"/>
      <c r="M126" s="285"/>
      <c r="N126" s="276"/>
      <c r="O126" s="37"/>
      <c r="P126" s="37"/>
      <c r="Q126" s="24">
        <f t="shared" si="17"/>
        <v>0</v>
      </c>
      <c r="R126" s="133"/>
      <c r="S126" s="223"/>
      <c r="T126" s="469">
        <f>'Eingabe BU25'!Q126</f>
        <v>0</v>
      </c>
      <c r="U126" s="470">
        <f t="shared" si="14"/>
        <v>0</v>
      </c>
      <c r="V126" s="76"/>
      <c r="W126" s="15"/>
      <c r="X126" s="511" t="e">
        <f t="shared" si="18"/>
        <v>#DIV/0!</v>
      </c>
      <c r="Y126" s="517" t="e">
        <f t="shared" si="15"/>
        <v>#DIV/0!</v>
      </c>
    </row>
    <row r="127" spans="1:25" x14ac:dyDescent="0.2">
      <c r="A127" s="278" t="s">
        <v>168</v>
      </c>
      <c r="B127" s="184" t="s">
        <v>80</v>
      </c>
      <c r="C127" s="184"/>
      <c r="D127" s="184"/>
      <c r="E127" s="285"/>
      <c r="F127" s="276"/>
      <c r="G127" s="285"/>
      <c r="H127" s="276"/>
      <c r="I127" s="285"/>
      <c r="J127" s="276"/>
      <c r="K127" s="285"/>
      <c r="L127" s="276"/>
      <c r="M127" s="285"/>
      <c r="N127" s="276"/>
      <c r="O127" s="37"/>
      <c r="P127" s="37"/>
      <c r="Q127" s="39">
        <f t="shared" si="17"/>
        <v>0</v>
      </c>
      <c r="R127" s="235"/>
      <c r="S127" s="223"/>
      <c r="T127" s="469">
        <f>'Eingabe BU25'!Q127</f>
        <v>0</v>
      </c>
      <c r="U127" s="470">
        <f t="shared" si="14"/>
        <v>0</v>
      </c>
      <c r="V127" s="76"/>
      <c r="W127" s="511" t="e">
        <f>Q127/($R$98+$R$100)</f>
        <v>#DIV/0!</v>
      </c>
      <c r="X127" s="15"/>
      <c r="Y127" s="518" t="e">
        <f t="shared" si="15"/>
        <v>#DIV/0!</v>
      </c>
    </row>
    <row r="128" spans="1:25" x14ac:dyDescent="0.2">
      <c r="A128" s="284" t="s">
        <v>169</v>
      </c>
      <c r="B128" s="184" t="s">
        <v>45</v>
      </c>
      <c r="C128" s="184"/>
      <c r="D128" s="184"/>
      <c r="E128" s="285"/>
      <c r="F128" s="276"/>
      <c r="G128" s="285"/>
      <c r="H128" s="276"/>
      <c r="I128" s="285"/>
      <c r="J128" s="276"/>
      <c r="K128" s="285"/>
      <c r="L128" s="276"/>
      <c r="M128" s="285"/>
      <c r="N128" s="276"/>
      <c r="O128" s="37"/>
      <c r="P128" s="37"/>
      <c r="Q128" s="21">
        <f t="shared" si="17"/>
        <v>0</v>
      </c>
      <c r="R128" s="133"/>
      <c r="S128" s="223"/>
      <c r="T128" s="469"/>
      <c r="U128" s="470"/>
      <c r="V128" s="76"/>
      <c r="W128" s="499"/>
      <c r="X128" s="499"/>
      <c r="Y128" s="499"/>
    </row>
    <row r="129" spans="1:25" x14ac:dyDescent="0.2">
      <c r="A129" s="223"/>
      <c r="B129" s="185" t="s">
        <v>362</v>
      </c>
      <c r="C129" s="187"/>
      <c r="D129" s="184"/>
      <c r="E129" s="225"/>
      <c r="F129" s="287"/>
      <c r="G129" s="225"/>
      <c r="H129" s="287"/>
      <c r="I129" s="225"/>
      <c r="J129" s="287"/>
      <c r="K129" s="225"/>
      <c r="L129" s="287"/>
      <c r="M129" s="225"/>
      <c r="N129" s="287"/>
      <c r="O129" s="37"/>
      <c r="P129" s="37"/>
      <c r="Q129" s="37"/>
      <c r="R129" s="22">
        <f>Q128-R130</f>
        <v>0</v>
      </c>
      <c r="S129" s="223"/>
      <c r="T129" s="469">
        <f>'Eingabe BU25'!R129</f>
        <v>0</v>
      </c>
      <c r="U129" s="470">
        <f>R129-T129</f>
        <v>0</v>
      </c>
      <c r="V129" s="76"/>
      <c r="W129" s="511" t="e">
        <f>R129/($R$98+$R$100)</f>
        <v>#DIV/0!</v>
      </c>
      <c r="X129" s="15"/>
      <c r="Y129" s="516" t="e">
        <f>Q129/$R$102</f>
        <v>#DIV/0!</v>
      </c>
    </row>
    <row r="130" spans="1:25" x14ac:dyDescent="0.2">
      <c r="A130" s="223"/>
      <c r="B130" s="185" t="s">
        <v>363</v>
      </c>
      <c r="C130" s="187"/>
      <c r="D130" s="184"/>
      <c r="E130" s="225"/>
      <c r="F130" s="287"/>
      <c r="G130" s="225"/>
      <c r="H130" s="287"/>
      <c r="I130" s="225"/>
      <c r="J130" s="287"/>
      <c r="K130" s="225"/>
      <c r="L130" s="287"/>
      <c r="M130" s="225"/>
      <c r="N130" s="287"/>
      <c r="O130" s="286"/>
      <c r="P130" s="37"/>
      <c r="Q130" s="37"/>
      <c r="R130" s="24">
        <f>O130</f>
        <v>0</v>
      </c>
      <c r="S130" s="223"/>
      <c r="T130" s="469">
        <f>'Eingabe BU25'!R130</f>
        <v>0</v>
      </c>
      <c r="U130" s="470">
        <f>R130-T130</f>
        <v>0</v>
      </c>
      <c r="V130" s="76"/>
      <c r="W130" s="15"/>
      <c r="X130" s="511" t="e">
        <f>R130/$R$99</f>
        <v>#DIV/0!</v>
      </c>
      <c r="Y130" s="517" t="e">
        <f>Q130/$R$102</f>
        <v>#DIV/0!</v>
      </c>
    </row>
    <row r="131" spans="1:25" x14ac:dyDescent="0.2">
      <c r="A131" s="284" t="s">
        <v>170</v>
      </c>
      <c r="B131" s="184" t="s">
        <v>81</v>
      </c>
      <c r="C131" s="184"/>
      <c r="D131" s="184"/>
      <c r="E131" s="285"/>
      <c r="F131" s="276"/>
      <c r="G131" s="285"/>
      <c r="H131" s="276"/>
      <c r="I131" s="285"/>
      <c r="J131" s="276"/>
      <c r="K131" s="285"/>
      <c r="L131" s="276"/>
      <c r="M131" s="285"/>
      <c r="N131" s="276"/>
      <c r="O131" s="37"/>
      <c r="P131" s="37"/>
      <c r="Q131" s="206">
        <f t="shared" ref="Q131:Q138" si="19">E131-F131+G131-H131+K131-L131+M131-N131+I131-J131</f>
        <v>0</v>
      </c>
      <c r="R131" s="235"/>
      <c r="S131" s="223"/>
      <c r="T131" s="469">
        <f>'Eingabe BU25'!Q131</f>
        <v>0</v>
      </c>
      <c r="U131" s="470">
        <f t="shared" si="14"/>
        <v>0</v>
      </c>
      <c r="V131" s="76"/>
      <c r="W131" s="140"/>
      <c r="X131" s="140"/>
      <c r="Y131" s="140"/>
    </row>
    <row r="132" spans="1:25" x14ac:dyDescent="0.2">
      <c r="A132" s="279">
        <v>3020.91</v>
      </c>
      <c r="B132" s="187" t="s">
        <v>177</v>
      </c>
      <c r="C132" s="187" t="s">
        <v>178</v>
      </c>
      <c r="D132" s="187"/>
      <c r="E132" s="285"/>
      <c r="F132" s="276"/>
      <c r="G132" s="285"/>
      <c r="H132" s="276"/>
      <c r="I132" s="285"/>
      <c r="J132" s="276"/>
      <c r="K132" s="285"/>
      <c r="L132" s="276"/>
      <c r="M132" s="285"/>
      <c r="N132" s="276"/>
      <c r="O132" s="37"/>
      <c r="P132" s="37"/>
      <c r="Q132" s="21">
        <f t="shared" si="19"/>
        <v>0</v>
      </c>
      <c r="R132" s="133"/>
      <c r="S132" s="223"/>
      <c r="T132" s="469"/>
      <c r="U132" s="470"/>
      <c r="V132" s="76"/>
      <c r="W132" s="37"/>
      <c r="X132" s="37"/>
      <c r="Y132" s="37"/>
    </row>
    <row r="133" spans="1:25" x14ac:dyDescent="0.2">
      <c r="A133" s="279">
        <v>3020.92</v>
      </c>
      <c r="B133" s="184"/>
      <c r="C133" s="187" t="s">
        <v>179</v>
      </c>
      <c r="D133" s="184"/>
      <c r="E133" s="285"/>
      <c r="F133" s="276"/>
      <c r="G133" s="285"/>
      <c r="H133" s="276"/>
      <c r="I133" s="285"/>
      <c r="J133" s="276"/>
      <c r="K133" s="285"/>
      <c r="L133" s="276"/>
      <c r="M133" s="285"/>
      <c r="N133" s="276"/>
      <c r="O133" s="37"/>
      <c r="P133" s="37"/>
      <c r="Q133" s="21">
        <f t="shared" si="19"/>
        <v>0</v>
      </c>
      <c r="R133" s="133"/>
      <c r="S133" s="223"/>
      <c r="T133" s="469"/>
      <c r="U133" s="470"/>
      <c r="V133" s="76"/>
      <c r="W133" s="37"/>
      <c r="X133" s="37"/>
      <c r="Y133" s="37"/>
    </row>
    <row r="134" spans="1:25" x14ac:dyDescent="0.2">
      <c r="A134" s="279">
        <v>3020.93</v>
      </c>
      <c r="B134" s="184"/>
      <c r="C134" s="187" t="s">
        <v>180</v>
      </c>
      <c r="D134" s="184"/>
      <c r="E134" s="285"/>
      <c r="F134" s="276"/>
      <c r="G134" s="285"/>
      <c r="H134" s="276"/>
      <c r="I134" s="285"/>
      <c r="J134" s="276"/>
      <c r="K134" s="285"/>
      <c r="L134" s="276"/>
      <c r="M134" s="285"/>
      <c r="N134" s="276"/>
      <c r="O134" s="37"/>
      <c r="P134" s="37"/>
      <c r="Q134" s="21">
        <f t="shared" si="19"/>
        <v>0</v>
      </c>
      <c r="R134" s="133"/>
      <c r="S134" s="223"/>
      <c r="T134" s="469"/>
      <c r="U134" s="470"/>
      <c r="V134" s="76"/>
      <c r="W134" s="37"/>
      <c r="X134" s="37"/>
      <c r="Y134" s="37"/>
    </row>
    <row r="135" spans="1:25" x14ac:dyDescent="0.2">
      <c r="A135" s="279">
        <v>3020.94</v>
      </c>
      <c r="B135" s="184"/>
      <c r="C135" s="187" t="s">
        <v>181</v>
      </c>
      <c r="D135" s="184"/>
      <c r="E135" s="285"/>
      <c r="F135" s="276"/>
      <c r="G135" s="285"/>
      <c r="H135" s="276"/>
      <c r="I135" s="285"/>
      <c r="J135" s="276"/>
      <c r="K135" s="285"/>
      <c r="L135" s="276"/>
      <c r="M135" s="285"/>
      <c r="N135" s="276"/>
      <c r="O135" s="37"/>
      <c r="P135" s="37"/>
      <c r="Q135" s="21">
        <f t="shared" si="19"/>
        <v>0</v>
      </c>
      <c r="R135" s="133"/>
      <c r="S135" s="223"/>
      <c r="T135" s="469"/>
      <c r="U135" s="470"/>
      <c r="V135" s="76"/>
      <c r="W135" s="37"/>
      <c r="X135" s="37"/>
      <c r="Y135" s="37"/>
    </row>
    <row r="136" spans="1:25" x14ac:dyDescent="0.2">
      <c r="A136" s="279">
        <v>3020.95</v>
      </c>
      <c r="B136" s="184"/>
      <c r="C136" s="187" t="s">
        <v>368</v>
      </c>
      <c r="D136" s="184"/>
      <c r="E136" s="285"/>
      <c r="F136" s="276"/>
      <c r="G136" s="285"/>
      <c r="H136" s="276"/>
      <c r="I136" s="285"/>
      <c r="J136" s="276"/>
      <c r="K136" s="285"/>
      <c r="L136" s="276"/>
      <c r="M136" s="285"/>
      <c r="N136" s="276"/>
      <c r="O136" s="37"/>
      <c r="P136" s="37"/>
      <c r="Q136" s="21">
        <f t="shared" si="19"/>
        <v>0</v>
      </c>
      <c r="R136" s="133"/>
      <c r="S136" s="223"/>
      <c r="T136" s="469"/>
      <c r="U136" s="470"/>
      <c r="V136" s="76"/>
      <c r="W136" s="37"/>
      <c r="X136" s="37"/>
      <c r="Y136" s="37"/>
    </row>
    <row r="137" spans="1:25" x14ac:dyDescent="0.2">
      <c r="A137" s="279">
        <v>3020.96</v>
      </c>
      <c r="B137" s="184"/>
      <c r="C137" s="187" t="s">
        <v>182</v>
      </c>
      <c r="D137" s="184"/>
      <c r="E137" s="285"/>
      <c r="F137" s="276"/>
      <c r="G137" s="285"/>
      <c r="H137" s="276"/>
      <c r="I137" s="285"/>
      <c r="J137" s="276"/>
      <c r="K137" s="285"/>
      <c r="L137" s="276"/>
      <c r="M137" s="285"/>
      <c r="N137" s="276"/>
      <c r="O137" s="37"/>
      <c r="P137" s="37"/>
      <c r="Q137" s="21">
        <f t="shared" si="19"/>
        <v>0</v>
      </c>
      <c r="R137" s="133"/>
      <c r="S137" s="223"/>
      <c r="T137" s="469"/>
      <c r="U137" s="470"/>
      <c r="V137" s="76"/>
      <c r="W137" s="37"/>
      <c r="X137" s="37"/>
      <c r="Y137" s="37"/>
    </row>
    <row r="138" spans="1:25" x14ac:dyDescent="0.2">
      <c r="A138" s="279">
        <v>3020.99</v>
      </c>
      <c r="B138" s="184"/>
      <c r="C138" s="187" t="s">
        <v>72</v>
      </c>
      <c r="D138" s="184"/>
      <c r="E138" s="285"/>
      <c r="F138" s="276"/>
      <c r="G138" s="285"/>
      <c r="H138" s="276"/>
      <c r="I138" s="285"/>
      <c r="J138" s="276"/>
      <c r="K138" s="285"/>
      <c r="L138" s="276"/>
      <c r="M138" s="285"/>
      <c r="N138" s="276"/>
      <c r="O138" s="37"/>
      <c r="P138" s="37"/>
      <c r="Q138" s="21">
        <f t="shared" si="19"/>
        <v>0</v>
      </c>
      <c r="R138" s="133"/>
      <c r="S138" s="223"/>
      <c r="T138" s="469"/>
      <c r="U138" s="470"/>
      <c r="V138" s="76"/>
      <c r="W138" s="137"/>
      <c r="X138" s="137"/>
      <c r="Y138" s="137"/>
    </row>
    <row r="139" spans="1:25" x14ac:dyDescent="0.2">
      <c r="A139" s="223"/>
      <c r="B139" s="185"/>
      <c r="C139" s="185" t="s">
        <v>356</v>
      </c>
      <c r="D139" s="184"/>
      <c r="E139" s="225"/>
      <c r="F139" s="287"/>
      <c r="G139" s="225"/>
      <c r="H139" s="287"/>
      <c r="I139" s="225"/>
      <c r="J139" s="287"/>
      <c r="K139" s="225"/>
      <c r="L139" s="287"/>
      <c r="M139" s="225"/>
      <c r="N139" s="287"/>
      <c r="O139" s="37"/>
      <c r="P139" s="37"/>
      <c r="Q139" s="37"/>
      <c r="R139" s="22">
        <f>SUM(Q132:Q138)-O140</f>
        <v>0</v>
      </c>
      <c r="S139" s="223"/>
      <c r="T139" s="469">
        <f>'Eingabe BU25'!R139</f>
        <v>0</v>
      </c>
      <c r="U139" s="470">
        <f>R139-T139</f>
        <v>0</v>
      </c>
      <c r="V139" s="76"/>
      <c r="W139" s="511" t="e">
        <f>R139/($R$98+$R$100)</f>
        <v>#DIV/0!</v>
      </c>
      <c r="X139" s="15"/>
      <c r="Y139" s="516" t="e">
        <f>Q139/$R$102</f>
        <v>#DIV/0!</v>
      </c>
    </row>
    <row r="140" spans="1:25" x14ac:dyDescent="0.2">
      <c r="A140" s="223"/>
      <c r="B140" s="185"/>
      <c r="C140" s="185" t="s">
        <v>357</v>
      </c>
      <c r="D140" s="184"/>
      <c r="E140" s="225"/>
      <c r="F140" s="287"/>
      <c r="G140" s="225"/>
      <c r="H140" s="287"/>
      <c r="I140" s="225"/>
      <c r="J140" s="287"/>
      <c r="K140" s="225"/>
      <c r="L140" s="287"/>
      <c r="M140" s="225"/>
      <c r="N140" s="287"/>
      <c r="O140" s="286"/>
      <c r="P140" s="37"/>
      <c r="Q140" s="37"/>
      <c r="R140" s="24">
        <f>O140</f>
        <v>0</v>
      </c>
      <c r="S140" s="223"/>
      <c r="T140" s="469">
        <f>'Eingabe BU25'!R140</f>
        <v>0</v>
      </c>
      <c r="U140" s="470">
        <f>R140-T140</f>
        <v>0</v>
      </c>
      <c r="V140" s="76"/>
      <c r="W140" s="15"/>
      <c r="X140" s="511" t="e">
        <f>R140/$R$99</f>
        <v>#DIV/0!</v>
      </c>
      <c r="Y140" s="517" t="e">
        <f>Q140/$R$102</f>
        <v>#DIV/0!</v>
      </c>
    </row>
    <row r="141" spans="1:25" x14ac:dyDescent="0.2">
      <c r="A141" s="284" t="s">
        <v>183</v>
      </c>
      <c r="B141" s="187" t="s">
        <v>184</v>
      </c>
      <c r="C141" s="184"/>
      <c r="D141" s="184"/>
      <c r="E141" s="285"/>
      <c r="F141" s="276"/>
      <c r="G141" s="285"/>
      <c r="H141" s="276"/>
      <c r="I141" s="285"/>
      <c r="J141" s="276"/>
      <c r="K141" s="285"/>
      <c r="L141" s="276"/>
      <c r="M141" s="285"/>
      <c r="N141" s="276"/>
      <c r="O141" s="37"/>
      <c r="P141" s="37"/>
      <c r="Q141" s="23">
        <f t="shared" ref="Q141:Q155" si="20">E141-F141+G141-H141+K141-L141+M141-N141+I141-J141</f>
        <v>0</v>
      </c>
      <c r="R141" s="133"/>
      <c r="S141" s="223"/>
      <c r="T141" s="469">
        <f>'Eingabe BU25'!Q141</f>
        <v>0</v>
      </c>
      <c r="U141" s="470">
        <f t="shared" si="14"/>
        <v>0</v>
      </c>
      <c r="V141" s="76"/>
      <c r="W141" s="140"/>
      <c r="X141" s="140"/>
      <c r="Y141" s="140"/>
    </row>
    <row r="142" spans="1:25" x14ac:dyDescent="0.2">
      <c r="A142" s="284" t="s">
        <v>185</v>
      </c>
      <c r="B142" s="187" t="s">
        <v>186</v>
      </c>
      <c r="C142" s="187" t="s">
        <v>187</v>
      </c>
      <c r="D142" s="184"/>
      <c r="E142" s="285"/>
      <c r="F142" s="276"/>
      <c r="G142" s="285"/>
      <c r="H142" s="276"/>
      <c r="I142" s="285"/>
      <c r="J142" s="276"/>
      <c r="K142" s="285"/>
      <c r="L142" s="276"/>
      <c r="M142" s="285"/>
      <c r="N142" s="276"/>
      <c r="O142" s="37"/>
      <c r="P142" s="37"/>
      <c r="Q142" s="23">
        <f t="shared" si="20"/>
        <v>0</v>
      </c>
      <c r="R142" s="133"/>
      <c r="S142" s="223"/>
      <c r="T142" s="469">
        <f>'Eingabe BU25'!Q142</f>
        <v>0</v>
      </c>
      <c r="U142" s="470">
        <f t="shared" si="14"/>
        <v>0</v>
      </c>
      <c r="V142" s="76"/>
      <c r="W142" s="37"/>
      <c r="X142" s="37"/>
      <c r="Y142" s="37"/>
    </row>
    <row r="143" spans="1:25" x14ac:dyDescent="0.2">
      <c r="A143" s="284" t="s">
        <v>192</v>
      </c>
      <c r="B143" s="184"/>
      <c r="C143" s="187" t="s">
        <v>188</v>
      </c>
      <c r="D143" s="184"/>
      <c r="E143" s="285"/>
      <c r="F143" s="276"/>
      <c r="G143" s="285"/>
      <c r="H143" s="276"/>
      <c r="I143" s="285"/>
      <c r="J143" s="276"/>
      <c r="K143" s="285"/>
      <c r="L143" s="276"/>
      <c r="M143" s="285"/>
      <c r="N143" s="276"/>
      <c r="O143" s="37"/>
      <c r="P143" s="37"/>
      <c r="Q143" s="23">
        <f t="shared" si="20"/>
        <v>0</v>
      </c>
      <c r="R143" s="133"/>
      <c r="S143" s="223"/>
      <c r="T143" s="469">
        <f>'Eingabe BU25'!Q143</f>
        <v>0</v>
      </c>
      <c r="U143" s="470">
        <f t="shared" si="14"/>
        <v>0</v>
      </c>
      <c r="V143" s="76"/>
      <c r="W143" s="37"/>
      <c r="X143" s="37"/>
      <c r="Y143" s="37"/>
    </row>
    <row r="144" spans="1:25" x14ac:dyDescent="0.2">
      <c r="A144" s="284" t="s">
        <v>193</v>
      </c>
      <c r="B144" s="184"/>
      <c r="C144" s="187" t="s">
        <v>189</v>
      </c>
      <c r="D144" s="184"/>
      <c r="E144" s="285"/>
      <c r="F144" s="276"/>
      <c r="G144" s="285"/>
      <c r="H144" s="276"/>
      <c r="I144" s="285"/>
      <c r="J144" s="276"/>
      <c r="K144" s="285"/>
      <c r="L144" s="276"/>
      <c r="M144" s="285"/>
      <c r="N144" s="276"/>
      <c r="O144" s="37"/>
      <c r="P144" s="37"/>
      <c r="Q144" s="23">
        <f t="shared" si="20"/>
        <v>0</v>
      </c>
      <c r="R144" s="133"/>
      <c r="S144" s="223"/>
      <c r="T144" s="469">
        <f>'Eingabe BU25'!Q144</f>
        <v>0</v>
      </c>
      <c r="U144" s="470">
        <f t="shared" si="14"/>
        <v>0</v>
      </c>
      <c r="V144" s="76"/>
      <c r="W144" s="37"/>
      <c r="X144" s="37"/>
      <c r="Y144" s="37"/>
    </row>
    <row r="145" spans="1:25" x14ac:dyDescent="0.2">
      <c r="A145" s="284" t="s">
        <v>194</v>
      </c>
      <c r="B145" s="184"/>
      <c r="C145" s="187" t="s">
        <v>190</v>
      </c>
      <c r="D145" s="184"/>
      <c r="E145" s="285"/>
      <c r="F145" s="276"/>
      <c r="G145" s="285"/>
      <c r="H145" s="276"/>
      <c r="I145" s="285"/>
      <c r="J145" s="276"/>
      <c r="K145" s="285"/>
      <c r="L145" s="276"/>
      <c r="M145" s="285"/>
      <c r="N145" s="276"/>
      <c r="O145" s="37"/>
      <c r="P145" s="37"/>
      <c r="Q145" s="23">
        <f t="shared" si="20"/>
        <v>0</v>
      </c>
      <c r="R145" s="133"/>
      <c r="S145" s="223"/>
      <c r="T145" s="469">
        <f>'Eingabe BU25'!Q145</f>
        <v>0</v>
      </c>
      <c r="U145" s="470">
        <f t="shared" si="14"/>
        <v>0</v>
      </c>
      <c r="V145" s="76"/>
      <c r="W145" s="37"/>
      <c r="X145" s="37"/>
      <c r="Y145" s="37"/>
    </row>
    <row r="146" spans="1:25" x14ac:dyDescent="0.2">
      <c r="A146" s="284" t="s">
        <v>195</v>
      </c>
      <c r="B146" s="187" t="s">
        <v>177</v>
      </c>
      <c r="C146" s="187" t="s">
        <v>191</v>
      </c>
      <c r="D146" s="184"/>
      <c r="E146" s="285"/>
      <c r="F146" s="276"/>
      <c r="G146" s="285"/>
      <c r="H146" s="276"/>
      <c r="I146" s="285"/>
      <c r="J146" s="276"/>
      <c r="K146" s="285"/>
      <c r="L146" s="276"/>
      <c r="M146" s="285"/>
      <c r="N146" s="276"/>
      <c r="O146" s="37"/>
      <c r="P146" s="37"/>
      <c r="Q146" s="23">
        <f t="shared" si="20"/>
        <v>0</v>
      </c>
      <c r="R146" s="133"/>
      <c r="S146" s="223"/>
      <c r="T146" s="469">
        <f>'Eingabe BU25'!Q146</f>
        <v>0</v>
      </c>
      <c r="U146" s="470">
        <f t="shared" si="14"/>
        <v>0</v>
      </c>
      <c r="V146" s="76"/>
      <c r="W146" s="137"/>
      <c r="X146" s="137"/>
      <c r="Y146" s="137"/>
    </row>
    <row r="147" spans="1:25" x14ac:dyDescent="0.2">
      <c r="A147" s="284" t="s">
        <v>201</v>
      </c>
      <c r="B147" s="187" t="s">
        <v>202</v>
      </c>
      <c r="C147" s="187" t="s">
        <v>43</v>
      </c>
      <c r="D147" s="184"/>
      <c r="E147" s="285"/>
      <c r="F147" s="276"/>
      <c r="G147" s="285"/>
      <c r="H147" s="276"/>
      <c r="I147" s="225"/>
      <c r="J147" s="276"/>
      <c r="K147" s="285"/>
      <c r="L147" s="276"/>
      <c r="M147" s="285"/>
      <c r="N147" s="276"/>
      <c r="O147" s="37"/>
      <c r="P147" s="37"/>
      <c r="Q147" s="22">
        <f t="shared" si="20"/>
        <v>0</v>
      </c>
      <c r="R147" s="133"/>
      <c r="S147" s="223"/>
      <c r="T147" s="469">
        <f>'Eingabe BU25'!Q147</f>
        <v>0</v>
      </c>
      <c r="U147" s="470">
        <f t="shared" si="14"/>
        <v>0</v>
      </c>
      <c r="V147" s="76"/>
      <c r="W147" s="511" t="e">
        <f>Q147/($R$98+$R$100)</f>
        <v>#DIV/0!</v>
      </c>
      <c r="X147" s="15"/>
      <c r="Y147" s="516" t="e">
        <f t="shared" ref="Y147:Y154" si="21">Q147/$R$102</f>
        <v>#DIV/0!</v>
      </c>
    </row>
    <row r="148" spans="1:25" x14ac:dyDescent="0.2">
      <c r="A148" s="284" t="s">
        <v>203</v>
      </c>
      <c r="B148" s="184"/>
      <c r="C148" s="187" t="s">
        <v>171</v>
      </c>
      <c r="D148" s="184"/>
      <c r="E148" s="285"/>
      <c r="F148" s="276"/>
      <c r="G148" s="285"/>
      <c r="H148" s="276"/>
      <c r="I148" s="285"/>
      <c r="J148" s="276"/>
      <c r="K148" s="285"/>
      <c r="L148" s="276"/>
      <c r="M148" s="285"/>
      <c r="N148" s="276"/>
      <c r="O148" s="37"/>
      <c r="P148" s="37"/>
      <c r="Q148" s="24">
        <f t="shared" si="20"/>
        <v>0</v>
      </c>
      <c r="R148" s="133"/>
      <c r="S148" s="223"/>
      <c r="T148" s="469">
        <f>'Eingabe BU25'!Q148</f>
        <v>0</v>
      </c>
      <c r="U148" s="470">
        <f t="shared" si="14"/>
        <v>0</v>
      </c>
      <c r="V148" s="76"/>
      <c r="W148" s="15"/>
      <c r="X148" s="511" t="e">
        <f t="shared" ref="X148:X153" si="22">Q148/$R$99</f>
        <v>#DIV/0!</v>
      </c>
      <c r="Y148" s="517" t="e">
        <f t="shared" si="21"/>
        <v>#DIV/0!</v>
      </c>
    </row>
    <row r="149" spans="1:25" x14ac:dyDescent="0.2">
      <c r="A149" s="284" t="s">
        <v>204</v>
      </c>
      <c r="B149" s="184"/>
      <c r="C149" s="187" t="s">
        <v>172</v>
      </c>
      <c r="D149" s="184"/>
      <c r="E149" s="285"/>
      <c r="F149" s="276"/>
      <c r="G149" s="285"/>
      <c r="H149" s="276"/>
      <c r="I149" s="285"/>
      <c r="J149" s="276"/>
      <c r="K149" s="285"/>
      <c r="L149" s="276"/>
      <c r="M149" s="285"/>
      <c r="N149" s="276"/>
      <c r="O149" s="37"/>
      <c r="P149" s="37"/>
      <c r="Q149" s="24">
        <f t="shared" si="20"/>
        <v>0</v>
      </c>
      <c r="R149" s="133"/>
      <c r="S149" s="223"/>
      <c r="T149" s="469">
        <f>'Eingabe BU25'!Q149</f>
        <v>0</v>
      </c>
      <c r="U149" s="470">
        <f t="shared" si="14"/>
        <v>0</v>
      </c>
      <c r="V149" s="76"/>
      <c r="W149" s="15"/>
      <c r="X149" s="511" t="e">
        <f t="shared" si="22"/>
        <v>#DIV/0!</v>
      </c>
      <c r="Y149" s="517" t="e">
        <f t="shared" si="21"/>
        <v>#DIV/0!</v>
      </c>
    </row>
    <row r="150" spans="1:25" x14ac:dyDescent="0.2">
      <c r="A150" s="284" t="s">
        <v>205</v>
      </c>
      <c r="B150" s="184"/>
      <c r="C150" s="187" t="s">
        <v>173</v>
      </c>
      <c r="D150" s="184"/>
      <c r="E150" s="285"/>
      <c r="F150" s="276"/>
      <c r="G150" s="285"/>
      <c r="H150" s="276"/>
      <c r="I150" s="285"/>
      <c r="J150" s="276"/>
      <c r="K150" s="285"/>
      <c r="L150" s="276"/>
      <c r="M150" s="285"/>
      <c r="N150" s="276"/>
      <c r="O150" s="37"/>
      <c r="P150" s="37"/>
      <c r="Q150" s="24">
        <f t="shared" si="20"/>
        <v>0</v>
      </c>
      <c r="R150" s="133"/>
      <c r="S150" s="223"/>
      <c r="T150" s="469">
        <f>'Eingabe BU25'!Q150</f>
        <v>0</v>
      </c>
      <c r="U150" s="470">
        <f t="shared" si="14"/>
        <v>0</v>
      </c>
      <c r="V150" s="76"/>
      <c r="W150" s="15"/>
      <c r="X150" s="511" t="e">
        <f t="shared" si="22"/>
        <v>#DIV/0!</v>
      </c>
      <c r="Y150" s="517" t="e">
        <f t="shared" si="21"/>
        <v>#DIV/0!</v>
      </c>
    </row>
    <row r="151" spans="1:25" x14ac:dyDescent="0.2">
      <c r="A151" s="284" t="s">
        <v>206</v>
      </c>
      <c r="B151" s="184"/>
      <c r="C151" s="187" t="s">
        <v>174</v>
      </c>
      <c r="D151" s="184"/>
      <c r="E151" s="285"/>
      <c r="F151" s="276"/>
      <c r="G151" s="285"/>
      <c r="H151" s="276"/>
      <c r="I151" s="285"/>
      <c r="J151" s="276"/>
      <c r="K151" s="285"/>
      <c r="L151" s="276"/>
      <c r="M151" s="285"/>
      <c r="N151" s="276"/>
      <c r="O151" s="37"/>
      <c r="P151" s="37"/>
      <c r="Q151" s="24">
        <f t="shared" si="20"/>
        <v>0</v>
      </c>
      <c r="R151" s="133"/>
      <c r="S151" s="223"/>
      <c r="T151" s="469">
        <f>'Eingabe BU25'!Q151</f>
        <v>0</v>
      </c>
      <c r="U151" s="470">
        <f t="shared" si="14"/>
        <v>0</v>
      </c>
      <c r="V151" s="76"/>
      <c r="W151" s="15"/>
      <c r="X151" s="511" t="e">
        <f t="shared" si="22"/>
        <v>#DIV/0!</v>
      </c>
      <c r="Y151" s="517" t="e">
        <f t="shared" si="21"/>
        <v>#DIV/0!</v>
      </c>
    </row>
    <row r="152" spans="1:25" x14ac:dyDescent="0.2">
      <c r="A152" s="284" t="s">
        <v>207</v>
      </c>
      <c r="B152" s="184"/>
      <c r="C152" s="187" t="s">
        <v>175</v>
      </c>
      <c r="D152" s="184"/>
      <c r="E152" s="285"/>
      <c r="F152" s="276"/>
      <c r="G152" s="285"/>
      <c r="H152" s="276"/>
      <c r="I152" s="285"/>
      <c r="J152" s="276"/>
      <c r="K152" s="285"/>
      <c r="L152" s="276"/>
      <c r="M152" s="285"/>
      <c r="N152" s="276"/>
      <c r="O152" s="37"/>
      <c r="P152" s="37"/>
      <c r="Q152" s="24">
        <f t="shared" si="20"/>
        <v>0</v>
      </c>
      <c r="R152" s="133"/>
      <c r="S152" s="223"/>
      <c r="T152" s="469">
        <f>'Eingabe BU25'!Q152</f>
        <v>0</v>
      </c>
      <c r="U152" s="470">
        <f t="shared" si="14"/>
        <v>0</v>
      </c>
      <c r="V152" s="76"/>
      <c r="W152" s="15"/>
      <c r="X152" s="511" t="e">
        <f t="shared" si="22"/>
        <v>#DIV/0!</v>
      </c>
      <c r="Y152" s="517" t="e">
        <f t="shared" si="21"/>
        <v>#DIV/0!</v>
      </c>
    </row>
    <row r="153" spans="1:25" x14ac:dyDescent="0.2">
      <c r="A153" s="284" t="s">
        <v>208</v>
      </c>
      <c r="B153" s="184"/>
      <c r="C153" s="187" t="s">
        <v>210</v>
      </c>
      <c r="D153" s="184"/>
      <c r="E153" s="285"/>
      <c r="F153" s="276"/>
      <c r="G153" s="285"/>
      <c r="H153" s="276"/>
      <c r="I153" s="285"/>
      <c r="J153" s="276"/>
      <c r="K153" s="285"/>
      <c r="L153" s="276"/>
      <c r="M153" s="285"/>
      <c r="N153" s="276"/>
      <c r="O153" s="37"/>
      <c r="P153" s="37"/>
      <c r="Q153" s="24">
        <f t="shared" si="20"/>
        <v>0</v>
      </c>
      <c r="R153" s="133"/>
      <c r="S153" s="223"/>
      <c r="T153" s="469">
        <f>'Eingabe BU25'!Q153</f>
        <v>0</v>
      </c>
      <c r="U153" s="470">
        <f t="shared" si="14"/>
        <v>0</v>
      </c>
      <c r="V153" s="76"/>
      <c r="W153" s="15"/>
      <c r="X153" s="511" t="e">
        <f t="shared" si="22"/>
        <v>#DIV/0!</v>
      </c>
      <c r="Y153" s="517" t="e">
        <f t="shared" si="21"/>
        <v>#DIV/0!</v>
      </c>
    </row>
    <row r="154" spans="1:25" x14ac:dyDescent="0.2">
      <c r="A154" s="284" t="s">
        <v>209</v>
      </c>
      <c r="B154" s="184"/>
      <c r="C154" s="187" t="s">
        <v>211</v>
      </c>
      <c r="D154" s="184"/>
      <c r="E154" s="285"/>
      <c r="F154" s="276"/>
      <c r="G154" s="285"/>
      <c r="H154" s="276"/>
      <c r="I154" s="285"/>
      <c r="J154" s="276"/>
      <c r="K154" s="285"/>
      <c r="L154" s="276"/>
      <c r="M154" s="285"/>
      <c r="N154" s="276"/>
      <c r="O154" s="37"/>
      <c r="P154" s="37"/>
      <c r="Q154" s="39">
        <f t="shared" si="20"/>
        <v>0</v>
      </c>
      <c r="R154" s="133"/>
      <c r="S154" s="223"/>
      <c r="T154" s="469">
        <f>'Eingabe BU25'!Q154</f>
        <v>0</v>
      </c>
      <c r="U154" s="470">
        <f t="shared" si="14"/>
        <v>0</v>
      </c>
      <c r="V154" s="76"/>
      <c r="W154" s="511" t="e">
        <f>Q154/($R$98+$R$100)</f>
        <v>#DIV/0!</v>
      </c>
      <c r="X154" s="15"/>
      <c r="Y154" s="518" t="e">
        <f t="shared" si="21"/>
        <v>#DIV/0!</v>
      </c>
    </row>
    <row r="155" spans="1:25" x14ac:dyDescent="0.2">
      <c r="A155" s="283" t="s">
        <v>354</v>
      </c>
      <c r="B155" s="183" t="s">
        <v>46</v>
      </c>
      <c r="C155" s="183"/>
      <c r="D155" s="183"/>
      <c r="E155" s="285"/>
      <c r="F155" s="276"/>
      <c r="G155" s="285"/>
      <c r="H155" s="276"/>
      <c r="I155" s="285"/>
      <c r="J155" s="276"/>
      <c r="K155" s="285"/>
      <c r="L155" s="276"/>
      <c r="M155" s="285"/>
      <c r="N155" s="276"/>
      <c r="O155" s="37"/>
      <c r="P155" s="37"/>
      <c r="Q155" s="21">
        <f t="shared" si="20"/>
        <v>0</v>
      </c>
      <c r="R155" s="236"/>
      <c r="S155" s="223"/>
      <c r="T155" s="469"/>
      <c r="U155" s="470"/>
      <c r="V155" s="76"/>
      <c r="W155" s="499"/>
      <c r="X155" s="499"/>
      <c r="Y155" s="512"/>
    </row>
    <row r="156" spans="1:25" x14ac:dyDescent="0.2">
      <c r="A156" s="223"/>
      <c r="B156" s="185" t="s">
        <v>360</v>
      </c>
      <c r="C156" s="185"/>
      <c r="D156" s="185"/>
      <c r="E156" s="225"/>
      <c r="F156" s="226"/>
      <c r="G156" s="225"/>
      <c r="H156" s="226"/>
      <c r="I156" s="225"/>
      <c r="J156" s="226"/>
      <c r="K156" s="225"/>
      <c r="L156" s="226"/>
      <c r="M156" s="225"/>
      <c r="N156" s="226"/>
      <c r="O156" s="37"/>
      <c r="P156" s="37"/>
      <c r="Q156" s="37"/>
      <c r="R156" s="22">
        <f>Q155-R157</f>
        <v>0</v>
      </c>
      <c r="S156" s="223"/>
      <c r="T156" s="469">
        <f>'Eingabe BU25'!R156</f>
        <v>0</v>
      </c>
      <c r="U156" s="470">
        <f t="shared" ref="U156:U157" si="23">R156-T156</f>
        <v>0</v>
      </c>
      <c r="V156" s="76"/>
      <c r="W156" s="511" t="e">
        <f>R156/($R$98+$R$100)</f>
        <v>#DIV/0!</v>
      </c>
      <c r="X156" s="15"/>
      <c r="Y156" s="516" t="e">
        <f>Q156/$R$102</f>
        <v>#DIV/0!</v>
      </c>
    </row>
    <row r="157" spans="1:25" x14ac:dyDescent="0.2">
      <c r="A157" s="223"/>
      <c r="B157" s="185" t="s">
        <v>361</v>
      </c>
      <c r="C157" s="185"/>
      <c r="D157" s="185"/>
      <c r="E157" s="225"/>
      <c r="F157" s="226"/>
      <c r="G157" s="225"/>
      <c r="H157" s="226"/>
      <c r="I157" s="225"/>
      <c r="J157" s="226"/>
      <c r="K157" s="225"/>
      <c r="L157" s="226"/>
      <c r="M157" s="225"/>
      <c r="N157" s="226"/>
      <c r="O157" s="286"/>
      <c r="P157" s="37"/>
      <c r="Q157" s="37"/>
      <c r="R157" s="24">
        <f>O157</f>
        <v>0</v>
      </c>
      <c r="S157" s="223"/>
      <c r="T157" s="469">
        <f>'Eingabe BU25'!R157</f>
        <v>0</v>
      </c>
      <c r="U157" s="470">
        <f t="shared" si="23"/>
        <v>0</v>
      </c>
      <c r="V157" s="76"/>
      <c r="W157" s="15"/>
      <c r="X157" s="511" t="e">
        <f>R157/$R$99</f>
        <v>#DIV/0!</v>
      </c>
      <c r="Y157" s="517" t="e">
        <f>Q157/$R$102</f>
        <v>#DIV/0!</v>
      </c>
    </row>
    <row r="158" spans="1:25" x14ac:dyDescent="0.2">
      <c r="A158" s="283" t="s">
        <v>216</v>
      </c>
      <c r="B158" s="183" t="s">
        <v>215</v>
      </c>
      <c r="C158" s="183"/>
      <c r="D158" s="183"/>
      <c r="E158" s="285"/>
      <c r="F158" s="276"/>
      <c r="G158" s="285"/>
      <c r="H158" s="276"/>
      <c r="I158" s="285"/>
      <c r="J158" s="276"/>
      <c r="K158" s="285"/>
      <c r="L158" s="276"/>
      <c r="M158" s="285"/>
      <c r="N158" s="276"/>
      <c r="O158" s="37"/>
      <c r="P158" s="37"/>
      <c r="Q158" s="22">
        <f>E158-F158+G158-H158+K158-L158+M158-N158+I158-J158</f>
        <v>0</v>
      </c>
      <c r="R158" s="236"/>
      <c r="S158" s="223"/>
      <c r="T158" s="469">
        <f>'Eingabe BU25'!Q158</f>
        <v>0</v>
      </c>
      <c r="U158" s="470">
        <f t="shared" si="14"/>
        <v>0</v>
      </c>
      <c r="V158" s="76"/>
      <c r="W158" s="511" t="e">
        <f>Q158/($R$98+$R$100)</f>
        <v>#DIV/0!</v>
      </c>
      <c r="X158" s="15"/>
      <c r="Y158" s="516" t="e">
        <f>Q158/$R$102</f>
        <v>#DIV/0!</v>
      </c>
    </row>
    <row r="159" spans="1:25" s="37" customFormat="1" x14ac:dyDescent="0.2">
      <c r="E159" s="499"/>
      <c r="F159" s="499"/>
      <c r="G159" s="499"/>
      <c r="H159" s="499"/>
      <c r="I159" s="499"/>
      <c r="J159" s="499"/>
      <c r="K159" s="499"/>
      <c r="L159" s="499"/>
      <c r="M159" s="499"/>
      <c r="N159" s="499"/>
      <c r="R159" s="133"/>
      <c r="T159" s="10"/>
      <c r="U159" s="500"/>
      <c r="V159" s="60"/>
      <c r="W159" s="140"/>
      <c r="X159" s="140"/>
      <c r="Y159" s="513"/>
    </row>
    <row r="160" spans="1:25" x14ac:dyDescent="0.2">
      <c r="A160" s="283" t="s">
        <v>218</v>
      </c>
      <c r="B160" s="186" t="s">
        <v>47</v>
      </c>
      <c r="C160" s="183"/>
      <c r="D160" s="183"/>
      <c r="E160" s="277"/>
      <c r="F160" s="286"/>
      <c r="G160" s="277"/>
      <c r="H160" s="286"/>
      <c r="I160" s="277"/>
      <c r="J160" s="286"/>
      <c r="K160" s="277"/>
      <c r="L160" s="286"/>
      <c r="M160" s="277"/>
      <c r="N160" s="286"/>
      <c r="O160" s="37"/>
      <c r="P160" s="37"/>
      <c r="Q160" s="21">
        <f t="shared" ref="Q160:Q162" si="24">E160-F160+G160-H160+K160-L160+M160-N160+I160-J160</f>
        <v>0</v>
      </c>
      <c r="R160" s="133"/>
      <c r="S160" s="223"/>
      <c r="T160" s="469"/>
      <c r="U160" s="470"/>
      <c r="V160" s="76"/>
      <c r="W160" s="37"/>
      <c r="X160" s="37"/>
      <c r="Y160" s="514"/>
    </row>
    <row r="161" spans="1:25" x14ac:dyDescent="0.2">
      <c r="A161" s="283" t="s">
        <v>219</v>
      </c>
      <c r="B161" s="186" t="s">
        <v>345</v>
      </c>
      <c r="C161" s="183"/>
      <c r="D161" s="183"/>
      <c r="E161" s="277"/>
      <c r="F161" s="286"/>
      <c r="G161" s="277"/>
      <c r="H161" s="286"/>
      <c r="I161" s="277"/>
      <c r="J161" s="286"/>
      <c r="K161" s="277"/>
      <c r="L161" s="286"/>
      <c r="M161" s="277"/>
      <c r="N161" s="286"/>
      <c r="O161" s="37"/>
      <c r="P161" s="37"/>
      <c r="Q161" s="21">
        <f t="shared" si="24"/>
        <v>0</v>
      </c>
      <c r="R161" s="133"/>
      <c r="S161" s="223"/>
      <c r="T161" s="469"/>
      <c r="U161" s="470"/>
      <c r="V161" s="76"/>
      <c r="W161" s="37"/>
      <c r="X161" s="37"/>
      <c r="Y161" s="514"/>
    </row>
    <row r="162" spans="1:25" x14ac:dyDescent="0.2">
      <c r="A162" s="283" t="s">
        <v>355</v>
      </c>
      <c r="B162" s="186" t="s">
        <v>220</v>
      </c>
      <c r="C162" s="183"/>
      <c r="D162" s="183"/>
      <c r="E162" s="277"/>
      <c r="F162" s="286"/>
      <c r="G162" s="277"/>
      <c r="H162" s="286"/>
      <c r="I162" s="277"/>
      <c r="J162" s="286"/>
      <c r="K162" s="277"/>
      <c r="L162" s="286"/>
      <c r="M162" s="277"/>
      <c r="N162" s="286"/>
      <c r="O162" s="37"/>
      <c r="P162" s="37"/>
      <c r="Q162" s="21">
        <f t="shared" si="24"/>
        <v>0</v>
      </c>
      <c r="R162" s="236"/>
      <c r="S162" s="223"/>
      <c r="T162" s="469"/>
      <c r="U162" s="470"/>
      <c r="V162" s="76"/>
      <c r="W162" s="137"/>
      <c r="X162" s="137"/>
      <c r="Y162" s="515"/>
    </row>
    <row r="163" spans="1:25" x14ac:dyDescent="0.2">
      <c r="A163" s="223"/>
      <c r="B163" s="185" t="s">
        <v>402</v>
      </c>
      <c r="C163" s="185"/>
      <c r="D163" s="185"/>
      <c r="E163" s="225"/>
      <c r="F163" s="226"/>
      <c r="G163" s="225"/>
      <c r="H163" s="226"/>
      <c r="I163" s="225"/>
      <c r="J163" s="226"/>
      <c r="K163" s="225"/>
      <c r="L163" s="226"/>
      <c r="M163" s="225"/>
      <c r="N163" s="226"/>
      <c r="O163" s="37"/>
      <c r="P163" s="37"/>
      <c r="Q163" s="37"/>
      <c r="R163" s="22">
        <f>Q160+Q161+Q162-R164</f>
        <v>0</v>
      </c>
      <c r="S163" s="223"/>
      <c r="T163" s="469">
        <f>'Eingabe BU25'!R163</f>
        <v>0</v>
      </c>
      <c r="U163" s="470">
        <f t="shared" ref="U163:U164" si="25">R163-T163</f>
        <v>0</v>
      </c>
      <c r="V163" s="76"/>
      <c r="W163" s="511" t="e">
        <f>R163/($R$98+$R$100)</f>
        <v>#DIV/0!</v>
      </c>
      <c r="X163" s="15"/>
      <c r="Y163" s="516" t="e">
        <f>Q163/$R$102</f>
        <v>#DIV/0!</v>
      </c>
    </row>
    <row r="164" spans="1:25" x14ac:dyDescent="0.2">
      <c r="A164" s="223"/>
      <c r="B164" s="185" t="s">
        <v>403</v>
      </c>
      <c r="C164" s="185"/>
      <c r="D164" s="185"/>
      <c r="E164" s="225"/>
      <c r="F164" s="226"/>
      <c r="G164" s="225"/>
      <c r="H164" s="226"/>
      <c r="I164" s="225"/>
      <c r="J164" s="226"/>
      <c r="K164" s="225"/>
      <c r="L164" s="226"/>
      <c r="M164" s="225"/>
      <c r="N164" s="226"/>
      <c r="O164" s="37"/>
      <c r="P164" s="453"/>
      <c r="Q164" s="37"/>
      <c r="R164" s="24">
        <f>P164</f>
        <v>0</v>
      </c>
      <c r="S164" s="223"/>
      <c r="T164" s="469">
        <f>'Eingabe BU25'!R164</f>
        <v>0</v>
      </c>
      <c r="U164" s="470">
        <f t="shared" si="25"/>
        <v>0</v>
      </c>
      <c r="V164" s="76"/>
      <c r="W164" s="15"/>
      <c r="X164" s="511" t="e">
        <f>R164/$R$99</f>
        <v>#DIV/0!</v>
      </c>
      <c r="Y164" s="517" t="e">
        <f>Q164/$R$102</f>
        <v>#DIV/0!</v>
      </c>
    </row>
    <row r="165" spans="1:25" x14ac:dyDescent="0.2">
      <c r="A165" s="284" t="s">
        <v>221</v>
      </c>
      <c r="B165" s="187" t="s">
        <v>222</v>
      </c>
      <c r="C165" s="184"/>
      <c r="D165" s="184"/>
      <c r="E165" s="277"/>
      <c r="F165" s="286"/>
      <c r="G165" s="277"/>
      <c r="H165" s="286"/>
      <c r="I165" s="277"/>
      <c r="J165" s="286"/>
      <c r="K165" s="277"/>
      <c r="L165" s="286"/>
      <c r="M165" s="277"/>
      <c r="N165" s="286"/>
      <c r="O165" s="37"/>
      <c r="P165" s="37"/>
      <c r="Q165" s="24">
        <f t="shared" ref="Q165:Q166" si="26">E165-F165+G165-H165+K165-L165+M165-N165+I165-J165</f>
        <v>0</v>
      </c>
      <c r="R165" s="236"/>
      <c r="S165" s="223"/>
      <c r="T165" s="469">
        <f>'Eingabe BU25'!Q165</f>
        <v>0</v>
      </c>
      <c r="U165" s="470">
        <f t="shared" si="14"/>
        <v>0</v>
      </c>
      <c r="V165" s="76"/>
      <c r="W165" s="15"/>
      <c r="X165" s="511" t="e">
        <f>Q165/$R$99</f>
        <v>#DIV/0!</v>
      </c>
      <c r="Y165" s="517" t="e">
        <f>Q165/$R$102</f>
        <v>#DIV/0!</v>
      </c>
    </row>
    <row r="166" spans="1:25" x14ac:dyDescent="0.2">
      <c r="A166" s="283" t="s">
        <v>223</v>
      </c>
      <c r="B166" s="183" t="s">
        <v>215</v>
      </c>
      <c r="C166" s="184"/>
      <c r="D166" s="184"/>
      <c r="E166" s="277"/>
      <c r="F166" s="286"/>
      <c r="G166" s="277"/>
      <c r="H166" s="286"/>
      <c r="I166" s="277"/>
      <c r="J166" s="286"/>
      <c r="K166" s="277"/>
      <c r="L166" s="286"/>
      <c r="M166" s="277"/>
      <c r="N166" s="286"/>
      <c r="O166" s="137"/>
      <c r="P166" s="137"/>
      <c r="Q166" s="22">
        <f t="shared" si="26"/>
        <v>0</v>
      </c>
      <c r="R166" s="237"/>
      <c r="S166" s="223"/>
      <c r="T166" s="469">
        <f>'Eingabe BU25'!Q166</f>
        <v>0</v>
      </c>
      <c r="U166" s="470">
        <f t="shared" si="14"/>
        <v>0</v>
      </c>
      <c r="V166" s="76"/>
      <c r="W166" s="511" t="e">
        <f>Q166/($R$98+$R$100)</f>
        <v>#DIV/0!</v>
      </c>
      <c r="X166" s="15"/>
      <c r="Y166" s="516" t="e">
        <f>Q166/$R$102</f>
        <v>#DIV/0!</v>
      </c>
    </row>
    <row r="167" spans="1:25" x14ac:dyDescent="0.2">
      <c r="A167" s="140"/>
      <c r="B167" s="140"/>
      <c r="C167" s="140"/>
      <c r="D167" s="140"/>
      <c r="E167" s="140"/>
      <c r="F167" s="140"/>
      <c r="G167" s="140"/>
      <c r="H167" s="140"/>
      <c r="I167" s="140"/>
      <c r="J167" s="140"/>
      <c r="K167" s="140"/>
      <c r="L167" s="140"/>
      <c r="M167" s="140"/>
      <c r="N167" s="140"/>
      <c r="O167" s="140"/>
      <c r="P167" s="140"/>
      <c r="Q167" s="140"/>
      <c r="R167" s="140"/>
      <c r="S167" s="37"/>
      <c r="T167" s="8"/>
      <c r="U167" s="471"/>
      <c r="V167" s="76"/>
      <c r="W167" s="76"/>
    </row>
    <row r="168" spans="1:25" x14ac:dyDescent="0.2">
      <c r="A168" s="146" t="s">
        <v>28</v>
      </c>
      <c r="B168" s="182"/>
      <c r="C168" s="182"/>
      <c r="D168" s="30"/>
      <c r="E168" s="19">
        <f t="shared" ref="E168:N168" si="27">SUM(E116:E165)</f>
        <v>0</v>
      </c>
      <c r="F168" s="19">
        <f t="shared" si="27"/>
        <v>0</v>
      </c>
      <c r="G168" s="19">
        <f t="shared" si="27"/>
        <v>0</v>
      </c>
      <c r="H168" s="19">
        <f>SUM(H116:H165)</f>
        <v>0</v>
      </c>
      <c r="I168" s="19">
        <f t="shared" ref="I168" si="28">SUM(I116:I165)</f>
        <v>0</v>
      </c>
      <c r="J168" s="19">
        <f>SUM(J116:J165)</f>
        <v>0</v>
      </c>
      <c r="K168" s="19">
        <f>SUM(K116:K165)</f>
        <v>0</v>
      </c>
      <c r="L168" s="19">
        <f t="shared" si="27"/>
        <v>0</v>
      </c>
      <c r="M168" s="19">
        <f t="shared" si="27"/>
        <v>0</v>
      </c>
      <c r="N168" s="19">
        <f t="shared" si="27"/>
        <v>0</v>
      </c>
      <c r="O168" s="223"/>
      <c r="P168" s="133"/>
      <c r="Q168" s="19">
        <f>SUM(Q116:Q165)</f>
        <v>0</v>
      </c>
      <c r="R168" s="290"/>
      <c r="S168" s="37"/>
      <c r="T168" s="472">
        <f>'Eingabe BU25'!Q168</f>
        <v>0</v>
      </c>
      <c r="U168" s="473">
        <f t="shared" si="14"/>
        <v>0</v>
      </c>
      <c r="V168" s="76"/>
      <c r="W168" s="76"/>
    </row>
    <row r="169" spans="1:25" ht="15" x14ac:dyDescent="0.2">
      <c r="A169" s="1"/>
      <c r="B169" s="1"/>
      <c r="C169" s="181"/>
      <c r="D169" s="181"/>
      <c r="E169" s="1"/>
      <c r="F169" s="1"/>
      <c r="G169" s="1"/>
      <c r="H169" s="1"/>
      <c r="I169" s="1"/>
      <c r="J169" s="1"/>
      <c r="K169" s="1"/>
      <c r="L169" s="1"/>
      <c r="N169" s="1"/>
      <c r="R169" s="26"/>
      <c r="S169" s="58"/>
      <c r="T169" s="58"/>
      <c r="U169" s="60"/>
      <c r="V169" s="76"/>
      <c r="W169" s="76"/>
    </row>
    <row r="170" spans="1:25" x14ac:dyDescent="0.2">
      <c r="A170" s="296"/>
      <c r="B170" s="218"/>
      <c r="C170" s="218"/>
      <c r="D170" s="219"/>
      <c r="E170" s="293" t="s">
        <v>34</v>
      </c>
      <c r="F170" s="188" t="s">
        <v>35</v>
      </c>
      <c r="G170" s="293" t="s">
        <v>34</v>
      </c>
      <c r="H170" s="188" t="s">
        <v>35</v>
      </c>
      <c r="I170" s="293" t="s">
        <v>34</v>
      </c>
      <c r="J170" s="188" t="s">
        <v>35</v>
      </c>
      <c r="K170" s="293" t="s">
        <v>34</v>
      </c>
      <c r="L170" s="188" t="s">
        <v>35</v>
      </c>
      <c r="M170" s="293" t="s">
        <v>34</v>
      </c>
      <c r="N170" s="188" t="s">
        <v>35</v>
      </c>
      <c r="O170" s="293" t="s">
        <v>34</v>
      </c>
      <c r="P170" s="188" t="s">
        <v>35</v>
      </c>
      <c r="Q170" s="294"/>
      <c r="R170" s="295"/>
      <c r="S170" s="238"/>
      <c r="T170" s="468" t="str">
        <f>"BU "&amp;'Eingabe BU25'!A2</f>
        <v>BU 2025</v>
      </c>
      <c r="U170" s="468" t="s">
        <v>349</v>
      </c>
      <c r="V170" s="76"/>
      <c r="W170" s="76"/>
    </row>
    <row r="171" spans="1:25" x14ac:dyDescent="0.2">
      <c r="A171" s="143"/>
      <c r="B171" s="220"/>
      <c r="C171" s="220"/>
      <c r="D171" s="221"/>
      <c r="E171" s="618" t="s">
        <v>76</v>
      </c>
      <c r="F171" s="619"/>
      <c r="G171" s="618" t="s">
        <v>79</v>
      </c>
      <c r="H171" s="619"/>
      <c r="I171" s="618" t="s">
        <v>466</v>
      </c>
      <c r="J171" s="619"/>
      <c r="K171" s="620" t="s">
        <v>77</v>
      </c>
      <c r="L171" s="621"/>
      <c r="M171" s="618" t="s">
        <v>78</v>
      </c>
      <c r="N171" s="619"/>
      <c r="O171" s="620" t="s">
        <v>217</v>
      </c>
      <c r="P171" s="621"/>
      <c r="Q171" s="622" t="s">
        <v>36</v>
      </c>
      <c r="R171" s="623"/>
      <c r="S171" s="238"/>
      <c r="T171" s="468"/>
      <c r="U171" s="468"/>
      <c r="V171" s="76"/>
      <c r="W171" s="76"/>
    </row>
    <row r="172" spans="1:25" x14ac:dyDescent="0.2">
      <c r="S172" s="58"/>
      <c r="T172" s="58"/>
      <c r="U172" s="58"/>
      <c r="V172" s="7"/>
      <c r="W172" s="7"/>
    </row>
    <row r="173" spans="1:25" x14ac:dyDescent="0.2">
      <c r="N173" s="33"/>
      <c r="O173" s="33"/>
      <c r="P173" s="34"/>
      <c r="Q173" s="35"/>
      <c r="R173" s="36"/>
      <c r="S173" s="60"/>
      <c r="T173" s="76"/>
      <c r="U173" s="76"/>
    </row>
    <row r="174" spans="1:25" x14ac:dyDescent="0.2">
      <c r="Q174" s="7"/>
      <c r="R174" s="7"/>
      <c r="S174" s="76"/>
      <c r="T174" s="76"/>
      <c r="U174" s="76"/>
    </row>
    <row r="175" spans="1:25" x14ac:dyDescent="0.2">
      <c r="Q175" s="7"/>
      <c r="R175" s="7"/>
      <c r="S175" s="76"/>
      <c r="T175" s="76"/>
      <c r="U175" s="76"/>
    </row>
    <row r="176" spans="1:25" x14ac:dyDescent="0.2">
      <c r="S176" s="76"/>
      <c r="T176" s="76"/>
      <c r="U176" s="76"/>
    </row>
    <row r="177" spans="19:21" x14ac:dyDescent="0.2">
      <c r="S177" s="76"/>
      <c r="T177" s="76"/>
      <c r="U177" s="76"/>
    </row>
    <row r="178" spans="19:21" x14ac:dyDescent="0.2">
      <c r="S178" s="76"/>
      <c r="T178" s="76"/>
      <c r="U178" s="76"/>
    </row>
    <row r="179" spans="19:21" x14ac:dyDescent="0.2">
      <c r="S179" s="76"/>
      <c r="T179" s="76"/>
      <c r="U179" s="76"/>
    </row>
    <row r="180" spans="19:21" x14ac:dyDescent="0.2">
      <c r="S180" s="76"/>
      <c r="T180" s="76"/>
      <c r="U180" s="76"/>
    </row>
    <row r="181" spans="19:21" x14ac:dyDescent="0.2">
      <c r="S181" s="76"/>
      <c r="T181" s="76"/>
      <c r="U181" s="76"/>
    </row>
  </sheetData>
  <sheetProtection algorithmName="SHA-512" hashValue="gpJs4I1WfVmL5zcWXsIHKX96jGKbwg2TT7/+PUs+RryXCKyhAvxGMvaRx1WaNXNf6zd+BIGfX2WN/pZ4yJhLug==" saltValue="ngjhVIJoCdxmvb756/oV4g==" spinCount="100000" sheet="1" objects="1" scenarios="1"/>
  <mergeCells count="15">
    <mergeCell ref="C7:E7"/>
    <mergeCell ref="Q113:R113"/>
    <mergeCell ref="E171:F171"/>
    <mergeCell ref="G171:H171"/>
    <mergeCell ref="K171:L171"/>
    <mergeCell ref="M171:N171"/>
    <mergeCell ref="O171:P171"/>
    <mergeCell ref="Q171:R171"/>
    <mergeCell ref="O113:P113"/>
    <mergeCell ref="G113:H113"/>
    <mergeCell ref="K113:L113"/>
    <mergeCell ref="M113:N113"/>
    <mergeCell ref="E113:F113"/>
    <mergeCell ref="I113:J113"/>
    <mergeCell ref="I171:J171"/>
  </mergeCells>
  <pageMargins left="0.70866141732283472" right="0.70866141732283472" top="0.78740157480314965" bottom="0.78740157480314965" header="0.31496062992125984" footer="0.31496062992125984"/>
  <pageSetup paperSize="9" scale="39" fitToHeight="0" orientation="landscape" r:id="rId1"/>
  <headerFooter scaleWithDoc="0">
    <oddFooter>&amp;L&amp;8
&amp;A/AVFIN&amp;R&amp;8&amp;A
&amp;P/&amp;N</oddFooter>
  </headerFooter>
  <rowBreaks count="1" manualBreakCount="1">
    <brk id="95" max="16383"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'Hilfstabelle Parameter'!$B$4:$B$7</xm:f>
          </x14:formula1>
          <xm:sqref>C9</xm:sqref>
        </x14:dataValidation>
        <x14:dataValidation type="list" allowBlank="1" showInputMessage="1" showErrorMessage="1">
          <x14:formula1>
            <xm:f>'Hilfstabelle Parameter'!$F$4:$F$6</xm:f>
          </x14:formula1>
          <xm:sqref>F11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Q98"/>
  <sheetViews>
    <sheetView showGridLines="0" zoomScaleNormal="100" workbookViewId="0">
      <selection activeCell="A3" sqref="A3"/>
    </sheetView>
  </sheetViews>
  <sheetFormatPr baseColWidth="10" defaultRowHeight="15" x14ac:dyDescent="0.2"/>
  <cols>
    <col min="1" max="1" width="19.42578125" style="40" customWidth="1"/>
    <col min="2" max="2" width="21.28515625" style="40" customWidth="1"/>
    <col min="3" max="3" width="13.85546875" style="40" customWidth="1"/>
    <col min="4" max="4" width="15.7109375" style="40" customWidth="1"/>
    <col min="5" max="5" width="14.28515625" style="40" bestFit="1" customWidth="1"/>
    <col min="6" max="6" width="11.42578125" style="31"/>
    <col min="7" max="10" width="10.7109375" style="7" customWidth="1"/>
    <col min="11" max="11" width="1.7109375" style="7" customWidth="1"/>
    <col min="12" max="12" width="9.28515625" style="7" customWidth="1"/>
    <col min="13" max="13" width="7.7109375" style="7" customWidth="1"/>
    <col min="14" max="14" width="7" style="7" customWidth="1"/>
    <col min="15" max="15" width="0.85546875" style="7" customWidth="1"/>
    <col min="16" max="16" width="9.28515625" style="7" customWidth="1"/>
    <col min="17" max="17" width="7.7109375" style="7" customWidth="1"/>
    <col min="18" max="16384" width="11.42578125" style="7"/>
  </cols>
  <sheetData>
    <row r="1" spans="1:14" x14ac:dyDescent="0.2">
      <c r="A1" s="12" t="str">
        <f>'Eingabe RG24'!C9</f>
        <v>bitte wählen</v>
      </c>
      <c r="B1" s="40">
        <f>'Eingabe RG24'!C7</f>
        <v>0</v>
      </c>
      <c r="C1" s="12"/>
      <c r="D1" s="12"/>
      <c r="E1" s="12"/>
    </row>
    <row r="2" spans="1:14" ht="15.75" x14ac:dyDescent="0.25">
      <c r="A2" s="43" t="s">
        <v>476</v>
      </c>
      <c r="B2" s="43"/>
      <c r="C2" s="43"/>
      <c r="D2" s="43"/>
      <c r="E2" s="43"/>
    </row>
    <row r="3" spans="1:14" ht="15.75" x14ac:dyDescent="0.25">
      <c r="A3" s="44"/>
      <c r="B3" s="43"/>
      <c r="C3" s="43"/>
      <c r="D3" s="43"/>
      <c r="E3" s="43"/>
      <c r="G3" s="628" t="s">
        <v>100</v>
      </c>
      <c r="H3" s="628"/>
      <c r="I3" s="628"/>
      <c r="J3" s="628"/>
    </row>
    <row r="4" spans="1:14" ht="15.75" x14ac:dyDescent="0.25">
      <c r="A4" s="5" t="s">
        <v>477</v>
      </c>
      <c r="B4" s="4"/>
      <c r="C4" s="3" t="s">
        <v>1</v>
      </c>
      <c r="D4" s="3" t="s">
        <v>2</v>
      </c>
      <c r="E4" s="3" t="s">
        <v>3</v>
      </c>
      <c r="G4" s="61" t="s">
        <v>101</v>
      </c>
      <c r="H4" s="61" t="s">
        <v>102</v>
      </c>
      <c r="I4" s="62" t="s">
        <v>103</v>
      </c>
      <c r="J4" s="62" t="s">
        <v>120</v>
      </c>
    </row>
    <row r="5" spans="1:14" ht="6" customHeight="1" x14ac:dyDescent="0.2">
      <c r="A5" s="90"/>
      <c r="B5" s="92"/>
      <c r="C5" s="84"/>
      <c r="D5" s="86"/>
      <c r="G5"/>
      <c r="H5"/>
      <c r="I5"/>
      <c r="J5" s="13"/>
    </row>
    <row r="6" spans="1:14" ht="14.25" customHeight="1" x14ac:dyDescent="0.2">
      <c r="A6" s="90" t="s">
        <v>4</v>
      </c>
      <c r="B6" s="92" t="s">
        <v>5</v>
      </c>
      <c r="C6" s="82">
        <f>'Eingabe RG24'!K9</f>
        <v>0</v>
      </c>
      <c r="D6" s="83">
        <f>IFERROR('Eingabe RG24'!R98+'Eingabe RG24'!R100,0)</f>
        <v>0</v>
      </c>
      <c r="E6" s="82">
        <f>C6-D6</f>
        <v>0</v>
      </c>
      <c r="G6"/>
      <c r="H6"/>
      <c r="I6" s="63">
        <f>IFERROR(E6/C6,0)</f>
        <v>0</v>
      </c>
      <c r="J6" s="63">
        <f t="shared" ref="J6:J19" si="0">IFERROR((E6/$I$30),0)</f>
        <v>0</v>
      </c>
      <c r="N6" s="481"/>
    </row>
    <row r="7" spans="1:14" ht="14.25" customHeight="1" x14ac:dyDescent="0.2">
      <c r="A7" s="90"/>
      <c r="B7" s="92" t="s">
        <v>351</v>
      </c>
      <c r="C7" s="82" t="e">
        <f>'Eingabe RG24'!K10</f>
        <v>#N/A</v>
      </c>
      <c r="D7" s="83">
        <f>IFERROR('Eingabe RG24'!R99,0)</f>
        <v>0</v>
      </c>
      <c r="E7" s="82" t="e">
        <f>C7-D7</f>
        <v>#N/A</v>
      </c>
      <c r="F7" s="32"/>
      <c r="G7"/>
      <c r="H7"/>
      <c r="I7" s="63">
        <f>IFERROR(E7/C7,0)</f>
        <v>0</v>
      </c>
      <c r="J7" s="63">
        <f t="shared" si="0"/>
        <v>0</v>
      </c>
      <c r="M7" s="8"/>
    </row>
    <row r="8" spans="1:14" ht="12.75" x14ac:dyDescent="0.2">
      <c r="A8" s="91"/>
      <c r="B8" s="93"/>
      <c r="C8" s="88"/>
      <c r="D8" s="89"/>
      <c r="E8" s="81" t="e">
        <f>SUM(E6:E7)</f>
        <v>#N/A</v>
      </c>
      <c r="G8" s="64" t="e">
        <f>C6+C7</f>
        <v>#N/A</v>
      </c>
      <c r="H8" s="64">
        <f>D6+D7</f>
        <v>0</v>
      </c>
      <c r="I8" s="65">
        <f>IFERROR(E8/G8,0)</f>
        <v>0</v>
      </c>
      <c r="J8" s="65">
        <f t="shared" si="0"/>
        <v>0</v>
      </c>
      <c r="N8" s="9"/>
    </row>
    <row r="9" spans="1:14" ht="14.25" customHeight="1" x14ac:dyDescent="0.2">
      <c r="A9" s="90" t="s">
        <v>6</v>
      </c>
      <c r="B9" s="92" t="s">
        <v>7</v>
      </c>
      <c r="C9" s="82">
        <f>'Eingabe RG24'!K11</f>
        <v>0</v>
      </c>
      <c r="D9" s="83">
        <f>'Eingabe RG24'!R89</f>
        <v>0</v>
      </c>
      <c r="E9" s="82">
        <f>C9-D9</f>
        <v>0</v>
      </c>
      <c r="G9" s="6"/>
      <c r="H9" s="6"/>
      <c r="I9" s="63">
        <f>IFERROR(E9/C9,0)</f>
        <v>0</v>
      </c>
      <c r="J9" s="63">
        <f t="shared" si="0"/>
        <v>0</v>
      </c>
      <c r="N9" s="9"/>
    </row>
    <row r="10" spans="1:14" ht="14.25" customHeight="1" x14ac:dyDescent="0.2">
      <c r="A10" s="90" t="s">
        <v>8</v>
      </c>
      <c r="B10" s="92" t="s">
        <v>66</v>
      </c>
      <c r="C10" s="82">
        <f>'Eingabe RG24'!K12</f>
        <v>0</v>
      </c>
      <c r="D10" s="83">
        <f>'Eingabe RG24'!F77-SUM(D6:D9)-SUM(D12:D19)</f>
        <v>0</v>
      </c>
      <c r="E10" s="82">
        <f>C10-D10</f>
        <v>0</v>
      </c>
      <c r="G10" s="6"/>
      <c r="H10" s="6"/>
      <c r="I10" s="63">
        <f>IFERROR(E10/C10,0)</f>
        <v>0</v>
      </c>
      <c r="J10" s="63">
        <f t="shared" si="0"/>
        <v>0</v>
      </c>
      <c r="K10" s="58"/>
      <c r="L10" s="58"/>
    </row>
    <row r="11" spans="1:14" ht="12.75" x14ac:dyDescent="0.2">
      <c r="A11" s="91"/>
      <c r="B11" s="93"/>
      <c r="C11" s="45"/>
      <c r="D11" s="89"/>
      <c r="E11" s="81">
        <f>SUM(E9:E10)</f>
        <v>0</v>
      </c>
      <c r="G11" s="64">
        <f>C9+C10</f>
        <v>0</v>
      </c>
      <c r="H11" s="64">
        <f>D9+D10</f>
        <v>0</v>
      </c>
      <c r="I11" s="65">
        <f>IFERROR(E11/G11,0)</f>
        <v>0</v>
      </c>
      <c r="J11" s="65">
        <f t="shared" si="0"/>
        <v>0</v>
      </c>
      <c r="K11" s="59"/>
      <c r="L11" s="59"/>
    </row>
    <row r="12" spans="1:14" ht="14.25" customHeight="1" x14ac:dyDescent="0.2">
      <c r="A12" s="90" t="s">
        <v>9</v>
      </c>
      <c r="B12" s="92" t="s">
        <v>10</v>
      </c>
      <c r="C12" s="82">
        <f>'Eingabe RG24'!K13</f>
        <v>0</v>
      </c>
      <c r="D12" s="83">
        <f>IFERROR('Eingabe RG24'!F53+'Eingabe RG24'!F62+'Eingabe RG24'!F63+'Eingabe RG24'!F67-D13+'Eingabe RG24'!R101,0)</f>
        <v>0</v>
      </c>
      <c r="E12" s="82">
        <f>C12-D12</f>
        <v>0</v>
      </c>
      <c r="G12" s="6"/>
      <c r="H12" s="6"/>
      <c r="I12" s="63">
        <f>IFERROR(E12/C12,0)</f>
        <v>0</v>
      </c>
      <c r="J12" s="63">
        <f t="shared" si="0"/>
        <v>0</v>
      </c>
      <c r="K12" s="59"/>
      <c r="L12" s="59"/>
    </row>
    <row r="13" spans="1:14" ht="14.25" customHeight="1" x14ac:dyDescent="0.2">
      <c r="A13" s="90"/>
      <c r="B13" s="92" t="s">
        <v>11</v>
      </c>
      <c r="C13" s="82">
        <f>'Eingabe RG24'!K14</f>
        <v>0</v>
      </c>
      <c r="D13" s="83">
        <f>'Eingabe RG24'!R76</f>
        <v>0</v>
      </c>
      <c r="E13" s="82">
        <f>C13-D13</f>
        <v>0</v>
      </c>
      <c r="G13" s="6"/>
      <c r="H13" s="6"/>
      <c r="I13" s="63">
        <f>IFERROR(E13/C13,0)</f>
        <v>0</v>
      </c>
      <c r="J13" s="63">
        <f t="shared" si="0"/>
        <v>0</v>
      </c>
      <c r="K13" s="59"/>
      <c r="L13" s="59"/>
    </row>
    <row r="14" spans="1:14" ht="12.75" x14ac:dyDescent="0.2">
      <c r="A14" s="91"/>
      <c r="B14" s="93"/>
      <c r="C14" s="88"/>
      <c r="D14" s="89"/>
      <c r="E14" s="81">
        <f>SUM(E12:E13)</f>
        <v>0</v>
      </c>
      <c r="G14" s="64">
        <f>C12+C13</f>
        <v>0</v>
      </c>
      <c r="H14" s="64">
        <f>D12+D13</f>
        <v>0</v>
      </c>
      <c r="I14" s="65">
        <f>IFERROR(E14/G14,0)</f>
        <v>0</v>
      </c>
      <c r="J14" s="65">
        <f t="shared" si="0"/>
        <v>0</v>
      </c>
      <c r="K14" s="59"/>
      <c r="L14" s="59"/>
    </row>
    <row r="15" spans="1:14" ht="14.25" customHeight="1" x14ac:dyDescent="0.2">
      <c r="A15" s="90" t="s">
        <v>12</v>
      </c>
      <c r="B15" s="92" t="s">
        <v>366</v>
      </c>
      <c r="C15" s="82">
        <f>'Eingabe RG24'!K15</f>
        <v>0</v>
      </c>
      <c r="D15" s="83">
        <f>'Eingabe RG24'!R53+'Eingabe RG24'!R54+'Eingabe RG24'!R57</f>
        <v>0</v>
      </c>
      <c r="E15" s="82">
        <f>C15-D15</f>
        <v>0</v>
      </c>
      <c r="F15" s="32"/>
      <c r="G15" s="6"/>
      <c r="H15" s="6"/>
      <c r="I15" s="63">
        <f>IFERROR(E15/C15,0)</f>
        <v>0</v>
      </c>
      <c r="J15" s="63">
        <f t="shared" si="0"/>
        <v>0</v>
      </c>
      <c r="K15" s="59"/>
      <c r="L15" s="59"/>
    </row>
    <row r="16" spans="1:14" ht="14.25" customHeight="1" x14ac:dyDescent="0.2">
      <c r="A16" s="90"/>
      <c r="B16" s="92" t="s">
        <v>13</v>
      </c>
      <c r="C16" s="82">
        <f>'Eingabe RG24'!K16</f>
        <v>0</v>
      </c>
      <c r="D16" s="83">
        <f>'Eingabe RG24'!R81</f>
        <v>0</v>
      </c>
      <c r="E16" s="82">
        <f>C16-D16</f>
        <v>0</v>
      </c>
      <c r="G16" s="6"/>
      <c r="H16" s="6"/>
      <c r="I16" s="63">
        <f>IFERROR(E16/C16,0)</f>
        <v>0</v>
      </c>
      <c r="J16" s="63">
        <f t="shared" si="0"/>
        <v>0</v>
      </c>
      <c r="K16" s="59"/>
      <c r="L16" s="59"/>
    </row>
    <row r="17" spans="1:17" ht="14.25" customHeight="1" x14ac:dyDescent="0.2">
      <c r="A17" s="90"/>
      <c r="B17" s="92" t="s">
        <v>14</v>
      </c>
      <c r="C17" s="82">
        <f>'Eingabe RG24'!K17</f>
        <v>0</v>
      </c>
      <c r="D17" s="83">
        <f>'Eingabe RG24'!F60-'Eingabe RG24'!R60</f>
        <v>0</v>
      </c>
      <c r="E17" s="82">
        <f>C17-D17</f>
        <v>0</v>
      </c>
      <c r="F17" s="49"/>
      <c r="G17" s="6"/>
      <c r="H17" s="6"/>
      <c r="I17" s="63">
        <f>IFERROR(E17/C17,0)</f>
        <v>0</v>
      </c>
      <c r="J17" s="63">
        <f t="shared" si="0"/>
        <v>0</v>
      </c>
      <c r="K17" s="60"/>
      <c r="L17" s="60"/>
    </row>
    <row r="18" spans="1:17" ht="12.75" x14ac:dyDescent="0.2">
      <c r="A18" s="91"/>
      <c r="B18" s="93"/>
      <c r="C18" s="88"/>
      <c r="D18" s="89"/>
      <c r="E18" s="81">
        <f>SUM(E15:E17)</f>
        <v>0</v>
      </c>
      <c r="G18" s="64">
        <f>C15+C16+C17</f>
        <v>0</v>
      </c>
      <c r="H18" s="64">
        <f>D15+D16+D17</f>
        <v>0</v>
      </c>
      <c r="I18" s="65">
        <f>IFERROR(E18/G18,0)</f>
        <v>0</v>
      </c>
      <c r="J18" s="65">
        <f t="shared" si="0"/>
        <v>0</v>
      </c>
    </row>
    <row r="19" spans="1:17" ht="14.85" customHeight="1" x14ac:dyDescent="0.2">
      <c r="A19" s="90" t="s">
        <v>15</v>
      </c>
      <c r="B19" s="92" t="s">
        <v>431</v>
      </c>
      <c r="C19" s="82">
        <f>'Eingabe RG24'!K18</f>
        <v>0</v>
      </c>
      <c r="D19" s="83">
        <f>SUM('Eingabe RG24'!F68:F76)-D16-'Eingabe RG24'!F69+'Eingabe RG24'!F61+'Eingabe RG24'!R55+'Eingabe RG24'!R56+'Eingabe RG24'!R58+'Eingabe RG24'!R59+'Eingabe RG24'!R94</f>
        <v>0</v>
      </c>
      <c r="E19" s="82">
        <f>C19-D19</f>
        <v>0</v>
      </c>
      <c r="G19" s="6"/>
      <c r="H19" s="6"/>
      <c r="I19" s="63">
        <f>IFERROR(E19/C19,0)</f>
        <v>0</v>
      </c>
      <c r="J19" s="63">
        <f t="shared" si="0"/>
        <v>0</v>
      </c>
    </row>
    <row r="20" spans="1:17" ht="14.25" x14ac:dyDescent="0.2">
      <c r="A20" s="90"/>
      <c r="B20" s="93"/>
      <c r="C20" s="82"/>
      <c r="D20" s="83"/>
      <c r="E20" s="82"/>
      <c r="G20" s="64">
        <f>C19</f>
        <v>0</v>
      </c>
      <c r="H20" s="64">
        <f>D19</f>
        <v>0</v>
      </c>
      <c r="I20" s="65">
        <f>I19</f>
        <v>0</v>
      </c>
      <c r="J20" s="65">
        <f>J19</f>
        <v>0</v>
      </c>
    </row>
    <row r="21" spans="1:17" x14ac:dyDescent="0.25">
      <c r="A21" s="104"/>
      <c r="B21" s="105"/>
      <c r="C21" s="106" t="e">
        <f>C6+C7+C9+C10+C12+C13+C15+C16+C17+C19+C20</f>
        <v>#N/A</v>
      </c>
      <c r="D21" s="107">
        <f>D6+D7+D9+D10+D12+D13+D15+D16+D17+D19+D20</f>
        <v>0</v>
      </c>
      <c r="E21" s="106" t="e">
        <f>C21-D21</f>
        <v>#N/A</v>
      </c>
      <c r="F21" s="54"/>
      <c r="G21" s="64" t="e">
        <f>SUM(G5:G20)</f>
        <v>#N/A</v>
      </c>
      <c r="H21" s="64">
        <f>SUM(H5:H20)</f>
        <v>0</v>
      </c>
      <c r="I21" s="65">
        <f>IFERROR(E21/G21,0)</f>
        <v>0</v>
      </c>
      <c r="J21" s="65">
        <f>IFERROR((E21/$I$30),0)</f>
        <v>0</v>
      </c>
    </row>
    <row r="22" spans="1:17" ht="12.75" x14ac:dyDescent="0.2">
      <c r="A22" s="48"/>
      <c r="B22" s="42" t="s">
        <v>122</v>
      </c>
      <c r="C22" s="544">
        <f>IFERROR((C21/I30),0)</f>
        <v>0</v>
      </c>
      <c r="D22" s="544">
        <f>IFERROR((D21/I30),0)</f>
        <v>0</v>
      </c>
      <c r="E22" s="544">
        <f>IFERROR((E21/I30),0)</f>
        <v>0</v>
      </c>
      <c r="G22"/>
      <c r="H22"/>
      <c r="I22"/>
      <c r="J22" s="13"/>
    </row>
    <row r="23" spans="1:17" ht="12.75" x14ac:dyDescent="0.2">
      <c r="A23" s="48"/>
      <c r="B23" s="42" t="s">
        <v>123</v>
      </c>
      <c r="C23" s="45">
        <f>IFERROR((C21/J37),)</f>
        <v>0</v>
      </c>
      <c r="D23" s="45">
        <f>IFERROR((D21/J37),)</f>
        <v>0</v>
      </c>
      <c r="E23" s="45"/>
      <c r="G23"/>
      <c r="H23"/>
      <c r="I23"/>
      <c r="J23" s="13"/>
    </row>
    <row r="24" spans="1:17" ht="15.75" x14ac:dyDescent="0.25">
      <c r="A24" s="2" t="s">
        <v>17</v>
      </c>
      <c r="B24" s="2"/>
      <c r="C24" s="3"/>
      <c r="D24" s="3"/>
      <c r="E24" s="3"/>
      <c r="G24" s="66" t="s">
        <v>104</v>
      </c>
      <c r="H24" s="66"/>
      <c r="I24" s="66"/>
      <c r="J24" s="66"/>
      <c r="K24" s="66"/>
      <c r="L24" s="66"/>
      <c r="M24" s="66"/>
      <c r="N24" s="66"/>
      <c r="O24" s="66"/>
      <c r="P24" s="66"/>
      <c r="Q24" s="66"/>
    </row>
    <row r="25" spans="1:17" ht="6" customHeight="1" x14ac:dyDescent="0.2">
      <c r="A25" s="92"/>
      <c r="B25" s="92"/>
      <c r="C25" s="84"/>
      <c r="D25" s="87"/>
      <c r="E25" s="84"/>
      <c r="F25" s="32"/>
      <c r="G25"/>
      <c r="H25"/>
      <c r="I25" s="6"/>
      <c r="J25" s="67"/>
    </row>
    <row r="26" spans="1:17" ht="14.25" x14ac:dyDescent="0.2">
      <c r="A26" s="92" t="s">
        <v>18</v>
      </c>
      <c r="B26" s="92" t="s">
        <v>20</v>
      </c>
      <c r="C26" s="84"/>
      <c r="D26" s="87">
        <f>IFERROR('Eingabe RG24'!T26,0)</f>
        <v>0</v>
      </c>
      <c r="E26" s="84"/>
      <c r="F26" s="32"/>
      <c r="G26" s="7" t="s">
        <v>419</v>
      </c>
      <c r="I26" s="6">
        <f>D26+D27+D28</f>
        <v>0</v>
      </c>
      <c r="L26" s="7" t="s">
        <v>428</v>
      </c>
      <c r="P26" s="6">
        <f>'Eingabe RG24'!T33*33</f>
        <v>0</v>
      </c>
    </row>
    <row r="27" spans="1:17" ht="14.25" x14ac:dyDescent="0.2">
      <c r="A27" s="92"/>
      <c r="B27" s="92" t="s">
        <v>19</v>
      </c>
      <c r="C27" s="84"/>
      <c r="D27" s="87">
        <f>IFERROR('Eingabe RG24'!T41,0)</f>
        <v>0</v>
      </c>
      <c r="E27" s="84"/>
      <c r="F27" s="32"/>
      <c r="G27" t="s">
        <v>105</v>
      </c>
      <c r="H27"/>
      <c r="I27" s="6">
        <f>-'Eingabe RG24'!F80</f>
        <v>0</v>
      </c>
      <c r="J27" s="67">
        <f>I27-(D26+D27+D28)</f>
        <v>0</v>
      </c>
      <c r="L27" s="76" t="s">
        <v>429</v>
      </c>
      <c r="P27" s="546"/>
      <c r="Q27" s="547" t="e">
        <f>P27/P26</f>
        <v>#DIV/0!</v>
      </c>
    </row>
    <row r="28" spans="1:17" ht="14.25" x14ac:dyDescent="0.2">
      <c r="A28" s="92"/>
      <c r="B28" s="92" t="s">
        <v>415</v>
      </c>
      <c r="C28" s="84"/>
      <c r="D28" s="87">
        <f>IFERROR('Eingabe RG24'!T44,0)</f>
        <v>0</v>
      </c>
      <c r="E28" s="84"/>
      <c r="F28" s="32"/>
      <c r="G28" t="s">
        <v>106</v>
      </c>
      <c r="H28"/>
      <c r="I28" s="6">
        <f>-'Eingabe RG24'!F83</f>
        <v>0</v>
      </c>
      <c r="J28" s="67">
        <f>I28-E32</f>
        <v>0</v>
      </c>
      <c r="L28" s="467" t="s">
        <v>430</v>
      </c>
      <c r="P28" s="546"/>
      <c r="Q28" s="547" t="e">
        <f>P28/P26</f>
        <v>#DIV/0!</v>
      </c>
    </row>
    <row r="29" spans="1:17" x14ac:dyDescent="0.2">
      <c r="A29" s="116"/>
      <c r="B29" s="116"/>
      <c r="D29" s="87"/>
      <c r="E29" s="84"/>
      <c r="F29" s="32"/>
      <c r="G29"/>
      <c r="H29"/>
      <c r="I29" s="6"/>
      <c r="J29" s="67"/>
    </row>
    <row r="30" spans="1:17" ht="14.25" x14ac:dyDescent="0.2">
      <c r="A30" s="90" t="s">
        <v>0</v>
      </c>
      <c r="B30" s="420" t="str">
        <f>"Steuerkraft  "&amp;TEXT('Eingabe RG24'!C11,"#'###'###")</f>
        <v>Steuerkraft  ''</v>
      </c>
      <c r="C30" s="45"/>
      <c r="D30" s="83">
        <f>-'Eingabe RG24'!F79</f>
        <v>0</v>
      </c>
      <c r="E30" s="82"/>
      <c r="G30" t="s">
        <v>107</v>
      </c>
      <c r="H30"/>
      <c r="I30" s="6">
        <f>'Eingabe RG24'!C11</f>
        <v>0</v>
      </c>
      <c r="J30"/>
      <c r="M30" s="537"/>
    </row>
    <row r="31" spans="1:17" ht="14.25" customHeight="1" x14ac:dyDescent="0.2">
      <c r="A31" s="117"/>
      <c r="B31" s="91" t="str">
        <f>"Steuerfuss  "&amp;'Eingabe RG24'!C12*100&amp;" %"</f>
        <v>Steuerfuss  0 %</v>
      </c>
      <c r="C31" s="46"/>
      <c r="D31" s="85"/>
      <c r="E31" s="84"/>
      <c r="G31" t="s">
        <v>108</v>
      </c>
      <c r="H31"/>
      <c r="I31" s="68">
        <f>IFERROR(((C21-D26-D27)/I30),0)</f>
        <v>0</v>
      </c>
      <c r="J31" s="69">
        <f>I31-'Eingabe RG24'!C12</f>
        <v>0</v>
      </c>
    </row>
    <row r="32" spans="1:17" ht="15.75" x14ac:dyDescent="0.25">
      <c r="A32" s="118"/>
      <c r="B32" s="118"/>
      <c r="C32" s="108"/>
      <c r="D32" s="109">
        <f>SUM(D26:D31)</f>
        <v>0</v>
      </c>
      <c r="E32" s="110">
        <f>D32-D21</f>
        <v>0</v>
      </c>
      <c r="G32" t="s">
        <v>109</v>
      </c>
      <c r="H32"/>
      <c r="I32" s="69">
        <f>IFERROR(('Eingabe RG24'!C12-'Vergleich RG24'!E33),0)</f>
        <v>0</v>
      </c>
      <c r="J32" s="70">
        <f>-E33</f>
        <v>0</v>
      </c>
    </row>
    <row r="33" spans="1:10" ht="12.75" x14ac:dyDescent="0.2">
      <c r="A33" s="48"/>
      <c r="B33" s="48"/>
      <c r="C33" s="48"/>
      <c r="D33" s="42" t="s">
        <v>122</v>
      </c>
      <c r="E33" s="474">
        <f>IFERROR((E32/'Eingabe RG24'!C11),0)</f>
        <v>0</v>
      </c>
      <c r="G33" s="113" t="s">
        <v>271</v>
      </c>
      <c r="I33" s="6">
        <f>'Eingabe RG24'!C11*'Eingabe RG24'!C12</f>
        <v>0</v>
      </c>
      <c r="J33" s="9">
        <f>D30-I33</f>
        <v>0</v>
      </c>
    </row>
    <row r="34" spans="1:10" ht="12.75" customHeight="1" x14ac:dyDescent="0.25">
      <c r="A34" s="108"/>
      <c r="B34" s="108"/>
      <c r="C34" s="108"/>
      <c r="D34" s="108"/>
      <c r="E34" s="519"/>
    </row>
    <row r="35" spans="1:10" ht="14.25" customHeight="1" x14ac:dyDescent="0.2">
      <c r="A35" s="538" t="s">
        <v>420</v>
      </c>
      <c r="B35" s="539"/>
      <c r="C35" s="539"/>
      <c r="D35" s="539"/>
      <c r="E35" s="540">
        <f>IFERROR(((C21-D26-D27-D28)/'Eingabe RG24'!C11),0)</f>
        <v>0</v>
      </c>
      <c r="G35" s="66" t="s">
        <v>116</v>
      </c>
      <c r="H35" s="66"/>
      <c r="I35" s="66"/>
      <c r="J35" s="66"/>
    </row>
    <row r="36" spans="1:10" ht="14.25" customHeight="1" x14ac:dyDescent="0.2">
      <c r="A36" s="541" t="s">
        <v>421</v>
      </c>
      <c r="B36" s="541"/>
      <c r="C36" s="541"/>
      <c r="D36" s="541"/>
      <c r="E36" s="520">
        <f>IFERROR(((D21-D26-D27-D28)/'Eingabe RG24'!C11),0)</f>
        <v>0</v>
      </c>
      <c r="G36" s="77" t="s">
        <v>117</v>
      </c>
      <c r="H36" s="77" t="s">
        <v>113</v>
      </c>
      <c r="I36" s="77" t="s">
        <v>114</v>
      </c>
      <c r="J36" s="77" t="s">
        <v>115</v>
      </c>
    </row>
    <row r="37" spans="1:10" ht="14.25" customHeight="1" x14ac:dyDescent="0.25">
      <c r="E37" s="47"/>
      <c r="G37" s="78">
        <f>'Eingabe RG24'!C16</f>
        <v>0</v>
      </c>
      <c r="H37" s="78">
        <f>'Eingabe RG24'!D16+'Eingabe RG24'!C24</f>
        <v>0</v>
      </c>
      <c r="I37" s="79">
        <f>'Eingabe RG24'!E16</f>
        <v>0</v>
      </c>
      <c r="J37" s="78">
        <f>G37+H37+I37</f>
        <v>0</v>
      </c>
    </row>
    <row r="38" spans="1:10" ht="12.75" x14ac:dyDescent="0.2">
      <c r="A38" s="629" t="s">
        <v>352</v>
      </c>
      <c r="B38" s="629"/>
      <c r="C38" s="629"/>
      <c r="D38" s="629"/>
      <c r="E38" s="629"/>
      <c r="G38" s="77" t="s">
        <v>118</v>
      </c>
      <c r="H38" s="80"/>
      <c r="I38" s="80"/>
      <c r="J38" s="80"/>
    </row>
    <row r="39" spans="1:10" ht="12.75" customHeight="1" x14ac:dyDescent="0.2">
      <c r="A39" s="631" t="s">
        <v>67</v>
      </c>
      <c r="B39" s="631"/>
      <c r="C39" s="631"/>
      <c r="D39" s="631"/>
      <c r="E39" s="631"/>
      <c r="F39" s="55"/>
      <c r="G39" s="78">
        <f>'Eingabe RG24'!C20</f>
        <v>0</v>
      </c>
      <c r="H39" s="78">
        <f>'Eingabe RG24'!D20+'Eingabe RG24'!D24</f>
        <v>0</v>
      </c>
      <c r="I39" s="79">
        <f>'Eingabe RG24'!E20</f>
        <v>0</v>
      </c>
      <c r="J39" s="78">
        <f>G39+H39+I39</f>
        <v>0</v>
      </c>
    </row>
    <row r="40" spans="1:10" ht="6.75" customHeight="1" x14ac:dyDescent="0.2">
      <c r="A40" s="53"/>
      <c r="B40" s="53"/>
      <c r="C40" s="53"/>
      <c r="D40" s="53"/>
      <c r="E40" s="53"/>
      <c r="F40" s="56"/>
    </row>
    <row r="41" spans="1:10" ht="12.75" x14ac:dyDescent="0.2">
      <c r="A41" s="630" t="s">
        <v>365</v>
      </c>
      <c r="B41" s="629"/>
      <c r="C41" s="629"/>
      <c r="D41" s="629"/>
      <c r="E41" s="629"/>
      <c r="I41" s="76"/>
    </row>
    <row r="42" spans="1:10" ht="12.75" customHeight="1" x14ac:dyDescent="0.2">
      <c r="A42" s="484" t="s">
        <v>434</v>
      </c>
      <c r="B42" s="55"/>
      <c r="C42" s="55"/>
      <c r="D42" s="55"/>
      <c r="E42" s="55"/>
    </row>
    <row r="43" spans="1:10" ht="6.75" customHeight="1" x14ac:dyDescent="0.2">
      <c r="A43" s="484"/>
      <c r="B43" s="55"/>
      <c r="C43" s="55"/>
      <c r="D43" s="55"/>
      <c r="E43" s="55"/>
    </row>
    <row r="44" spans="1:10" ht="12.75" customHeight="1" x14ac:dyDescent="0.2">
      <c r="A44" s="630" t="s">
        <v>432</v>
      </c>
      <c r="B44" s="629"/>
      <c r="C44" s="629"/>
      <c r="D44" s="629"/>
      <c r="E44" s="629"/>
    </row>
    <row r="45" spans="1:10" ht="12.75" customHeight="1" x14ac:dyDescent="0.2">
      <c r="A45" s="484" t="s">
        <v>445</v>
      </c>
    </row>
    <row r="46" spans="1:10" ht="12.75" customHeight="1" x14ac:dyDescent="0.2">
      <c r="A46" s="548" t="s">
        <v>433</v>
      </c>
    </row>
    <row r="63" spans="13:13" x14ac:dyDescent="0.2">
      <c r="M63" s="58"/>
    </row>
    <row r="64" spans="13:13" x14ac:dyDescent="0.2">
      <c r="M64" s="58"/>
    </row>
    <row r="65" spans="13:14" x14ac:dyDescent="0.2">
      <c r="M65" s="10"/>
      <c r="N65" s="8"/>
    </row>
    <row r="66" spans="13:14" x14ac:dyDescent="0.2">
      <c r="M66" s="58"/>
    </row>
    <row r="67" spans="13:14" x14ac:dyDescent="0.2">
      <c r="M67" s="58"/>
      <c r="N67" s="58"/>
    </row>
    <row r="68" spans="13:14" x14ac:dyDescent="0.2">
      <c r="M68" s="58"/>
      <c r="N68" s="58"/>
    </row>
    <row r="69" spans="13:14" x14ac:dyDescent="0.2">
      <c r="M69" s="58"/>
      <c r="N69" s="58"/>
    </row>
    <row r="70" spans="13:14" x14ac:dyDescent="0.2">
      <c r="M70" s="58"/>
      <c r="N70" s="58"/>
    </row>
    <row r="71" spans="13:14" x14ac:dyDescent="0.2">
      <c r="M71" s="58"/>
      <c r="N71" s="58"/>
    </row>
    <row r="72" spans="13:14" x14ac:dyDescent="0.2">
      <c r="M72" s="58"/>
      <c r="N72" s="58"/>
    </row>
    <row r="73" spans="13:14" x14ac:dyDescent="0.2">
      <c r="M73" s="58"/>
      <c r="N73" s="58"/>
    </row>
    <row r="74" spans="13:14" x14ac:dyDescent="0.2">
      <c r="M74" s="58"/>
      <c r="N74" s="58"/>
    </row>
    <row r="75" spans="13:14" x14ac:dyDescent="0.2">
      <c r="M75" s="58"/>
      <c r="N75" s="58"/>
    </row>
    <row r="76" spans="13:14" ht="15" customHeight="1" x14ac:dyDescent="0.2">
      <c r="M76" s="58"/>
      <c r="N76" s="58"/>
    </row>
    <row r="77" spans="13:14" x14ac:dyDescent="0.2">
      <c r="M77" s="58"/>
      <c r="N77" s="58"/>
    </row>
    <row r="78" spans="13:14" x14ac:dyDescent="0.2">
      <c r="M78" s="58"/>
      <c r="N78" s="58"/>
    </row>
    <row r="79" spans="13:14" x14ac:dyDescent="0.2">
      <c r="M79" s="58"/>
      <c r="N79" s="58"/>
    </row>
    <row r="80" spans="13:14" x14ac:dyDescent="0.2">
      <c r="M80" s="58"/>
      <c r="N80" s="58"/>
    </row>
    <row r="81" spans="13:14" x14ac:dyDescent="0.2">
      <c r="M81" s="58"/>
      <c r="N81" s="58"/>
    </row>
    <row r="82" spans="13:14" x14ac:dyDescent="0.2">
      <c r="M82" s="58"/>
      <c r="N82" s="58"/>
    </row>
    <row r="83" spans="13:14" x14ac:dyDescent="0.2">
      <c r="M83" s="58"/>
      <c r="N83" s="58"/>
    </row>
    <row r="84" spans="13:14" x14ac:dyDescent="0.2">
      <c r="M84" s="58"/>
      <c r="N84" s="58"/>
    </row>
    <row r="85" spans="13:14" x14ac:dyDescent="0.2">
      <c r="M85" s="58"/>
      <c r="N85" s="58"/>
    </row>
    <row r="86" spans="13:14" x14ac:dyDescent="0.2">
      <c r="M86" s="58"/>
      <c r="N86" s="58"/>
    </row>
    <row r="87" spans="13:14" x14ac:dyDescent="0.2">
      <c r="M87" s="58"/>
      <c r="N87" s="58"/>
    </row>
    <row r="88" spans="13:14" x14ac:dyDescent="0.2">
      <c r="M88" s="10"/>
      <c r="N88" s="10"/>
    </row>
    <row r="89" spans="13:14" x14ac:dyDescent="0.2">
      <c r="M89" s="10"/>
      <c r="N89" s="10"/>
    </row>
    <row r="90" spans="13:14" x14ac:dyDescent="0.2">
      <c r="M90" s="58"/>
      <c r="N90" s="58"/>
    </row>
    <row r="91" spans="13:14" x14ac:dyDescent="0.2">
      <c r="M91" s="58"/>
      <c r="N91" s="10"/>
    </row>
    <row r="92" spans="13:14" x14ac:dyDescent="0.2">
      <c r="M92" s="58"/>
      <c r="N92" s="58"/>
    </row>
    <row r="93" spans="13:14" x14ac:dyDescent="0.2">
      <c r="M93" s="58"/>
      <c r="N93" s="58"/>
    </row>
    <row r="94" spans="13:14" x14ac:dyDescent="0.2">
      <c r="M94" s="58"/>
      <c r="N94" s="58"/>
    </row>
    <row r="95" spans="13:14" x14ac:dyDescent="0.2">
      <c r="M95" s="58"/>
      <c r="N95" s="58"/>
    </row>
    <row r="96" spans="13:14" x14ac:dyDescent="0.2">
      <c r="M96" s="58"/>
      <c r="N96" s="58"/>
    </row>
    <row r="97" spans="13:14" x14ac:dyDescent="0.2">
      <c r="M97" s="58"/>
      <c r="N97" s="58"/>
    </row>
    <row r="98" spans="13:14" x14ac:dyDescent="0.2">
      <c r="M98" s="58"/>
      <c r="N98" s="58"/>
    </row>
  </sheetData>
  <sheetProtection algorithmName="SHA-512" hashValue="batuH32W4jO+PETb42cbmpbXPRTRmFTUX6w1xYUqX4HSRzHNQ2YKtTjAdbu0+pP4C6jgXODJ+sROKyay+GlHVg==" saltValue="IizTRRXJiyXKOyPlBJOgFw==" spinCount="100000" sheet="1" objects="1" scenarios="1"/>
  <mergeCells count="5">
    <mergeCell ref="G3:J3"/>
    <mergeCell ref="A38:E38"/>
    <mergeCell ref="A41:E41"/>
    <mergeCell ref="A39:E39"/>
    <mergeCell ref="A44:E44"/>
  </mergeCells>
  <pageMargins left="0.94488188976377963" right="0.19685039370078741" top="1.1811023622047245" bottom="0.39370078740157483" header="0.31496062992125984" footer="0.31496062992125984"/>
  <pageSetup paperSize="9" scale="85" orientation="landscape" r:id="rId1"/>
  <headerFooter scaleWithDoc="0">
    <oddHeader>&amp;L&amp;"Arial,Fett"Amt für Volksschule&amp;"Arial,Standard"
Finanzen&amp;R
&amp;G</oddHeader>
    <oddFooter>&amp;L&amp;8&amp;F/AVFIN&amp;R&amp;8&amp;P/&amp;N</oddFooter>
  </headerFooter>
  <ignoredErrors>
    <ignoredError sqref="E18 I11 I14 I18" formula="1"/>
    <ignoredError sqref="E10 E12 E6:E7 D21:E21 D32:E32" evalError="1"/>
    <ignoredError sqref="E8 E11 E14" evalError="1" 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AC181"/>
  <sheetViews>
    <sheetView showGridLines="0" zoomScaleNormal="100" workbookViewId="0">
      <selection activeCell="C11" sqref="C11"/>
    </sheetView>
  </sheetViews>
  <sheetFormatPr baseColWidth="10" defaultColWidth="11.5703125" defaultRowHeight="12.75" x14ac:dyDescent="0.2"/>
  <cols>
    <col min="19" max="21" width="11.5703125" style="7"/>
  </cols>
  <sheetData>
    <row r="1" spans="1:29" s="335" customFormat="1" ht="20.25" x14ac:dyDescent="0.3">
      <c r="A1" s="334" t="s">
        <v>426</v>
      </c>
      <c r="B1" s="334"/>
    </row>
    <row r="2" spans="1:29" s="335" customFormat="1" ht="20.25" x14ac:dyDescent="0.3">
      <c r="A2" s="336">
        <v>2025</v>
      </c>
      <c r="B2" s="336"/>
    </row>
    <row r="3" spans="1:29" s="115" customFormat="1" x14ac:dyDescent="0.2">
      <c r="A3" s="217" t="s">
        <v>245</v>
      </c>
    </row>
    <row r="5" spans="1:29" s="337" customFormat="1" ht="15.75" x14ac:dyDescent="0.25">
      <c r="A5" s="337" t="s">
        <v>229</v>
      </c>
    </row>
    <row r="6" spans="1:29" x14ac:dyDescent="0.2">
      <c r="H6" s="537"/>
    </row>
    <row r="7" spans="1:29" x14ac:dyDescent="0.2">
      <c r="A7" s="144" t="s">
        <v>91</v>
      </c>
      <c r="B7" s="159"/>
      <c r="C7" s="632">
        <f>'Eingabe RG24'!C7:E7</f>
        <v>0</v>
      </c>
      <c r="D7" s="633"/>
      <c r="E7" s="634"/>
      <c r="H7" s="165" t="s">
        <v>139</v>
      </c>
      <c r="I7" s="165"/>
      <c r="J7" s="165"/>
      <c r="K7" s="165"/>
      <c r="L7" s="165"/>
      <c r="M7" s="165"/>
      <c r="N7" s="165"/>
      <c r="O7" s="165"/>
      <c r="P7" s="165"/>
      <c r="Q7" s="165"/>
      <c r="R7" s="165"/>
      <c r="S7" s="165"/>
      <c r="T7" s="165"/>
      <c r="U7" s="165"/>
      <c r="V7" s="607" t="s">
        <v>456</v>
      </c>
      <c r="W7" s="165"/>
      <c r="X7" s="165"/>
      <c r="Y7" s="165"/>
      <c r="Z7" s="165"/>
      <c r="AA7" s="165"/>
      <c r="AB7" s="165"/>
      <c r="AC7" s="165"/>
    </row>
    <row r="8" spans="1:29" x14ac:dyDescent="0.2">
      <c r="H8" s="146" t="s">
        <v>450</v>
      </c>
      <c r="I8" s="174"/>
      <c r="J8" s="174"/>
      <c r="K8" s="204"/>
      <c r="M8" s="139" t="s">
        <v>20</v>
      </c>
      <c r="N8" s="130"/>
      <c r="O8" s="158"/>
      <c r="P8" s="157"/>
      <c r="Q8" s="130" t="s">
        <v>129</v>
      </c>
      <c r="R8" s="130" t="s">
        <v>98</v>
      </c>
      <c r="S8" s="130" t="s">
        <v>130</v>
      </c>
      <c r="T8" s="131" t="s">
        <v>28</v>
      </c>
      <c r="V8" s="564" t="s">
        <v>20</v>
      </c>
      <c r="W8" s="565"/>
      <c r="X8" s="566"/>
      <c r="Y8" s="582"/>
      <c r="Z8" s="565" t="s">
        <v>129</v>
      </c>
      <c r="AA8" s="565" t="s">
        <v>98</v>
      </c>
      <c r="AB8" s="565" t="s">
        <v>130</v>
      </c>
      <c r="AC8" s="583" t="s">
        <v>28</v>
      </c>
    </row>
    <row r="9" spans="1:29" x14ac:dyDescent="0.2">
      <c r="A9" s="144" t="s">
        <v>33</v>
      </c>
      <c r="B9" s="159"/>
      <c r="C9" s="201" t="str">
        <f>'Eingabe RG24'!C9</f>
        <v>bitte wählen</v>
      </c>
      <c r="H9" s="155" t="s">
        <v>4</v>
      </c>
      <c r="I9" s="129" t="s">
        <v>5</v>
      </c>
      <c r="J9" s="129"/>
      <c r="K9" s="191">
        <f>'Eingabe BU25'!T12+'Eingabe BU25'!T13+'Eingabe BU25'!T15+'Eingabe BU25'!T21+'Eingabe BU25'!T20+AC12+AC13+AC15+AC20+AC21</f>
        <v>0</v>
      </c>
      <c r="M9" s="139" t="s">
        <v>89</v>
      </c>
      <c r="N9" s="130"/>
      <c r="O9" s="130"/>
      <c r="P9" s="209"/>
      <c r="Q9" s="339">
        <f>'Hilfstabelle Parameter'!K14</f>
        <v>1.67</v>
      </c>
      <c r="R9" s="339">
        <f>'Hilfstabelle Parameter'!L14</f>
        <v>1.72</v>
      </c>
      <c r="S9" s="339">
        <f>IF(E16&lt;='Hilfstabelle Parameter'!J14,'Hilfstabelle Parameter'!M14,IF(E16&lt;='Hilfstabelle Parameter'!J15,'Hilfstabelle Parameter'!M15,'Hilfstabelle Parameter'!M16))</f>
        <v>2.5099999999999998</v>
      </c>
      <c r="T9" s="141"/>
      <c r="V9" s="567" t="s">
        <v>89</v>
      </c>
      <c r="W9" s="565"/>
      <c r="X9" s="565"/>
      <c r="Y9" s="209"/>
      <c r="Z9" s="584">
        <f>Q9</f>
        <v>1.67</v>
      </c>
      <c r="AA9" s="584">
        <f>R9</f>
        <v>1.72</v>
      </c>
      <c r="AB9" s="584">
        <f>S9</f>
        <v>2.5099999999999998</v>
      </c>
      <c r="AC9" s="141"/>
    </row>
    <row r="10" spans="1:29" x14ac:dyDescent="0.2">
      <c r="H10" s="556"/>
      <c r="I10" s="169" t="s">
        <v>44</v>
      </c>
      <c r="J10" s="533"/>
      <c r="K10" s="138" t="e">
        <f>'Eingabe BU25'!T19+AC19</f>
        <v>#N/A</v>
      </c>
      <c r="M10" s="136" t="s">
        <v>141</v>
      </c>
      <c r="N10" s="169"/>
      <c r="O10" s="169"/>
      <c r="P10" s="338">
        <f>'Hilfstabelle Parameter'!N17</f>
        <v>39.200000000000003</v>
      </c>
      <c r="Q10" s="208">
        <f>C16*Q9*$P$10</f>
        <v>0</v>
      </c>
      <c r="R10" s="208">
        <f>D16*R9*$P$10</f>
        <v>0</v>
      </c>
      <c r="S10" s="208">
        <f>E16*S9*$P$10</f>
        <v>0</v>
      </c>
      <c r="T10" s="138">
        <f>Q10+R10+S10</f>
        <v>0</v>
      </c>
      <c r="V10" s="568" t="s">
        <v>141</v>
      </c>
      <c r="W10" s="569"/>
      <c r="X10" s="569"/>
      <c r="Y10" s="585">
        <f>P10</f>
        <v>39.200000000000003</v>
      </c>
      <c r="Z10" s="208">
        <f>C23*Z9*$Y$10</f>
        <v>0</v>
      </c>
      <c r="AA10" s="208">
        <f t="shared" ref="AA10:AB10" si="0">D23*AA9*$Y$10</f>
        <v>0</v>
      </c>
      <c r="AB10" s="208">
        <f t="shared" si="0"/>
        <v>0</v>
      </c>
      <c r="AC10" s="138">
        <f>Z10+AA10+AB10</f>
        <v>0</v>
      </c>
    </row>
    <row r="11" spans="1:29" x14ac:dyDescent="0.2">
      <c r="A11" s="144" t="s">
        <v>16</v>
      </c>
      <c r="B11" s="159"/>
      <c r="C11" s="449"/>
      <c r="E11" s="144" t="s">
        <v>414</v>
      </c>
      <c r="F11" s="449" t="str">
        <f>'Eingabe RG24'!F11</f>
        <v>bitte wählen</v>
      </c>
      <c r="G11" s="555">
        <f>VLOOKUP(F11,'Hilfstabelle Parameter'!F3:G6,2,FALSE)</f>
        <v>1</v>
      </c>
      <c r="H11" s="155" t="s">
        <v>6</v>
      </c>
      <c r="I11" s="129" t="s">
        <v>7</v>
      </c>
      <c r="J11" s="129"/>
      <c r="K11" s="191">
        <f>'Eingabe BU25'!T29+AC29</f>
        <v>0</v>
      </c>
      <c r="M11" s="149" t="s">
        <v>26</v>
      </c>
      <c r="N11" s="170"/>
      <c r="O11" s="170"/>
      <c r="P11" s="209"/>
      <c r="Q11" s="340">
        <f>'Hilfstabelle Parameter'!K18</f>
        <v>93.12</v>
      </c>
      <c r="R11" s="339">
        <f>'Hilfstabelle Parameter'!L18</f>
        <v>92.02</v>
      </c>
      <c r="S11" s="340">
        <f>'Hilfstabelle Parameter'!M18</f>
        <v>114.07</v>
      </c>
      <c r="T11" s="141"/>
      <c r="V11" s="570" t="s">
        <v>26</v>
      </c>
      <c r="W11" s="571"/>
      <c r="X11" s="571"/>
      <c r="Y11" s="209"/>
      <c r="Z11" s="586">
        <f>Q11</f>
        <v>93.12</v>
      </c>
      <c r="AA11" s="586">
        <f>R11</f>
        <v>92.02</v>
      </c>
      <c r="AB11" s="586">
        <f>S11</f>
        <v>114.07</v>
      </c>
      <c r="AC11" s="141"/>
    </row>
    <row r="12" spans="1:29" x14ac:dyDescent="0.2">
      <c r="A12" s="144" t="s">
        <v>90</v>
      </c>
      <c r="B12" s="159"/>
      <c r="C12" s="450"/>
      <c r="E12" s="526" t="s">
        <v>417</v>
      </c>
      <c r="H12" s="556" t="s">
        <v>8</v>
      </c>
      <c r="I12" s="533" t="s">
        <v>66</v>
      </c>
      <c r="J12" s="533"/>
      <c r="K12" s="138">
        <f>'Eingabe BU25'!T30+AC30</f>
        <v>0</v>
      </c>
      <c r="M12" s="150"/>
      <c r="N12" s="171"/>
      <c r="O12" s="171"/>
      <c r="P12" s="211"/>
      <c r="Q12" s="208">
        <f>Q10*Q11</f>
        <v>0</v>
      </c>
      <c r="R12" s="208">
        <f>R10*R11</f>
        <v>0</v>
      </c>
      <c r="S12" s="208">
        <f>S10*S11</f>
        <v>0</v>
      </c>
      <c r="T12" s="138">
        <f>Q12+R12+S12</f>
        <v>0</v>
      </c>
      <c r="V12" s="572"/>
      <c r="W12" s="573"/>
      <c r="X12" s="573"/>
      <c r="Y12" s="211"/>
      <c r="Z12" s="208">
        <f>Z10*Z11</f>
        <v>0</v>
      </c>
      <c r="AA12" s="208">
        <f>AA10*AA11</f>
        <v>0</v>
      </c>
      <c r="AB12" s="208">
        <f>AB10*AB11</f>
        <v>0</v>
      </c>
      <c r="AC12" s="138">
        <f>Z12+AA12+AB12</f>
        <v>0</v>
      </c>
    </row>
    <row r="13" spans="1:29" x14ac:dyDescent="0.2">
      <c r="H13" s="155" t="s">
        <v>9</v>
      </c>
      <c r="I13" s="129" t="s">
        <v>10</v>
      </c>
      <c r="J13" s="129"/>
      <c r="K13" s="191">
        <f>'Eingabe BU25'!T31+AC31</f>
        <v>0</v>
      </c>
      <c r="M13" s="151" t="s">
        <v>142</v>
      </c>
      <c r="N13" s="172"/>
      <c r="O13" s="172"/>
      <c r="P13" s="341">
        <f>'Hilfstabelle Parameter'!N19</f>
        <v>0.02</v>
      </c>
      <c r="Q13" s="208">
        <f>Q12*$P$13</f>
        <v>0</v>
      </c>
      <c r="R13" s="208">
        <f>R12*$P$13</f>
        <v>0</v>
      </c>
      <c r="S13" s="208">
        <f>S12*$P$13</f>
        <v>0</v>
      </c>
      <c r="T13" s="138">
        <f>Q13+R13+S13</f>
        <v>0</v>
      </c>
      <c r="V13" s="574" t="s">
        <v>142</v>
      </c>
      <c r="W13" s="575"/>
      <c r="X13" s="575"/>
      <c r="Y13" s="587">
        <f>P13</f>
        <v>0.02</v>
      </c>
      <c r="Z13" s="208">
        <f>Z12*$Y$13</f>
        <v>0</v>
      </c>
      <c r="AA13" s="208">
        <f>AA12*$Y$13</f>
        <v>0</v>
      </c>
      <c r="AB13" s="208">
        <f>AB12*$Y$13</f>
        <v>0</v>
      </c>
      <c r="AC13" s="138">
        <f>Z13+AA13+AB13</f>
        <v>0</v>
      </c>
    </row>
    <row r="14" spans="1:29" x14ac:dyDescent="0.2">
      <c r="A14" s="165" t="s">
        <v>85</v>
      </c>
      <c r="B14" s="165"/>
      <c r="C14" s="166"/>
      <c r="D14" s="166"/>
      <c r="E14" s="166"/>
      <c r="F14" s="166"/>
      <c r="H14" s="556"/>
      <c r="I14" s="533" t="s">
        <v>11</v>
      </c>
      <c r="J14" s="533"/>
      <c r="K14" s="138">
        <f>'Eingabe BU25'!T14+'Eingabe BU25'!T16+AC14+AC16</f>
        <v>0</v>
      </c>
      <c r="M14" s="151" t="s">
        <v>143</v>
      </c>
      <c r="N14" s="172"/>
      <c r="O14" s="172"/>
      <c r="P14" s="563">
        <f>'Hilfstabelle Parameter'!N24</f>
        <v>147810.49</v>
      </c>
      <c r="Q14" s="210"/>
      <c r="R14" s="210"/>
      <c r="S14" s="343">
        <f>(F16*'Hilfstabelle Parameter'!N22/'Hilfstabelle Parameter'!N23)/100+(ROUNDUP(F16/'Hilfstabelle Parameter'!N23,0)*'Hilfstabelle Parameter'!N21)</f>
        <v>0</v>
      </c>
      <c r="T14" s="145">
        <f>P14*S14</f>
        <v>0</v>
      </c>
      <c r="V14" s="574" t="s">
        <v>143</v>
      </c>
      <c r="W14" s="575"/>
      <c r="X14" s="575"/>
      <c r="Y14" s="588">
        <f>P14</f>
        <v>147810.49</v>
      </c>
      <c r="Z14" s="210"/>
      <c r="AA14" s="210"/>
      <c r="AB14" s="589">
        <f>(F23*'Hilfstabelle Parameter'!N22/'Hilfstabelle Parameter'!N23)/100+(ROUNDUP(F23/'Hilfstabelle Parameter'!N23,0)*'Hilfstabelle Parameter'!N21)</f>
        <v>0</v>
      </c>
      <c r="AC14" s="145">
        <f>Y14*AB14</f>
        <v>0</v>
      </c>
    </row>
    <row r="15" spans="1:29" x14ac:dyDescent="0.2">
      <c r="A15" s="16" t="s">
        <v>462</v>
      </c>
      <c r="B15" s="125"/>
      <c r="C15" s="126" t="s">
        <v>38</v>
      </c>
      <c r="D15" s="126" t="s">
        <v>55</v>
      </c>
      <c r="E15" s="126" t="s">
        <v>32</v>
      </c>
      <c r="F15" s="127" t="s">
        <v>28</v>
      </c>
      <c r="H15" s="155" t="s">
        <v>12</v>
      </c>
      <c r="I15" s="130" t="s">
        <v>253</v>
      </c>
      <c r="J15" s="129"/>
      <c r="K15" s="191">
        <f>'Eingabe BU25'!T33+AC33</f>
        <v>0</v>
      </c>
      <c r="M15" s="151" t="s">
        <v>134</v>
      </c>
      <c r="N15" s="172"/>
      <c r="O15" s="179" t="s">
        <v>224</v>
      </c>
      <c r="P15" s="13"/>
      <c r="Q15" s="209"/>
      <c r="R15" s="209"/>
      <c r="S15" s="209"/>
      <c r="T15" s="191">
        <f>T12*P17</f>
        <v>0</v>
      </c>
      <c r="V15" s="574" t="s">
        <v>134</v>
      </c>
      <c r="W15" s="575"/>
      <c r="X15" s="576" t="s">
        <v>224</v>
      </c>
      <c r="Y15" s="13"/>
      <c r="Z15" s="209"/>
      <c r="AA15" s="209"/>
      <c r="AB15" s="209"/>
      <c r="AC15" s="191">
        <f>AC12*Y17</f>
        <v>0</v>
      </c>
    </row>
    <row r="16" spans="1:29" x14ac:dyDescent="0.2">
      <c r="A16" s="18" t="s">
        <v>86</v>
      </c>
      <c r="B16" s="18"/>
      <c r="C16" s="448"/>
      <c r="D16" s="448"/>
      <c r="E16" s="448"/>
      <c r="F16" s="124">
        <f>SUM(C16:E16)</f>
        <v>0</v>
      </c>
      <c r="G16" s="113"/>
      <c r="H16" s="135"/>
      <c r="I16" s="175" t="s">
        <v>13</v>
      </c>
      <c r="J16" s="175"/>
      <c r="K16" s="134">
        <f>'Eingabe BU25'!T34+AC34</f>
        <v>0</v>
      </c>
      <c r="M16" s="151"/>
      <c r="N16" s="172"/>
      <c r="O16" s="179" t="s">
        <v>11</v>
      </c>
      <c r="P16" s="13"/>
      <c r="Q16" s="210"/>
      <c r="R16" s="210"/>
      <c r="S16" s="210"/>
      <c r="T16" s="134">
        <f>T14*P17</f>
        <v>0</v>
      </c>
      <c r="V16" s="574"/>
      <c r="W16" s="575"/>
      <c r="X16" s="576" t="s">
        <v>11</v>
      </c>
      <c r="Y16" s="13"/>
      <c r="Z16" s="210"/>
      <c r="AA16" s="210"/>
      <c r="AB16" s="210"/>
      <c r="AC16" s="134">
        <f>AC14*Y17</f>
        <v>0</v>
      </c>
    </row>
    <row r="17" spans="1:29" x14ac:dyDescent="0.2">
      <c r="A17" s="128" t="s">
        <v>242</v>
      </c>
      <c r="B17" s="123"/>
      <c r="C17" s="505"/>
      <c r="D17" s="448"/>
      <c r="E17" s="448"/>
      <c r="F17" s="124">
        <f>SUM(C17:E17)</f>
        <v>0</v>
      </c>
      <c r="H17" s="556"/>
      <c r="I17" s="533" t="s">
        <v>14</v>
      </c>
      <c r="J17" s="533"/>
      <c r="K17" s="138">
        <f>'Eingabe BU25'!T35+AC35</f>
        <v>0</v>
      </c>
      <c r="M17" s="151"/>
      <c r="N17" s="172"/>
      <c r="O17" s="172"/>
      <c r="P17" s="523">
        <f>'Hilfstabelle Parameter'!N20</f>
        <v>0.19500000000000001</v>
      </c>
      <c r="Q17" s="211"/>
      <c r="R17" s="211"/>
      <c r="S17" s="211"/>
      <c r="T17" s="138">
        <f>T15+T16</f>
        <v>0</v>
      </c>
      <c r="V17" s="574"/>
      <c r="W17" s="575"/>
      <c r="X17" s="575"/>
      <c r="Y17" s="590">
        <f>P17</f>
        <v>0.19500000000000001</v>
      </c>
      <c r="Z17" s="211"/>
      <c r="AA17" s="211"/>
      <c r="AB17" s="211"/>
      <c r="AC17" s="138">
        <f>AC15+AC16</f>
        <v>0</v>
      </c>
    </row>
    <row r="18" spans="1:29" x14ac:dyDescent="0.2">
      <c r="A18" s="123" t="s">
        <v>88</v>
      </c>
      <c r="B18" s="123"/>
      <c r="C18" s="506"/>
      <c r="D18" s="448"/>
      <c r="E18" s="505"/>
      <c r="F18" s="124">
        <f>SUM(C18:E18)</f>
        <v>0</v>
      </c>
      <c r="H18" s="279" t="s">
        <v>15</v>
      </c>
      <c r="I18" s="158" t="s">
        <v>451</v>
      </c>
      <c r="J18" s="157"/>
      <c r="K18" s="145">
        <f>'Eingabe BU25'!T36+AC36</f>
        <v>0</v>
      </c>
      <c r="M18" s="143" t="s">
        <v>144</v>
      </c>
      <c r="N18" s="173"/>
      <c r="O18" s="173"/>
      <c r="P18" s="211"/>
      <c r="Q18" s="211"/>
      <c r="R18" s="211"/>
      <c r="S18" s="211"/>
      <c r="T18" s="142">
        <f>T12+T13+T14+T17</f>
        <v>0</v>
      </c>
      <c r="V18" s="577" t="s">
        <v>144</v>
      </c>
      <c r="W18" s="578"/>
      <c r="X18" s="578"/>
      <c r="Y18" s="211"/>
      <c r="Z18" s="211"/>
      <c r="AA18" s="211"/>
      <c r="AB18" s="211"/>
      <c r="AC18" s="142">
        <f>AC12+AC13+AC14+AC17</f>
        <v>0</v>
      </c>
    </row>
    <row r="19" spans="1:29" x14ac:dyDescent="0.2">
      <c r="A19" s="128" t="s">
        <v>138</v>
      </c>
      <c r="B19" s="128"/>
      <c r="C19" s="448"/>
      <c r="D19" s="448"/>
      <c r="E19" s="506"/>
      <c r="F19" s="124">
        <f>SUM(C19:E19)</f>
        <v>0</v>
      </c>
      <c r="H19" s="144" t="s">
        <v>28</v>
      </c>
      <c r="I19" s="158"/>
      <c r="J19" s="157"/>
      <c r="K19" s="148" t="e">
        <f>SUM(K9:K18)</f>
        <v>#N/A</v>
      </c>
      <c r="M19" s="144" t="s">
        <v>145</v>
      </c>
      <c r="N19" s="158"/>
      <c r="O19" s="158"/>
      <c r="P19" s="212"/>
      <c r="Q19" s="212"/>
      <c r="R19" s="212"/>
      <c r="S19" s="212"/>
      <c r="T19" s="145">
        <f>T18*C30</f>
        <v>0</v>
      </c>
      <c r="V19" s="579" t="s">
        <v>145</v>
      </c>
      <c r="W19" s="566"/>
      <c r="X19" s="566"/>
      <c r="Y19" s="587" t="e">
        <f>VLOOKUP(C9,'Hilfstabelle Parameter'!M47:N49,2,FALSE)</f>
        <v>#N/A</v>
      </c>
      <c r="Z19" s="212"/>
      <c r="AA19" s="212"/>
      <c r="AC19" s="145" t="e">
        <f>AC18*Y19</f>
        <v>#N/A</v>
      </c>
    </row>
    <row r="20" spans="1:29" x14ac:dyDescent="0.2">
      <c r="A20" s="18" t="s">
        <v>87</v>
      </c>
      <c r="B20" s="18"/>
      <c r="C20" s="545"/>
      <c r="D20" s="545"/>
      <c r="E20" s="545"/>
      <c r="F20" s="124">
        <f>SUM(C20:E20)</f>
        <v>0</v>
      </c>
      <c r="G20" s="113"/>
      <c r="H20" s="526" t="s">
        <v>452</v>
      </c>
      <c r="K20" s="557" t="e">
        <f>T23+T38-K19</f>
        <v>#N/A</v>
      </c>
      <c r="M20" s="144" t="s">
        <v>146</v>
      </c>
      <c r="N20" s="158"/>
      <c r="O20" s="158"/>
      <c r="P20" s="344">
        <f>'Hilfstabelle Parameter'!N25</f>
        <v>0.1</v>
      </c>
      <c r="Q20" s="213">
        <f>(C19*Q9*P10*Q11*P20)*(1+P13+P17)</f>
        <v>0</v>
      </c>
      <c r="R20" s="213">
        <f>((D19+D18)*R9*P10*R11*P20)*(1+P13+P17)</f>
        <v>0</v>
      </c>
      <c r="S20" s="212"/>
      <c r="T20" s="145">
        <f>SUM(Q20:S20)</f>
        <v>0</v>
      </c>
      <c r="V20" s="579" t="s">
        <v>146</v>
      </c>
      <c r="W20" s="566"/>
      <c r="X20" s="566"/>
      <c r="Y20" s="591">
        <f>P20</f>
        <v>0.1</v>
      </c>
      <c r="Z20" s="213">
        <f>(C26*Z9*Y10*Z11*Y20)*(1+Y13+Y17)</f>
        <v>0</v>
      </c>
      <c r="AA20" s="213">
        <f>((D26+D25)*AA9*Y10*AA11*Y20)*(1+Y13+Y17)</f>
        <v>0</v>
      </c>
      <c r="AB20" s="212"/>
      <c r="AC20" s="145">
        <f>SUM(Z20:AB20)</f>
        <v>0</v>
      </c>
    </row>
    <row r="21" spans="1:29" x14ac:dyDescent="0.2">
      <c r="M21" s="144" t="s">
        <v>27</v>
      </c>
      <c r="N21" s="158"/>
      <c r="O21" s="158"/>
      <c r="P21" s="345">
        <f>'Hilfstabelle Parameter'!N26</f>
        <v>30</v>
      </c>
      <c r="Q21" s="213">
        <f>C16*$P$21</f>
        <v>0</v>
      </c>
      <c r="R21" s="213">
        <f>D16*P21</f>
        <v>0</v>
      </c>
      <c r="S21" s="213">
        <f>E16*P21</f>
        <v>0</v>
      </c>
      <c r="T21" s="145">
        <f>SUM(Q21:S21)</f>
        <v>0</v>
      </c>
      <c r="V21" s="579" t="s">
        <v>27</v>
      </c>
      <c r="W21" s="566"/>
      <c r="X21" s="566"/>
      <c r="Y21" s="592">
        <f>P21</f>
        <v>30</v>
      </c>
      <c r="Z21" s="213">
        <f>C23*$P$21</f>
        <v>0</v>
      </c>
      <c r="AA21" s="213">
        <f>D23*$P$21</f>
        <v>0</v>
      </c>
      <c r="AB21" s="213">
        <f>E23*$P$21</f>
        <v>0</v>
      </c>
      <c r="AC21" s="145">
        <f>SUM(Z21:AB21)</f>
        <v>0</v>
      </c>
    </row>
    <row r="22" spans="1:29" x14ac:dyDescent="0.2">
      <c r="A22" s="599" t="s">
        <v>453</v>
      </c>
      <c r="B22" s="600"/>
      <c r="C22" s="601" t="s">
        <v>38</v>
      </c>
      <c r="D22" s="601" t="s">
        <v>55</v>
      </c>
      <c r="E22" s="601" t="s">
        <v>32</v>
      </c>
      <c r="F22" s="602" t="s">
        <v>28</v>
      </c>
      <c r="M22" s="608" t="s">
        <v>459</v>
      </c>
      <c r="N22" s="609"/>
      <c r="O22" s="609"/>
      <c r="P22" s="610"/>
      <c r="Q22" s="610"/>
      <c r="R22" s="610"/>
      <c r="S22" s="610"/>
      <c r="T22" s="611" t="e">
        <f>AC23</f>
        <v>#N/A</v>
      </c>
      <c r="V22" s="579"/>
      <c r="W22" s="566"/>
      <c r="X22" s="566"/>
      <c r="Y22" s="212"/>
      <c r="Z22" s="212"/>
      <c r="AA22" s="212"/>
      <c r="AB22" s="212"/>
      <c r="AC22" s="145"/>
    </row>
    <row r="23" spans="1:29" x14ac:dyDescent="0.2">
      <c r="A23" s="603" t="s">
        <v>86</v>
      </c>
      <c r="B23" s="603"/>
      <c r="C23" s="448"/>
      <c r="D23" s="448"/>
      <c r="E23" s="448"/>
      <c r="F23" s="606">
        <f>SUM(C23:E23)</f>
        <v>0</v>
      </c>
      <c r="M23" s="146" t="s">
        <v>28</v>
      </c>
      <c r="N23" s="174"/>
      <c r="O23" s="174"/>
      <c r="P23" s="214"/>
      <c r="Q23" s="214"/>
      <c r="R23" s="214"/>
      <c r="S23" s="214"/>
      <c r="T23" s="148" t="e">
        <f>T18+T19+T20+T21+T22</f>
        <v>#N/A</v>
      </c>
      <c r="V23" s="580" t="s">
        <v>457</v>
      </c>
      <c r="W23" s="581"/>
      <c r="X23" s="581"/>
      <c r="Y23" s="214"/>
      <c r="Z23" s="214"/>
      <c r="AA23" s="214"/>
      <c r="AB23" s="214"/>
      <c r="AC23" s="148" t="e">
        <f>AC18+AC19+AC20+AC21+AC22</f>
        <v>#N/A</v>
      </c>
    </row>
    <row r="24" spans="1:29" x14ac:dyDescent="0.2">
      <c r="A24" s="604" t="s">
        <v>242</v>
      </c>
      <c r="B24" s="605"/>
      <c r="C24" s="505"/>
      <c r="D24" s="448"/>
      <c r="E24" s="448"/>
      <c r="F24" s="606">
        <f>SUM(C24:E24)</f>
        <v>0</v>
      </c>
      <c r="M24" s="135"/>
      <c r="N24" s="175"/>
      <c r="O24" s="175"/>
      <c r="P24" s="210"/>
      <c r="Q24" s="210"/>
      <c r="R24" s="210"/>
      <c r="S24" s="210"/>
      <c r="T24" s="133"/>
    </row>
    <row r="25" spans="1:29" x14ac:dyDescent="0.2">
      <c r="A25" s="605" t="s">
        <v>88</v>
      </c>
      <c r="B25" s="605"/>
      <c r="C25" s="506"/>
      <c r="D25" s="448"/>
      <c r="E25" s="505"/>
      <c r="F25" s="606">
        <f>SUM(C25:E25)</f>
        <v>0</v>
      </c>
      <c r="M25" s="132" t="s">
        <v>148</v>
      </c>
      <c r="N25" s="168"/>
      <c r="O25" s="168"/>
      <c r="P25" s="343" t="e">
        <f>VLOOKUP(C9,'Hilfstabelle Parameter'!I40:M43,3,FALSE)</f>
        <v>#N/A</v>
      </c>
      <c r="Q25" s="210"/>
      <c r="R25" s="210"/>
      <c r="S25" s="210"/>
      <c r="T25" s="134" t="e">
        <f>C11*P25</f>
        <v>#N/A</v>
      </c>
    </row>
    <row r="26" spans="1:29" x14ac:dyDescent="0.2">
      <c r="A26" s="604" t="s">
        <v>138</v>
      </c>
      <c r="B26" s="604"/>
      <c r="C26" s="448"/>
      <c r="D26" s="448"/>
      <c r="E26" s="506"/>
      <c r="F26" s="606">
        <f>SUM(C26:E26)</f>
        <v>0</v>
      </c>
      <c r="M26" s="143" t="s">
        <v>151</v>
      </c>
      <c r="N26" s="173"/>
      <c r="O26" s="173"/>
      <c r="P26" s="215"/>
      <c r="Q26" s="137"/>
      <c r="R26" s="527" t="e">
        <f>IF(S26&lt;0,"Abschöpfungspotenzial ","")</f>
        <v>#N/A</v>
      </c>
      <c r="S26" s="530" t="e">
        <f>T23-T25</f>
        <v>#N/A</v>
      </c>
      <c r="T26" s="142" t="e">
        <f>IF(T23-T25&gt;0,T23-T25,IF(-S26&lt;T41,S26,0))</f>
        <v>#N/A</v>
      </c>
    </row>
    <row r="27" spans="1:29" x14ac:dyDescent="0.2">
      <c r="A27" s="603" t="s">
        <v>87</v>
      </c>
      <c r="B27" s="603"/>
      <c r="C27" s="545"/>
      <c r="D27" s="545"/>
      <c r="E27" s="545"/>
      <c r="F27" s="606">
        <f>SUM(C27:E27)</f>
        <v>0</v>
      </c>
      <c r="S27"/>
      <c r="T27"/>
    </row>
    <row r="28" spans="1:29" x14ac:dyDescent="0.2">
      <c r="M28" s="144" t="s">
        <v>54</v>
      </c>
      <c r="N28" s="158"/>
      <c r="O28" s="158"/>
      <c r="P28" s="157"/>
      <c r="Q28" s="158" t="s">
        <v>129</v>
      </c>
      <c r="R28" s="158" t="s">
        <v>98</v>
      </c>
      <c r="S28" s="158" t="s">
        <v>130</v>
      </c>
      <c r="T28" s="159" t="s">
        <v>28</v>
      </c>
      <c r="V28" s="580" t="s">
        <v>54</v>
      </c>
      <c r="W28" s="566"/>
      <c r="X28" s="566"/>
      <c r="Y28" s="582"/>
      <c r="Z28" s="566" t="s">
        <v>129</v>
      </c>
      <c r="AA28" s="566" t="s">
        <v>98</v>
      </c>
      <c r="AB28" s="566" t="s">
        <v>130</v>
      </c>
      <c r="AC28" s="594" t="s">
        <v>28</v>
      </c>
    </row>
    <row r="29" spans="1:29" x14ac:dyDescent="0.2">
      <c r="A29" s="165" t="s">
        <v>409</v>
      </c>
      <c r="B29" s="165"/>
      <c r="C29" s="166"/>
      <c r="D29" s="524"/>
      <c r="E29" s="165" t="s">
        <v>408</v>
      </c>
      <c r="F29" s="166"/>
      <c r="M29" s="135" t="s">
        <v>22</v>
      </c>
      <c r="N29" s="175"/>
      <c r="O29" s="175"/>
      <c r="P29" s="58"/>
      <c r="Q29" s="342">
        <f>$C$20*'Hilfstabelle Parameter'!K30</f>
        <v>0</v>
      </c>
      <c r="R29" s="342">
        <f>$D$20*'Hilfstabelle Parameter'!L30</f>
        <v>0</v>
      </c>
      <c r="S29" s="342">
        <f>$E$20*'Hilfstabelle Parameter'!M30</f>
        <v>0</v>
      </c>
      <c r="T29" s="153">
        <f t="shared" ref="T29:T36" si="1">Q29+R29+S29</f>
        <v>0</v>
      </c>
      <c r="V29" s="595" t="s">
        <v>22</v>
      </c>
      <c r="W29" s="596"/>
      <c r="X29" s="596"/>
      <c r="Y29" s="58"/>
      <c r="Z29" s="593">
        <f>$C$27*'Hilfstabelle Parameter'!K30</f>
        <v>0</v>
      </c>
      <c r="AA29" s="593">
        <f>$D$27*'Hilfstabelle Parameter'!L30</f>
        <v>0</v>
      </c>
      <c r="AB29" s="593">
        <f>$E$27*'Hilfstabelle Parameter'!M30</f>
        <v>0</v>
      </c>
      <c r="AC29" s="153">
        <f t="shared" ref="AC29:AC36" si="2">Z29+AA29+AB29</f>
        <v>0</v>
      </c>
    </row>
    <row r="30" spans="1:29" x14ac:dyDescent="0.2">
      <c r="A30" s="18" t="s">
        <v>140</v>
      </c>
      <c r="B30" s="18"/>
      <c r="C30" s="451">
        <f>'Eingabe RG24'!C30</f>
        <v>0</v>
      </c>
      <c r="E30" s="18" t="s">
        <v>410</v>
      </c>
      <c r="F30" s="549"/>
      <c r="M30" s="135" t="s">
        <v>23</v>
      </c>
      <c r="N30" s="175"/>
      <c r="O30" s="175"/>
      <c r="P30" s="58"/>
      <c r="Q30" s="342">
        <f>$C$20*'Hilfstabelle Parameter'!K31</f>
        <v>0</v>
      </c>
      <c r="R30" s="342">
        <f>$D$20*'Hilfstabelle Parameter'!L31</f>
        <v>0</v>
      </c>
      <c r="S30" s="342">
        <f>$E$20*'Hilfstabelle Parameter'!M31</f>
        <v>0</v>
      </c>
      <c r="T30" s="153">
        <f t="shared" si="1"/>
        <v>0</v>
      </c>
      <c r="V30" s="595" t="s">
        <v>23</v>
      </c>
      <c r="W30" s="596"/>
      <c r="X30" s="596"/>
      <c r="Y30" s="58"/>
      <c r="Z30" s="593">
        <f>$C$27*'Hilfstabelle Parameter'!K31</f>
        <v>0</v>
      </c>
      <c r="AA30" s="593">
        <f>$D$27*'Hilfstabelle Parameter'!L31</f>
        <v>0</v>
      </c>
      <c r="AB30" s="593">
        <f>$E$27*'Hilfstabelle Parameter'!M31</f>
        <v>0</v>
      </c>
      <c r="AC30" s="153">
        <f t="shared" si="2"/>
        <v>0</v>
      </c>
    </row>
    <row r="31" spans="1:29" x14ac:dyDescent="0.2">
      <c r="M31" s="135" t="s">
        <v>10</v>
      </c>
      <c r="N31" s="175"/>
      <c r="O31" s="175"/>
      <c r="P31" s="58"/>
      <c r="Q31" s="342">
        <f>$C$20*'Hilfstabelle Parameter'!K32</f>
        <v>0</v>
      </c>
      <c r="R31" s="342">
        <f>$D$20*'Hilfstabelle Parameter'!L32</f>
        <v>0</v>
      </c>
      <c r="S31" s="342">
        <f>$E$20*'Hilfstabelle Parameter'!M32</f>
        <v>0</v>
      </c>
      <c r="T31" s="153">
        <f t="shared" si="1"/>
        <v>0</v>
      </c>
      <c r="V31" s="595" t="s">
        <v>10</v>
      </c>
      <c r="W31" s="596"/>
      <c r="X31" s="596"/>
      <c r="Y31" s="58"/>
      <c r="Z31" s="593">
        <f>$C$27*'Hilfstabelle Parameter'!K32</f>
        <v>0</v>
      </c>
      <c r="AA31" s="593">
        <f>$D$27*'Hilfstabelle Parameter'!L32</f>
        <v>0</v>
      </c>
      <c r="AB31" s="593">
        <f>$E$27*'Hilfstabelle Parameter'!M32</f>
        <v>0</v>
      </c>
      <c r="AC31" s="153">
        <f t="shared" si="2"/>
        <v>0</v>
      </c>
    </row>
    <row r="32" spans="1:29" x14ac:dyDescent="0.2">
      <c r="M32" s="132" t="s">
        <v>152</v>
      </c>
      <c r="N32" s="168"/>
      <c r="O32" s="168"/>
      <c r="P32" s="58"/>
      <c r="Q32" s="57">
        <f>Q33+Q34+Q35</f>
        <v>0</v>
      </c>
      <c r="R32" s="57">
        <f>R33+R34+R35</f>
        <v>0</v>
      </c>
      <c r="S32" s="57">
        <f>S33+S34+S35</f>
        <v>0</v>
      </c>
      <c r="T32" s="153">
        <f t="shared" si="1"/>
        <v>0</v>
      </c>
      <c r="V32" s="597" t="s">
        <v>152</v>
      </c>
      <c r="W32" s="598"/>
      <c r="X32" s="598"/>
      <c r="Y32" s="58"/>
      <c r="Z32" s="57">
        <f>Z33+Z34+Z35</f>
        <v>0</v>
      </c>
      <c r="AA32" s="57">
        <f>AA33+AA34+AA35</f>
        <v>0</v>
      </c>
      <c r="AB32" s="57">
        <f>AB33+AB34+AB35</f>
        <v>0</v>
      </c>
      <c r="AC32" s="153">
        <f t="shared" si="2"/>
        <v>0</v>
      </c>
    </row>
    <row r="33" spans="1:29" x14ac:dyDescent="0.2">
      <c r="M33" s="150" t="s">
        <v>24</v>
      </c>
      <c r="N33" s="171"/>
      <c r="O33" s="171"/>
      <c r="P33" s="58"/>
      <c r="Q33" s="342">
        <f>$C$20*'Hilfstabelle Parameter'!K33</f>
        <v>0</v>
      </c>
      <c r="R33" s="342">
        <f>$D$20*'Hilfstabelle Parameter'!L33</f>
        <v>0</v>
      </c>
      <c r="S33" s="342">
        <f>$E$20*'Hilfstabelle Parameter'!M33</f>
        <v>0</v>
      </c>
      <c r="T33" s="153">
        <f t="shared" si="1"/>
        <v>0</v>
      </c>
      <c r="V33" s="572" t="s">
        <v>24</v>
      </c>
      <c r="W33" s="573"/>
      <c r="X33" s="573"/>
      <c r="Y33" s="58"/>
      <c r="Z33" s="593">
        <f>$C$27*'Hilfstabelle Parameter'!K33</f>
        <v>0</v>
      </c>
      <c r="AA33" s="593">
        <f>$D$27*'Hilfstabelle Parameter'!L33</f>
        <v>0</v>
      </c>
      <c r="AB33" s="593">
        <f>$E$27*'Hilfstabelle Parameter'!M33</f>
        <v>0</v>
      </c>
      <c r="AC33" s="153">
        <f t="shared" si="2"/>
        <v>0</v>
      </c>
    </row>
    <row r="34" spans="1:29" x14ac:dyDescent="0.2">
      <c r="M34" s="150" t="s">
        <v>25</v>
      </c>
      <c r="N34" s="171"/>
      <c r="O34" s="171"/>
      <c r="P34" s="58"/>
      <c r="Q34" s="342">
        <f>$C$20*'Hilfstabelle Parameter'!K34</f>
        <v>0</v>
      </c>
      <c r="R34" s="342">
        <f>$D$20*'Hilfstabelle Parameter'!L34</f>
        <v>0</v>
      </c>
      <c r="S34" s="342">
        <f>$E$20*'Hilfstabelle Parameter'!M34</f>
        <v>0</v>
      </c>
      <c r="T34" s="153">
        <f t="shared" si="1"/>
        <v>0</v>
      </c>
      <c r="V34" s="572" t="s">
        <v>25</v>
      </c>
      <c r="W34" s="573"/>
      <c r="X34" s="573"/>
      <c r="Y34" s="58"/>
      <c r="Z34" s="593">
        <f>$C$27*'Hilfstabelle Parameter'!K34</f>
        <v>0</v>
      </c>
      <c r="AA34" s="593">
        <f>$D$27*'Hilfstabelle Parameter'!L34</f>
        <v>0</v>
      </c>
      <c r="AB34" s="593">
        <f>$E$27*'Hilfstabelle Parameter'!M34</f>
        <v>0</v>
      </c>
      <c r="AC34" s="153">
        <f t="shared" si="2"/>
        <v>0</v>
      </c>
    </row>
    <row r="35" spans="1:29" x14ac:dyDescent="0.2">
      <c r="M35" s="150" t="s">
        <v>14</v>
      </c>
      <c r="N35" s="171"/>
      <c r="O35" s="171"/>
      <c r="P35" s="58"/>
      <c r="Q35" s="342">
        <f>$C$20*'Hilfstabelle Parameter'!K35</f>
        <v>0</v>
      </c>
      <c r="R35" s="342">
        <f>$D$20*'Hilfstabelle Parameter'!L35</f>
        <v>0</v>
      </c>
      <c r="S35" s="342">
        <f>$E$20*'Hilfstabelle Parameter'!M35</f>
        <v>0</v>
      </c>
      <c r="T35" s="153">
        <f t="shared" si="1"/>
        <v>0</v>
      </c>
      <c r="V35" s="572" t="s">
        <v>14</v>
      </c>
      <c r="W35" s="573"/>
      <c r="X35" s="573"/>
      <c r="Y35" s="58"/>
      <c r="Z35" s="593">
        <f>$C$27*'Hilfstabelle Parameter'!K35</f>
        <v>0</v>
      </c>
      <c r="AA35" s="593">
        <f>$D$27*'Hilfstabelle Parameter'!L35</f>
        <v>0</v>
      </c>
      <c r="AB35" s="593">
        <f>$E$27*'Hilfstabelle Parameter'!M35</f>
        <v>0</v>
      </c>
      <c r="AC35" s="153">
        <f t="shared" si="2"/>
        <v>0</v>
      </c>
    </row>
    <row r="36" spans="1:29" x14ac:dyDescent="0.2">
      <c r="M36" s="132" t="s">
        <v>15</v>
      </c>
      <c r="N36" s="168"/>
      <c r="O36" s="168"/>
      <c r="P36" s="58"/>
      <c r="Q36" s="342">
        <f>$C$20*'Hilfstabelle Parameter'!K36</f>
        <v>0</v>
      </c>
      <c r="R36" s="342">
        <f>$D$20*'Hilfstabelle Parameter'!L36</f>
        <v>0</v>
      </c>
      <c r="S36" s="342">
        <f>$E$20*'Hilfstabelle Parameter'!M36</f>
        <v>0</v>
      </c>
      <c r="T36" s="153">
        <f t="shared" si="1"/>
        <v>0</v>
      </c>
      <c r="V36" s="597" t="s">
        <v>15</v>
      </c>
      <c r="W36" s="598"/>
      <c r="X36" s="598"/>
      <c r="Y36" s="58"/>
      <c r="Z36" s="593">
        <f>$C$27*'Hilfstabelle Parameter'!K36</f>
        <v>0</v>
      </c>
      <c r="AA36" s="593">
        <f>$D$27*'Hilfstabelle Parameter'!L36</f>
        <v>0</v>
      </c>
      <c r="AB36" s="593">
        <f>$E$27*'Hilfstabelle Parameter'!M36</f>
        <v>0</v>
      </c>
      <c r="AC36" s="562">
        <f t="shared" si="2"/>
        <v>0</v>
      </c>
    </row>
    <row r="37" spans="1:29" ht="15.75" x14ac:dyDescent="0.25">
      <c r="A37" s="337" t="s">
        <v>246</v>
      </c>
      <c r="B37" s="337"/>
      <c r="C37" s="337"/>
      <c r="D37" s="337"/>
      <c r="E37" s="337"/>
      <c r="F37" s="337"/>
      <c r="G37" s="337"/>
      <c r="H37" s="337"/>
      <c r="I37" s="337"/>
      <c r="J37" s="337"/>
      <c r="K37" s="337"/>
      <c r="M37" s="608" t="s">
        <v>460</v>
      </c>
      <c r="N37" s="609"/>
      <c r="O37" s="609"/>
      <c r="P37" s="610"/>
      <c r="Q37" s="610"/>
      <c r="R37" s="610"/>
      <c r="S37" s="610"/>
      <c r="T37" s="611">
        <f>AC38</f>
        <v>0</v>
      </c>
      <c r="V37" s="579"/>
      <c r="W37" s="566"/>
      <c r="X37" s="566"/>
      <c r="Y37" s="212"/>
      <c r="Z37" s="212"/>
      <c r="AA37" s="212"/>
      <c r="AB37" s="212"/>
      <c r="AC37" s="153"/>
    </row>
    <row r="38" spans="1:29" x14ac:dyDescent="0.2">
      <c r="A38" s="475"/>
      <c r="B38" s="452"/>
      <c r="C38" s="452"/>
      <c r="D38" s="452"/>
      <c r="E38" s="452"/>
      <c r="F38" s="452"/>
      <c r="G38" s="452"/>
      <c r="H38" s="452"/>
      <c r="I38" s="452"/>
      <c r="J38" s="452"/>
      <c r="K38" s="452"/>
      <c r="M38" s="143" t="s">
        <v>449</v>
      </c>
      <c r="N38" s="173"/>
      <c r="O38" s="173"/>
      <c r="P38" s="528"/>
      <c r="Q38" s="529"/>
      <c r="R38" s="529"/>
      <c r="S38" s="529"/>
      <c r="T38" s="148">
        <f>SUM(T29:T36)-T32+T37</f>
        <v>0</v>
      </c>
      <c r="V38" s="577" t="s">
        <v>458</v>
      </c>
      <c r="W38" s="578"/>
      <c r="X38" s="578"/>
      <c r="Y38" s="528"/>
      <c r="Z38" s="529"/>
      <c r="AA38" s="529"/>
      <c r="AB38" s="529"/>
      <c r="AC38" s="148">
        <f>SUM(AC29:AC36)-AC32+AC37</f>
        <v>0</v>
      </c>
    </row>
    <row r="39" spans="1:29" x14ac:dyDescent="0.2">
      <c r="A39" s="475"/>
      <c r="B39" s="452"/>
      <c r="C39" s="452"/>
      <c r="D39" s="452"/>
      <c r="E39" s="452"/>
      <c r="F39" s="452"/>
      <c r="G39" s="452"/>
      <c r="H39" s="452"/>
      <c r="I39" s="452"/>
      <c r="J39" s="452"/>
      <c r="K39" s="452"/>
      <c r="M39" s="132"/>
      <c r="N39" s="168"/>
      <c r="O39" s="168"/>
      <c r="P39" s="7"/>
      <c r="Q39" s="7"/>
      <c r="R39" s="7"/>
      <c r="S39"/>
      <c r="T39" s="134"/>
    </row>
    <row r="40" spans="1:29" x14ac:dyDescent="0.2">
      <c r="A40" s="452"/>
      <c r="B40" s="452"/>
      <c r="C40" s="452"/>
      <c r="D40" s="452"/>
      <c r="E40" s="452"/>
      <c r="F40" s="452"/>
      <c r="G40" s="452"/>
      <c r="H40" s="452"/>
      <c r="I40" s="452"/>
      <c r="J40" s="452"/>
      <c r="K40" s="452"/>
      <c r="M40" s="132" t="s">
        <v>243</v>
      </c>
      <c r="N40" s="168"/>
      <c r="O40" s="168"/>
      <c r="P40" s="343" t="e">
        <f>VLOOKUP(C9,'Hilfstabelle Parameter'!I40:M43,4,FALSE)</f>
        <v>#N/A</v>
      </c>
      <c r="Q40" s="38"/>
      <c r="R40" s="38"/>
      <c r="S40" s="38"/>
      <c r="T40" s="134" t="e">
        <f>C11*P40</f>
        <v>#N/A</v>
      </c>
    </row>
    <row r="41" spans="1:29" x14ac:dyDescent="0.2">
      <c r="A41" s="475"/>
      <c r="B41" s="452"/>
      <c r="C41" s="452"/>
      <c r="D41" s="452"/>
      <c r="E41" s="452"/>
      <c r="F41" s="452"/>
      <c r="G41" s="452"/>
      <c r="H41" s="452"/>
      <c r="I41" s="452"/>
      <c r="J41" s="452"/>
      <c r="K41" s="452"/>
      <c r="M41" s="143" t="s">
        <v>225</v>
      </c>
      <c r="N41" s="173"/>
      <c r="O41" s="173"/>
      <c r="P41" s="152"/>
      <c r="Q41" s="215"/>
      <c r="R41" s="215"/>
      <c r="S41" s="530" t="e">
        <f>T38-T40</f>
        <v>#N/A</v>
      </c>
      <c r="T41" s="142" t="e">
        <f>IF(S26+S41&lt;0,0,IF(T38-T40&gt;0,T38-T40,0))</f>
        <v>#N/A</v>
      </c>
    </row>
    <row r="42" spans="1:29" x14ac:dyDescent="0.2">
      <c r="A42" s="452"/>
      <c r="B42" s="452"/>
      <c r="C42" s="452"/>
      <c r="D42" s="452"/>
      <c r="E42" s="452"/>
      <c r="F42" s="452"/>
      <c r="G42" s="452"/>
      <c r="H42" s="452"/>
      <c r="I42" s="452"/>
      <c r="J42" s="452"/>
      <c r="K42" s="452"/>
      <c r="M42" s="156"/>
      <c r="N42" s="156"/>
      <c r="O42" s="156"/>
      <c r="P42" s="156"/>
      <c r="Q42" s="216"/>
      <c r="R42" s="216"/>
      <c r="S42" s="216"/>
      <c r="T42" s="156"/>
    </row>
    <row r="43" spans="1:29" x14ac:dyDescent="0.2">
      <c r="A43" s="452"/>
      <c r="B43" s="452"/>
      <c r="C43" s="452"/>
      <c r="D43" s="452"/>
      <c r="E43" s="452"/>
      <c r="F43" s="452"/>
      <c r="G43" s="452"/>
      <c r="H43" s="452"/>
      <c r="I43" s="452"/>
      <c r="J43" s="452"/>
      <c r="K43" s="452"/>
      <c r="M43" s="139" t="s">
        <v>416</v>
      </c>
      <c r="N43" s="129"/>
      <c r="O43" s="129"/>
      <c r="P43" s="535" t="str">
        <f>"(Steuerkraft / Ew: "&amp;F11&amp;")"</f>
        <v>(Steuerkraft / Ew: bitte wählen)</v>
      </c>
      <c r="Q43" s="156"/>
      <c r="R43" s="156"/>
      <c r="S43" s="534" t="e">
        <f>IF(T26+T41&gt;0,"",IF(S41&lt;0,"",TEXT(S26,"#'###'##0")&amp;" + "&amp;TEXT(S41,"#'###'##0")))</f>
        <v>#N/A</v>
      </c>
      <c r="T43" s="191" t="e">
        <f>IF(T26&gt;0,0,IF(S26+S41&gt;0,0,IF(G11=3,0,IF(S41&gt;0,S26+S41,S26))))</f>
        <v>#N/A</v>
      </c>
    </row>
    <row r="44" spans="1:29" x14ac:dyDescent="0.2">
      <c r="A44" s="452"/>
      <c r="B44" s="452"/>
      <c r="C44" s="452"/>
      <c r="D44" s="452"/>
      <c r="E44" s="452"/>
      <c r="F44" s="452"/>
      <c r="G44" s="452"/>
      <c r="H44" s="452"/>
      <c r="I44" s="452"/>
      <c r="J44" s="452"/>
      <c r="K44" s="452"/>
      <c r="M44" s="143" t="s">
        <v>415</v>
      </c>
      <c r="N44" s="533"/>
      <c r="O44" s="533"/>
      <c r="P44" s="233"/>
      <c r="Q44" s="233"/>
      <c r="R44" s="531" t="s">
        <v>408</v>
      </c>
      <c r="S44" s="532">
        <f>F30</f>
        <v>0</v>
      </c>
      <c r="T44" s="142" t="e">
        <f>T43*S44</f>
        <v>#N/A</v>
      </c>
    </row>
    <row r="45" spans="1:29" x14ac:dyDescent="0.2">
      <c r="A45" s="452"/>
      <c r="B45" s="452"/>
      <c r="C45" s="452"/>
      <c r="D45" s="452"/>
      <c r="E45" s="452"/>
      <c r="F45" s="452"/>
      <c r="G45" s="452"/>
      <c r="H45" s="452"/>
      <c r="I45" s="452"/>
      <c r="J45" s="452"/>
      <c r="K45" s="452"/>
      <c r="Q45" s="50"/>
      <c r="R45" s="13"/>
      <c r="S45" s="13"/>
      <c r="T45"/>
    </row>
    <row r="46" spans="1:29" x14ac:dyDescent="0.2">
      <c r="A46" s="452"/>
      <c r="B46" s="452"/>
      <c r="C46" s="452"/>
      <c r="D46" s="452"/>
      <c r="E46" s="452"/>
      <c r="F46" s="452"/>
      <c r="G46" s="452"/>
      <c r="H46" s="452"/>
      <c r="I46" s="452"/>
      <c r="J46" s="452"/>
      <c r="K46" s="452"/>
      <c r="M46" s="146" t="s">
        <v>28</v>
      </c>
      <c r="N46" s="174"/>
      <c r="O46" s="174"/>
      <c r="P46" s="147"/>
      <c r="Q46" s="214"/>
      <c r="R46" s="214"/>
      <c r="S46" s="214"/>
      <c r="T46" s="148" t="e">
        <f>T26+T41+T44</f>
        <v>#N/A</v>
      </c>
    </row>
    <row r="47" spans="1:29" x14ac:dyDescent="0.2">
      <c r="P47" s="7"/>
      <c r="Q47" s="7"/>
      <c r="R47" s="7"/>
    </row>
    <row r="48" spans="1:29" x14ac:dyDescent="0.2">
      <c r="P48" s="7"/>
      <c r="Q48" s="7"/>
      <c r="R48" s="7"/>
    </row>
    <row r="49" spans="1:21" s="337" customFormat="1" ht="15.75" x14ac:dyDescent="0.25">
      <c r="A49" s="337" t="s">
        <v>96</v>
      </c>
    </row>
    <row r="50" spans="1:21" x14ac:dyDescent="0.2">
      <c r="G50" s="7"/>
      <c r="H50" s="7"/>
      <c r="I50" s="7"/>
      <c r="Q50" s="37"/>
      <c r="R50" s="207"/>
      <c r="S50" s="113"/>
      <c r="T50" s="113"/>
      <c r="U50"/>
    </row>
    <row r="51" spans="1:21" s="113" customFormat="1" x14ac:dyDescent="0.2">
      <c r="A51" s="165" t="s">
        <v>37</v>
      </c>
      <c r="B51" s="164"/>
      <c r="C51" s="164"/>
      <c r="D51" s="164"/>
      <c r="E51" s="164"/>
      <c r="F51" s="164"/>
      <c r="G51" s="164"/>
      <c r="H51" s="164"/>
      <c r="I51" s="164"/>
      <c r="J51" s="164"/>
      <c r="M51" s="165" t="s">
        <v>259</v>
      </c>
      <c r="N51" s="165"/>
      <c r="O51" s="165"/>
      <c r="P51" s="165"/>
      <c r="Q51" s="165"/>
      <c r="R51" s="165"/>
      <c r="S51" s="165"/>
      <c r="T51" s="165"/>
      <c r="U51" s="165"/>
    </row>
    <row r="52" spans="1:21" x14ac:dyDescent="0.2">
      <c r="A52" s="146"/>
      <c r="B52" s="182"/>
      <c r="C52" s="30"/>
      <c r="D52" s="196" t="s">
        <v>34</v>
      </c>
      <c r="E52" s="14" t="s">
        <v>35</v>
      </c>
      <c r="F52" s="14" t="s">
        <v>36</v>
      </c>
      <c r="G52" s="238"/>
      <c r="I52" s="460" t="str">
        <f>"RG "&amp;'Eingabe RG24'!A2</f>
        <v>RG 2024</v>
      </c>
      <c r="J52" s="460" t="s">
        <v>349</v>
      </c>
      <c r="M52" s="146"/>
      <c r="N52" s="182"/>
      <c r="O52" s="30"/>
      <c r="P52" s="196" t="s">
        <v>34</v>
      </c>
      <c r="Q52" s="14" t="s">
        <v>35</v>
      </c>
      <c r="R52" s="14" t="s">
        <v>36</v>
      </c>
      <c r="S52"/>
      <c r="T52" s="460" t="str">
        <f>"RG "&amp;'Eingabe RG24'!A2</f>
        <v>RG 2024</v>
      </c>
      <c r="U52" s="460" t="s">
        <v>349</v>
      </c>
    </row>
    <row r="53" spans="1:21" x14ac:dyDescent="0.2">
      <c r="A53" s="553" t="s">
        <v>95</v>
      </c>
      <c r="B53" s="183" t="s">
        <v>39</v>
      </c>
      <c r="C53" s="180"/>
      <c r="D53" s="453"/>
      <c r="E53" s="453"/>
      <c r="F53" s="17">
        <f t="shared" ref="F53:F55" si="3">D53-E53</f>
        <v>0</v>
      </c>
      <c r="G53" s="510" t="s">
        <v>394</v>
      </c>
      <c r="I53" s="461">
        <f>'Eingabe RG24'!F53</f>
        <v>0</v>
      </c>
      <c r="J53" s="462">
        <f t="shared" ref="J53:J77" si="4">F53-I53</f>
        <v>0</v>
      </c>
      <c r="M53" s="280" t="s">
        <v>234</v>
      </c>
      <c r="N53" s="187" t="s">
        <v>235</v>
      </c>
      <c r="O53" s="177"/>
      <c r="P53" s="285"/>
      <c r="Q53" s="276"/>
      <c r="R53" s="25">
        <f>P53-Q53</f>
        <v>0</v>
      </c>
      <c r="S53" s="510" t="s">
        <v>253</v>
      </c>
      <c r="T53" s="461">
        <f>'Eingabe RG24'!R53</f>
        <v>0</v>
      </c>
      <c r="U53" s="462">
        <f t="shared" ref="U53:U60" si="5">R53-T53</f>
        <v>0</v>
      </c>
    </row>
    <row r="54" spans="1:21" x14ac:dyDescent="0.2">
      <c r="A54" s="553">
        <v>2110</v>
      </c>
      <c r="B54" s="184" t="s">
        <v>30</v>
      </c>
      <c r="C54" s="177"/>
      <c r="D54" s="453"/>
      <c r="E54" s="453"/>
      <c r="F54" s="17">
        <f t="shared" si="3"/>
        <v>0</v>
      </c>
      <c r="G54" s="510" t="s">
        <v>397</v>
      </c>
      <c r="I54" s="461">
        <f>'Eingabe RG24'!F54</f>
        <v>0</v>
      </c>
      <c r="J54" s="462">
        <f t="shared" si="4"/>
        <v>0</v>
      </c>
      <c r="M54" s="278" t="s">
        <v>240</v>
      </c>
      <c r="N54" s="184" t="s">
        <v>99</v>
      </c>
      <c r="O54" s="177"/>
      <c r="P54" s="285"/>
      <c r="Q54" s="276"/>
      <c r="R54" s="25">
        <f>P54-Q54</f>
        <v>0</v>
      </c>
      <c r="S54" s="510" t="s">
        <v>253</v>
      </c>
      <c r="T54" s="461">
        <f>'Eingabe RG24'!R54</f>
        <v>0</v>
      </c>
      <c r="U54" s="462">
        <f t="shared" si="5"/>
        <v>0</v>
      </c>
    </row>
    <row r="55" spans="1:21" x14ac:dyDescent="0.2">
      <c r="A55" s="553">
        <v>2111</v>
      </c>
      <c r="B55" s="184" t="s">
        <v>68</v>
      </c>
      <c r="C55" s="177"/>
      <c r="D55" s="453"/>
      <c r="E55" s="454"/>
      <c r="F55" s="17">
        <f t="shared" si="3"/>
        <v>0</v>
      </c>
      <c r="G55" s="510" t="s">
        <v>397</v>
      </c>
      <c r="I55" s="461">
        <f>'Eingabe RG24'!F55</f>
        <v>0</v>
      </c>
      <c r="J55" s="462">
        <f t="shared" si="4"/>
        <v>0</v>
      </c>
      <c r="M55" s="281" t="s">
        <v>237</v>
      </c>
      <c r="N55" s="187" t="s">
        <v>236</v>
      </c>
      <c r="O55" s="177"/>
      <c r="P55" s="285"/>
      <c r="Q55" s="276"/>
      <c r="R55" s="25">
        <f>P55-Q55</f>
        <v>0</v>
      </c>
      <c r="S55" s="510" t="s">
        <v>15</v>
      </c>
      <c r="T55" s="461">
        <f>'Eingabe RG24'!R55</f>
        <v>0</v>
      </c>
      <c r="U55" s="462">
        <f t="shared" si="5"/>
        <v>0</v>
      </c>
    </row>
    <row r="56" spans="1:21" x14ac:dyDescent="0.2">
      <c r="A56" s="612" t="s">
        <v>464</v>
      </c>
      <c r="B56" s="187" t="s">
        <v>465</v>
      </c>
      <c r="C56" s="177"/>
      <c r="D56" s="453"/>
      <c r="E56" s="454"/>
      <c r="F56" s="17">
        <f t="shared" ref="F56" si="6">D56-E56</f>
        <v>0</v>
      </c>
      <c r="G56" s="510" t="s">
        <v>397</v>
      </c>
      <c r="I56" s="461">
        <f>'Eingabe RG24'!F56</f>
        <v>0</v>
      </c>
      <c r="J56" s="462">
        <f t="shared" si="4"/>
        <v>0</v>
      </c>
      <c r="M56" s="278" t="s">
        <v>238</v>
      </c>
      <c r="N56" s="184" t="s">
        <v>56</v>
      </c>
      <c r="O56" s="177"/>
      <c r="P56" s="285"/>
      <c r="Q56" s="276"/>
      <c r="R56" s="25">
        <f>P56-Q56</f>
        <v>0</v>
      </c>
      <c r="S56" s="510" t="s">
        <v>15</v>
      </c>
      <c r="T56" s="461">
        <f>'Eingabe RG24'!R56</f>
        <v>0</v>
      </c>
      <c r="U56" s="462">
        <f t="shared" si="5"/>
        <v>0</v>
      </c>
    </row>
    <row r="57" spans="1:21" x14ac:dyDescent="0.2">
      <c r="A57" s="553">
        <v>2120</v>
      </c>
      <c r="B57" s="184" t="s">
        <v>31</v>
      </c>
      <c r="C57" s="177"/>
      <c r="D57" s="453"/>
      <c r="E57" s="453"/>
      <c r="F57" s="17">
        <f>D57-E57</f>
        <v>0</v>
      </c>
      <c r="G57" s="510" t="s">
        <v>397</v>
      </c>
      <c r="I57" s="461">
        <f>'Eingabe RG24'!F57</f>
        <v>0</v>
      </c>
      <c r="J57" s="462">
        <f t="shared" si="4"/>
        <v>0</v>
      </c>
      <c r="M57" s="278" t="s">
        <v>241</v>
      </c>
      <c r="N57" s="187" t="s">
        <v>153</v>
      </c>
      <c r="O57" s="178"/>
      <c r="P57" s="277"/>
      <c r="Q57" s="286"/>
      <c r="R57" s="25">
        <f>P57-Q57</f>
        <v>0</v>
      </c>
      <c r="S57" s="510" t="s">
        <v>253</v>
      </c>
      <c r="T57" s="461">
        <f>'Eingabe RG24'!R57</f>
        <v>0</v>
      </c>
      <c r="U57" s="462">
        <f t="shared" si="5"/>
        <v>0</v>
      </c>
    </row>
    <row r="58" spans="1:21" x14ac:dyDescent="0.2">
      <c r="A58" s="553">
        <v>2130</v>
      </c>
      <c r="B58" s="184" t="s">
        <v>40</v>
      </c>
      <c r="C58" s="177"/>
      <c r="D58" s="453"/>
      <c r="E58" s="454"/>
      <c r="F58" s="17">
        <f>D58-E58</f>
        <v>0</v>
      </c>
      <c r="G58" s="510" t="s">
        <v>397</v>
      </c>
      <c r="I58" s="461">
        <f>'Eingabe RG24'!F58</f>
        <v>0</v>
      </c>
      <c r="J58" s="462">
        <f t="shared" si="4"/>
        <v>0</v>
      </c>
      <c r="M58" s="278" t="s">
        <v>392</v>
      </c>
      <c r="N58" s="187" t="s">
        <v>393</v>
      </c>
      <c r="O58" s="178"/>
      <c r="P58" s="277"/>
      <c r="Q58" s="286"/>
      <c r="R58" s="25">
        <f t="shared" ref="R58" si="7">P58-Q58</f>
        <v>0</v>
      </c>
      <c r="S58" s="510" t="s">
        <v>15</v>
      </c>
      <c r="T58" s="461">
        <f>'Eingabe RG24'!R58</f>
        <v>0</v>
      </c>
      <c r="U58" s="462">
        <f t="shared" si="5"/>
        <v>0</v>
      </c>
    </row>
    <row r="59" spans="1:21" x14ac:dyDescent="0.2">
      <c r="A59" s="553">
        <v>2140</v>
      </c>
      <c r="B59" s="187" t="s">
        <v>348</v>
      </c>
      <c r="C59" s="177"/>
      <c r="D59" s="453"/>
      <c r="E59" s="454"/>
      <c r="F59" s="17">
        <f t="shared" ref="F59" si="8">D59-E59</f>
        <v>0</v>
      </c>
      <c r="G59" s="510" t="s">
        <v>395</v>
      </c>
      <c r="I59" s="461">
        <f>'Eingabe RG24'!F59</f>
        <v>0</v>
      </c>
      <c r="J59" s="462">
        <f t="shared" si="4"/>
        <v>0</v>
      </c>
      <c r="M59" s="278" t="s">
        <v>239</v>
      </c>
      <c r="N59" s="184" t="s">
        <v>62</v>
      </c>
      <c r="O59" s="177"/>
      <c r="P59" s="277"/>
      <c r="Q59" s="286"/>
      <c r="R59" s="25">
        <f t="shared" ref="R59" si="9">P59-Q59</f>
        <v>0</v>
      </c>
      <c r="S59" s="510" t="s">
        <v>15</v>
      </c>
      <c r="T59" s="461">
        <f>'Eingabe RG24'!R59</f>
        <v>0</v>
      </c>
      <c r="U59" s="462">
        <f t="shared" si="5"/>
        <v>0</v>
      </c>
    </row>
    <row r="60" spans="1:21" x14ac:dyDescent="0.2">
      <c r="A60" s="553">
        <v>2170</v>
      </c>
      <c r="B60" s="184" t="s">
        <v>41</v>
      </c>
      <c r="C60" s="177"/>
      <c r="D60" s="453"/>
      <c r="E60" s="453"/>
      <c r="F60" s="17">
        <f t="shared" ref="F60:F76" si="10">D60-E60</f>
        <v>0</v>
      </c>
      <c r="G60" s="510" t="s">
        <v>396</v>
      </c>
      <c r="I60" s="461">
        <f>'Eingabe RG24'!F60</f>
        <v>0</v>
      </c>
      <c r="J60" s="462">
        <f t="shared" si="4"/>
        <v>0</v>
      </c>
      <c r="N60" s="29" t="s">
        <v>28</v>
      </c>
      <c r="O60" s="30"/>
      <c r="P60" s="11"/>
      <c r="Q60" s="11"/>
      <c r="R60" s="190">
        <f>SUM(R53:R59)</f>
        <v>0</v>
      </c>
      <c r="S60"/>
      <c r="T60" s="463">
        <f>'Eingabe RG24'!R60</f>
        <v>0</v>
      </c>
      <c r="U60" s="464">
        <f t="shared" si="5"/>
        <v>0</v>
      </c>
    </row>
    <row r="61" spans="1:21" x14ac:dyDescent="0.2">
      <c r="A61" s="553">
        <v>2180</v>
      </c>
      <c r="B61" s="184" t="s">
        <v>93</v>
      </c>
      <c r="C61" s="177"/>
      <c r="D61" s="453"/>
      <c r="E61" s="449"/>
      <c r="F61" s="17">
        <f t="shared" si="10"/>
        <v>0</v>
      </c>
      <c r="G61" s="510" t="s">
        <v>15</v>
      </c>
      <c r="I61" s="461">
        <f>'Eingabe RG24'!F61</f>
        <v>0</v>
      </c>
      <c r="J61" s="462">
        <f t="shared" si="4"/>
        <v>0</v>
      </c>
      <c r="S61"/>
      <c r="T61"/>
      <c r="U61" s="60"/>
    </row>
    <row r="62" spans="1:21" x14ac:dyDescent="0.2">
      <c r="A62" s="553">
        <v>2190</v>
      </c>
      <c r="B62" s="184" t="s">
        <v>69</v>
      </c>
      <c r="C62" s="177"/>
      <c r="D62" s="453"/>
      <c r="E62" s="453"/>
      <c r="F62" s="17">
        <f t="shared" si="10"/>
        <v>0</v>
      </c>
      <c r="G62" s="510" t="s">
        <v>394</v>
      </c>
      <c r="I62" s="461">
        <f>'Eingabe RG24'!F62</f>
        <v>0</v>
      </c>
      <c r="J62" s="462">
        <f t="shared" si="4"/>
        <v>0</v>
      </c>
      <c r="M62" s="165" t="s">
        <v>260</v>
      </c>
      <c r="N62" s="165"/>
      <c r="O62" s="165"/>
      <c r="P62" s="165"/>
      <c r="Q62" s="165"/>
      <c r="R62" s="165"/>
      <c r="S62" s="165"/>
      <c r="T62" s="165"/>
      <c r="U62" s="165"/>
    </row>
    <row r="63" spans="1:21" x14ac:dyDescent="0.2">
      <c r="A63" s="553">
        <v>2191</v>
      </c>
      <c r="B63" s="184" t="s">
        <v>11</v>
      </c>
      <c r="C63" s="177"/>
      <c r="D63" s="453"/>
      <c r="E63" s="453"/>
      <c r="F63" s="17">
        <f t="shared" si="10"/>
        <v>0</v>
      </c>
      <c r="G63" s="510" t="s">
        <v>400</v>
      </c>
      <c r="I63" s="461">
        <f>'Eingabe RG24'!F63</f>
        <v>0</v>
      </c>
      <c r="J63" s="462">
        <f t="shared" si="4"/>
        <v>0</v>
      </c>
      <c r="M63" s="278" t="s">
        <v>154</v>
      </c>
      <c r="N63" s="184" t="s">
        <v>49</v>
      </c>
      <c r="O63" s="177"/>
      <c r="P63" s="285"/>
      <c r="Q63" s="276"/>
      <c r="R63" s="25">
        <f t="shared" ref="R63:R75" si="11">P63-Q63</f>
        <v>0</v>
      </c>
      <c r="S63" s="510"/>
      <c r="T63" s="461">
        <f>'Eingabe RG24'!R63</f>
        <v>0</v>
      </c>
      <c r="U63" s="462">
        <f t="shared" ref="U63:U76" si="12">R63-T63</f>
        <v>0</v>
      </c>
    </row>
    <row r="64" spans="1:21" x14ac:dyDescent="0.2">
      <c r="A64" s="553">
        <v>2192</v>
      </c>
      <c r="B64" s="184" t="s">
        <v>70</v>
      </c>
      <c r="C64" s="177"/>
      <c r="D64" s="453"/>
      <c r="E64" s="449"/>
      <c r="F64" s="17">
        <f t="shared" si="10"/>
        <v>0</v>
      </c>
      <c r="G64" s="510" t="s">
        <v>44</v>
      </c>
      <c r="I64" s="461">
        <f>'Eingabe RG24'!F64</f>
        <v>0</v>
      </c>
      <c r="J64" s="462">
        <f t="shared" si="4"/>
        <v>0</v>
      </c>
      <c r="M64" s="278" t="s">
        <v>155</v>
      </c>
      <c r="N64" s="187" t="s">
        <v>21</v>
      </c>
      <c r="O64" s="177"/>
      <c r="P64" s="285"/>
      <c r="Q64" s="276"/>
      <c r="R64" s="25">
        <f t="shared" si="11"/>
        <v>0</v>
      </c>
      <c r="S64" s="510"/>
      <c r="T64" s="461">
        <f>'Eingabe RG24'!R64</f>
        <v>0</v>
      </c>
      <c r="U64" s="462">
        <f t="shared" si="12"/>
        <v>0</v>
      </c>
    </row>
    <row r="65" spans="1:21" x14ac:dyDescent="0.2">
      <c r="A65" s="553">
        <v>2193</v>
      </c>
      <c r="B65" s="184" t="s">
        <v>71</v>
      </c>
      <c r="C65" s="177"/>
      <c r="D65" s="453"/>
      <c r="E65" s="449"/>
      <c r="F65" s="17">
        <f t="shared" si="10"/>
        <v>0</v>
      </c>
      <c r="G65" s="510" t="s">
        <v>395</v>
      </c>
      <c r="I65" s="461">
        <f>'Eingabe RG24'!F65</f>
        <v>0</v>
      </c>
      <c r="J65" s="462">
        <f t="shared" si="4"/>
        <v>0</v>
      </c>
      <c r="M65" s="278" t="s">
        <v>156</v>
      </c>
      <c r="N65" s="187" t="s">
        <v>157</v>
      </c>
      <c r="O65" s="177"/>
      <c r="P65" s="285"/>
      <c r="Q65" s="276"/>
      <c r="R65" s="25">
        <f t="shared" si="11"/>
        <v>0</v>
      </c>
      <c r="S65" s="510"/>
      <c r="T65" s="461">
        <f>'Eingabe RG24'!R65</f>
        <v>0</v>
      </c>
      <c r="U65" s="462">
        <f t="shared" si="12"/>
        <v>0</v>
      </c>
    </row>
    <row r="66" spans="1:21" x14ac:dyDescent="0.2">
      <c r="A66" s="553">
        <v>2194</v>
      </c>
      <c r="B66" s="184" t="s">
        <v>42</v>
      </c>
      <c r="C66" s="177"/>
      <c r="D66" s="453"/>
      <c r="E66" s="453"/>
      <c r="F66" s="17">
        <f t="shared" si="10"/>
        <v>0</v>
      </c>
      <c r="G66" s="510" t="s">
        <v>395</v>
      </c>
      <c r="I66" s="461">
        <f>'Eingabe RG24'!F66</f>
        <v>0</v>
      </c>
      <c r="J66" s="462">
        <f t="shared" si="4"/>
        <v>0</v>
      </c>
      <c r="M66" s="278" t="s">
        <v>263</v>
      </c>
      <c r="N66" s="187" t="s">
        <v>186</v>
      </c>
      <c r="O66" s="187" t="s">
        <v>187</v>
      </c>
      <c r="P66" s="285"/>
      <c r="Q66" s="276"/>
      <c r="R66" s="25">
        <f t="shared" si="11"/>
        <v>0</v>
      </c>
      <c r="S66" s="510"/>
      <c r="T66" s="461">
        <f>'Eingabe RG24'!R66</f>
        <v>0</v>
      </c>
      <c r="U66" s="462">
        <f t="shared" si="12"/>
        <v>0</v>
      </c>
    </row>
    <row r="67" spans="1:21" x14ac:dyDescent="0.2">
      <c r="A67" s="553">
        <v>2199</v>
      </c>
      <c r="B67" s="184" t="s">
        <v>72</v>
      </c>
      <c r="C67" s="177"/>
      <c r="D67" s="453"/>
      <c r="E67" s="453"/>
      <c r="F67" s="17">
        <f t="shared" si="10"/>
        <v>0</v>
      </c>
      <c r="G67" s="510" t="s">
        <v>394</v>
      </c>
      <c r="I67" s="461">
        <f>'Eingabe RG24'!F67</f>
        <v>0</v>
      </c>
      <c r="J67" s="462">
        <f t="shared" si="4"/>
        <v>0</v>
      </c>
      <c r="M67" s="278" t="s">
        <v>264</v>
      </c>
      <c r="N67" s="187"/>
      <c r="O67" s="178" t="s">
        <v>269</v>
      </c>
      <c r="P67" s="285"/>
      <c r="Q67" s="276"/>
      <c r="R67" s="25">
        <f t="shared" si="11"/>
        <v>0</v>
      </c>
      <c r="S67" s="510"/>
      <c r="T67" s="461">
        <f>'Eingabe RG24'!R67</f>
        <v>0</v>
      </c>
      <c r="U67" s="462">
        <f t="shared" si="12"/>
        <v>0</v>
      </c>
    </row>
    <row r="68" spans="1:21" x14ac:dyDescent="0.2">
      <c r="A68" s="553">
        <v>2990</v>
      </c>
      <c r="B68" s="184" t="s">
        <v>73</v>
      </c>
      <c r="C68" s="177"/>
      <c r="D68" s="453"/>
      <c r="E68" s="453"/>
      <c r="F68" s="17">
        <f t="shared" si="10"/>
        <v>0</v>
      </c>
      <c r="G68" s="510" t="s">
        <v>15</v>
      </c>
      <c r="I68" s="461">
        <f>'Eingabe RG24'!F68</f>
        <v>0</v>
      </c>
      <c r="J68" s="462">
        <f t="shared" si="4"/>
        <v>0</v>
      </c>
      <c r="M68" s="278" t="s">
        <v>265</v>
      </c>
      <c r="N68" s="187"/>
      <c r="O68" s="178" t="s">
        <v>176</v>
      </c>
      <c r="P68" s="285"/>
      <c r="Q68" s="276"/>
      <c r="R68" s="25">
        <f t="shared" si="11"/>
        <v>0</v>
      </c>
      <c r="S68" s="510"/>
      <c r="T68" s="461">
        <f>'Eingabe RG24'!R68</f>
        <v>0</v>
      </c>
      <c r="U68" s="462">
        <f t="shared" si="12"/>
        <v>0</v>
      </c>
    </row>
    <row r="69" spans="1:21" x14ac:dyDescent="0.2">
      <c r="A69" s="553" t="s">
        <v>444</v>
      </c>
      <c r="B69" s="184" t="s">
        <v>75</v>
      </c>
      <c r="C69" s="177"/>
      <c r="D69" s="453"/>
      <c r="E69" s="453"/>
      <c r="F69" s="17">
        <f t="shared" si="10"/>
        <v>0</v>
      </c>
      <c r="G69" s="510" t="s">
        <v>395</v>
      </c>
      <c r="I69" s="461">
        <f>'Eingabe RG24'!F69</f>
        <v>0</v>
      </c>
      <c r="J69" s="462">
        <f t="shared" si="4"/>
        <v>0</v>
      </c>
      <c r="M69" s="278" t="s">
        <v>266</v>
      </c>
      <c r="N69" s="187"/>
      <c r="O69" s="178" t="s">
        <v>268</v>
      </c>
      <c r="P69" s="285"/>
      <c r="Q69" s="276"/>
      <c r="R69" s="25">
        <f t="shared" si="11"/>
        <v>0</v>
      </c>
      <c r="S69" s="510"/>
      <c r="T69" s="461">
        <f>'Eingabe RG24'!R69</f>
        <v>0</v>
      </c>
      <c r="U69" s="462">
        <f t="shared" si="12"/>
        <v>0</v>
      </c>
    </row>
    <row r="70" spans="1:21" x14ac:dyDescent="0.2">
      <c r="A70" s="553">
        <v>5330</v>
      </c>
      <c r="B70" s="184" t="s">
        <v>50</v>
      </c>
      <c r="C70" s="177"/>
      <c r="D70" s="453"/>
      <c r="E70" s="453"/>
      <c r="F70" s="17">
        <f t="shared" si="10"/>
        <v>0</v>
      </c>
      <c r="G70" s="510" t="s">
        <v>15</v>
      </c>
      <c r="I70" s="461">
        <f>'Eingabe RG24'!F70</f>
        <v>0</v>
      </c>
      <c r="J70" s="462">
        <f t="shared" si="4"/>
        <v>0</v>
      </c>
      <c r="M70" s="278" t="s">
        <v>267</v>
      </c>
      <c r="N70" s="187"/>
      <c r="O70" s="178" t="s">
        <v>177</v>
      </c>
      <c r="P70" s="285"/>
      <c r="Q70" s="276"/>
      <c r="R70" s="25">
        <f t="shared" si="11"/>
        <v>0</v>
      </c>
      <c r="S70" s="510"/>
      <c r="T70" s="461">
        <f>'Eingabe RG24'!R70</f>
        <v>0</v>
      </c>
      <c r="U70" s="462">
        <f t="shared" si="12"/>
        <v>0</v>
      </c>
    </row>
    <row r="71" spans="1:21" x14ac:dyDescent="0.2">
      <c r="A71" s="553">
        <v>9500</v>
      </c>
      <c r="B71" s="184" t="s">
        <v>59</v>
      </c>
      <c r="C71" s="177"/>
      <c r="D71" s="453"/>
      <c r="E71" s="455"/>
      <c r="F71" s="17">
        <f t="shared" si="10"/>
        <v>0</v>
      </c>
      <c r="G71" s="510" t="s">
        <v>15</v>
      </c>
      <c r="I71" s="461">
        <f>'Eingabe RG24'!F71</f>
        <v>0</v>
      </c>
      <c r="J71" s="462">
        <f t="shared" si="4"/>
        <v>0</v>
      </c>
      <c r="M71" s="278" t="s">
        <v>158</v>
      </c>
      <c r="N71" s="187" t="s">
        <v>82</v>
      </c>
      <c r="O71" s="177"/>
      <c r="P71" s="285"/>
      <c r="Q71" s="276"/>
      <c r="R71" s="25">
        <f t="shared" si="11"/>
        <v>0</v>
      </c>
      <c r="S71" s="510"/>
      <c r="T71" s="461">
        <f>'Eingabe RG24'!R71</f>
        <v>0</v>
      </c>
      <c r="U71" s="462">
        <f t="shared" si="12"/>
        <v>0</v>
      </c>
    </row>
    <row r="72" spans="1:21" x14ac:dyDescent="0.2">
      <c r="A72" s="553">
        <v>9610</v>
      </c>
      <c r="B72" s="184" t="s">
        <v>25</v>
      </c>
      <c r="C72" s="177"/>
      <c r="D72" s="453"/>
      <c r="E72" s="455"/>
      <c r="F72" s="17">
        <f t="shared" si="10"/>
        <v>0</v>
      </c>
      <c r="G72" s="510" t="s">
        <v>398</v>
      </c>
      <c r="I72" s="461">
        <f>'Eingabe RG24'!F72</f>
        <v>0</v>
      </c>
      <c r="J72" s="462">
        <f t="shared" si="4"/>
        <v>0</v>
      </c>
      <c r="M72" s="278" t="s">
        <v>159</v>
      </c>
      <c r="N72" s="187" t="s">
        <v>82</v>
      </c>
      <c r="O72" s="177"/>
      <c r="P72" s="285"/>
      <c r="Q72" s="276"/>
      <c r="R72" s="25">
        <f t="shared" si="11"/>
        <v>0</v>
      </c>
      <c r="S72" s="510"/>
      <c r="T72" s="461">
        <f>'Eingabe RG24'!R72</f>
        <v>0</v>
      </c>
      <c r="U72" s="462">
        <f t="shared" si="12"/>
        <v>0</v>
      </c>
    </row>
    <row r="73" spans="1:21" x14ac:dyDescent="0.2">
      <c r="A73" s="553">
        <v>9630</v>
      </c>
      <c r="B73" s="184" t="s">
        <v>61</v>
      </c>
      <c r="C73" s="177"/>
      <c r="D73" s="453"/>
      <c r="E73" s="455"/>
      <c r="F73" s="17">
        <f t="shared" si="10"/>
        <v>0</v>
      </c>
      <c r="G73" s="510" t="s">
        <v>15</v>
      </c>
      <c r="I73" s="461">
        <f>'Eingabe RG24'!F73</f>
        <v>0</v>
      </c>
      <c r="J73" s="462">
        <f t="shared" si="4"/>
        <v>0</v>
      </c>
      <c r="M73" s="278" t="s">
        <v>161</v>
      </c>
      <c r="N73" s="187" t="s">
        <v>162</v>
      </c>
      <c r="O73" s="177"/>
      <c r="P73" s="285"/>
      <c r="Q73" s="276"/>
      <c r="R73" s="25">
        <f t="shared" si="11"/>
        <v>0</v>
      </c>
      <c r="S73" s="510"/>
      <c r="T73" s="461">
        <f>'Eingabe RG24'!R73</f>
        <v>0</v>
      </c>
      <c r="U73" s="462">
        <f t="shared" si="12"/>
        <v>0</v>
      </c>
    </row>
    <row r="74" spans="1:21" x14ac:dyDescent="0.2">
      <c r="A74" s="553">
        <v>9690</v>
      </c>
      <c r="B74" s="184" t="s">
        <v>84</v>
      </c>
      <c r="C74" s="177"/>
      <c r="D74" s="453"/>
      <c r="E74" s="455"/>
      <c r="F74" s="17">
        <f t="shared" si="10"/>
        <v>0</v>
      </c>
      <c r="G74" s="510" t="s">
        <v>15</v>
      </c>
      <c r="I74" s="461">
        <f>'Eingabe RG24'!F74</f>
        <v>0</v>
      </c>
      <c r="J74" s="462">
        <f t="shared" si="4"/>
        <v>0</v>
      </c>
      <c r="M74" s="278" t="s">
        <v>160</v>
      </c>
      <c r="N74" s="187" t="s">
        <v>83</v>
      </c>
      <c r="O74" s="177"/>
      <c r="P74" s="277"/>
      <c r="Q74" s="286"/>
      <c r="R74" s="25">
        <f t="shared" si="11"/>
        <v>0</v>
      </c>
      <c r="S74" s="510"/>
      <c r="T74" s="461">
        <f>'Eingabe RG24'!R74</f>
        <v>0</v>
      </c>
      <c r="U74" s="462">
        <f t="shared" si="12"/>
        <v>0</v>
      </c>
    </row>
    <row r="75" spans="1:21" x14ac:dyDescent="0.2">
      <c r="A75" s="553">
        <v>9710</v>
      </c>
      <c r="B75" s="184" t="s">
        <v>94</v>
      </c>
      <c r="C75" s="177"/>
      <c r="D75" s="453"/>
      <c r="E75" s="455"/>
      <c r="F75" s="17">
        <f t="shared" si="10"/>
        <v>0</v>
      </c>
      <c r="G75" s="510" t="s">
        <v>15</v>
      </c>
      <c r="I75" s="461">
        <f>'Eingabe RG24'!F75</f>
        <v>0</v>
      </c>
      <c r="J75" s="462">
        <f t="shared" si="4"/>
        <v>0</v>
      </c>
      <c r="M75" s="278" t="s">
        <v>163</v>
      </c>
      <c r="N75" s="187" t="s">
        <v>162</v>
      </c>
      <c r="O75" s="177"/>
      <c r="P75" s="277"/>
      <c r="Q75" s="286"/>
      <c r="R75" s="25">
        <f t="shared" si="11"/>
        <v>0</v>
      </c>
      <c r="S75" s="510"/>
      <c r="T75" s="461">
        <f>'Eingabe RG24'!R75</f>
        <v>0</v>
      </c>
      <c r="U75" s="462">
        <f t="shared" si="12"/>
        <v>0</v>
      </c>
    </row>
    <row r="76" spans="1:21" x14ac:dyDescent="0.2">
      <c r="A76" s="553">
        <v>9950</v>
      </c>
      <c r="B76" s="184" t="s">
        <v>60</v>
      </c>
      <c r="C76" s="177"/>
      <c r="D76" s="453"/>
      <c r="E76" s="449"/>
      <c r="F76" s="17">
        <f t="shared" si="10"/>
        <v>0</v>
      </c>
      <c r="G76" s="510" t="s">
        <v>15</v>
      </c>
      <c r="I76" s="461">
        <f>'Eingabe RG24'!F76</f>
        <v>0</v>
      </c>
      <c r="J76" s="462">
        <f t="shared" si="4"/>
        <v>0</v>
      </c>
      <c r="N76" s="29" t="s">
        <v>28</v>
      </c>
      <c r="O76" s="30"/>
      <c r="P76" s="11"/>
      <c r="Q76" s="11"/>
      <c r="R76" s="190">
        <f>SUM(R63:R75)</f>
        <v>0</v>
      </c>
      <c r="S76" s="510" t="s">
        <v>11</v>
      </c>
      <c r="T76" s="463">
        <f>'Eingabe RG24'!R76</f>
        <v>0</v>
      </c>
      <c r="U76" s="464">
        <f t="shared" si="12"/>
        <v>0</v>
      </c>
    </row>
    <row r="77" spans="1:21" x14ac:dyDescent="0.2">
      <c r="A77" s="167"/>
      <c r="B77" s="29" t="s">
        <v>28</v>
      </c>
      <c r="C77" s="102"/>
      <c r="D77" s="205">
        <f>SUM(D53:D76)</f>
        <v>0</v>
      </c>
      <c r="E77" s="205">
        <f>SUM(E53:E76)</f>
        <v>0</v>
      </c>
      <c r="F77" s="19">
        <f>SUM(F53:F76)</f>
        <v>0</v>
      </c>
      <c r="G77" s="37"/>
      <c r="I77" s="463">
        <f>'Eingabe RG24'!F77</f>
        <v>0</v>
      </c>
      <c r="J77" s="464">
        <f t="shared" si="4"/>
        <v>0</v>
      </c>
      <c r="S77"/>
      <c r="T77"/>
      <c r="U77" s="60"/>
    </row>
    <row r="78" spans="1:21" x14ac:dyDescent="0.2">
      <c r="A78" s="167"/>
      <c r="F78" s="499"/>
      <c r="G78" s="37"/>
      <c r="I78" s="113"/>
      <c r="J78" s="113"/>
      <c r="M78" s="165" t="s">
        <v>261</v>
      </c>
      <c r="N78" s="165"/>
      <c r="O78" s="165"/>
      <c r="P78" s="165"/>
      <c r="Q78" s="165"/>
      <c r="R78" s="165"/>
      <c r="S78" s="165"/>
      <c r="T78" s="165"/>
      <c r="U78" s="165"/>
    </row>
    <row r="79" spans="1:21" x14ac:dyDescent="0.2">
      <c r="A79" s="553">
        <v>9100</v>
      </c>
      <c r="B79" s="184" t="s">
        <v>58</v>
      </c>
      <c r="C79" s="177"/>
      <c r="D79" s="456"/>
      <c r="E79" s="456"/>
      <c r="F79" s="17">
        <f>D79-E79</f>
        <v>0</v>
      </c>
      <c r="G79" s="510" t="s">
        <v>0</v>
      </c>
      <c r="I79" s="461">
        <f>'Eingabe RG24'!F79</f>
        <v>0</v>
      </c>
      <c r="J79" s="462">
        <f>F79-I79</f>
        <v>0</v>
      </c>
      <c r="M79" s="144" t="s">
        <v>165</v>
      </c>
      <c r="N79" s="184" t="s">
        <v>53</v>
      </c>
      <c r="O79" s="177"/>
      <c r="P79" s="285"/>
      <c r="Q79" s="276"/>
      <c r="R79" s="25">
        <f>P79-Q79</f>
        <v>0</v>
      </c>
      <c r="S79"/>
      <c r="T79" s="461">
        <f>'Eingabe RG24'!R79</f>
        <v>0</v>
      </c>
      <c r="U79" s="462">
        <f>R79-T79</f>
        <v>0</v>
      </c>
    </row>
    <row r="80" spans="1:21" x14ac:dyDescent="0.2">
      <c r="A80" s="553">
        <v>9300</v>
      </c>
      <c r="B80" s="184" t="s">
        <v>74</v>
      </c>
      <c r="C80" s="177"/>
      <c r="D80" s="449"/>
      <c r="E80" s="456"/>
      <c r="F80" s="17">
        <f>D80-E80</f>
        <v>0</v>
      </c>
      <c r="G80" s="510" t="s">
        <v>18</v>
      </c>
      <c r="I80" s="461">
        <f>'Eingabe RG24'!F80</f>
        <v>0</v>
      </c>
      <c r="J80" s="462">
        <f>F80-I80</f>
        <v>0</v>
      </c>
      <c r="M80" s="278" t="s">
        <v>166</v>
      </c>
      <c r="N80" s="184" t="s">
        <v>52</v>
      </c>
      <c r="O80" s="177"/>
      <c r="P80" s="285"/>
      <c r="Q80" s="276"/>
      <c r="R80" s="25">
        <f>P80-Q80</f>
        <v>0</v>
      </c>
      <c r="S80"/>
      <c r="T80" s="461">
        <f>'Eingabe RG24'!R80</f>
        <v>0</v>
      </c>
      <c r="U80" s="462">
        <f>R80-T80</f>
        <v>0</v>
      </c>
    </row>
    <row r="81" spans="1:24" x14ac:dyDescent="0.2">
      <c r="B81" s="29" t="s">
        <v>28</v>
      </c>
      <c r="C81" s="102"/>
      <c r="D81" s="205">
        <f>D79+D80</f>
        <v>0</v>
      </c>
      <c r="E81" s="205">
        <f>E79+E80</f>
        <v>0</v>
      </c>
      <c r="F81" s="19">
        <f>SUM(F79:F80)</f>
        <v>0</v>
      </c>
      <c r="G81" s="37"/>
      <c r="I81" s="463">
        <f>'Eingabe RG24'!F81</f>
        <v>0</v>
      </c>
      <c r="J81" s="464">
        <f>F81-I81</f>
        <v>0</v>
      </c>
      <c r="N81" s="29" t="s">
        <v>28</v>
      </c>
      <c r="O81" s="30"/>
      <c r="P81" s="194"/>
      <c r="Q81" s="194"/>
      <c r="R81" s="190">
        <f>SUM(R79:R80)</f>
        <v>0</v>
      </c>
      <c r="S81" s="510" t="s">
        <v>13</v>
      </c>
      <c r="T81" s="463">
        <f>'Eingabe RG24'!R81</f>
        <v>0</v>
      </c>
      <c r="U81" s="464">
        <f>R81-T81</f>
        <v>0</v>
      </c>
    </row>
    <row r="82" spans="1:24" x14ac:dyDescent="0.2">
      <c r="F82" s="499"/>
      <c r="G82" s="37"/>
      <c r="I82" s="113"/>
      <c r="J82" s="113"/>
      <c r="S82"/>
      <c r="T82"/>
      <c r="U82" s="58"/>
    </row>
    <row r="83" spans="1:24" x14ac:dyDescent="0.2">
      <c r="A83" s="146" t="s">
        <v>57</v>
      </c>
      <c r="B83" s="182"/>
      <c r="C83" s="30"/>
      <c r="D83" s="288"/>
      <c r="E83" s="289"/>
      <c r="F83" s="19">
        <f>F77+F81</f>
        <v>0</v>
      </c>
      <c r="I83" s="463">
        <f>'Eingabe RG24'!F83</f>
        <v>0</v>
      </c>
      <c r="J83" s="464">
        <f>F83-I83</f>
        <v>0</v>
      </c>
      <c r="M83" s="165" t="s">
        <v>196</v>
      </c>
      <c r="N83" s="165"/>
      <c r="O83" s="165"/>
      <c r="P83" s="165"/>
      <c r="Q83" s="165"/>
      <c r="R83" s="165"/>
      <c r="S83" s="165"/>
      <c r="T83" s="165"/>
      <c r="U83" s="165"/>
    </row>
    <row r="84" spans="1:24" x14ac:dyDescent="0.2">
      <c r="M84" s="144" t="s">
        <v>197</v>
      </c>
      <c r="N84" s="187" t="s">
        <v>469</v>
      </c>
      <c r="O84" s="177"/>
      <c r="P84" s="285"/>
      <c r="Q84" s="276"/>
      <c r="R84" s="25">
        <f>P84-Q84</f>
        <v>0</v>
      </c>
      <c r="S84"/>
      <c r="T84" s="461">
        <f>'Eingabe RG24'!R84</f>
        <v>0</v>
      </c>
      <c r="U84" s="462">
        <f t="shared" ref="U84:U89" si="13">R84-T84</f>
        <v>0</v>
      </c>
    </row>
    <row r="85" spans="1:24" x14ac:dyDescent="0.2">
      <c r="M85" s="282" t="s">
        <v>198</v>
      </c>
      <c r="N85" s="187" t="s">
        <v>469</v>
      </c>
      <c r="O85" s="177"/>
      <c r="P85" s="285"/>
      <c r="Q85" s="276"/>
      <c r="R85" s="25">
        <f>P85-Q85</f>
        <v>0</v>
      </c>
      <c r="S85"/>
      <c r="T85" s="461">
        <f>'Eingabe RG24'!R85</f>
        <v>0</v>
      </c>
      <c r="U85" s="462">
        <f t="shared" si="13"/>
        <v>0</v>
      </c>
    </row>
    <row r="86" spans="1:24" x14ac:dyDescent="0.2">
      <c r="M86" s="282" t="s">
        <v>468</v>
      </c>
      <c r="N86" s="187" t="s">
        <v>469</v>
      </c>
      <c r="O86" s="177"/>
      <c r="P86" s="285"/>
      <c r="Q86" s="276"/>
      <c r="R86" s="25">
        <f>P86-Q86</f>
        <v>0</v>
      </c>
      <c r="S86"/>
      <c r="T86" s="461">
        <f>'Eingabe RG24'!R86</f>
        <v>0</v>
      </c>
      <c r="U86" s="462">
        <f t="shared" si="13"/>
        <v>0</v>
      </c>
    </row>
    <row r="87" spans="1:24" x14ac:dyDescent="0.2">
      <c r="M87" s="282" t="s">
        <v>199</v>
      </c>
      <c r="N87" s="187" t="s">
        <v>469</v>
      </c>
      <c r="O87" s="177"/>
      <c r="P87" s="285"/>
      <c r="Q87" s="276"/>
      <c r="R87" s="25">
        <f>P87-Q87</f>
        <v>0</v>
      </c>
      <c r="S87"/>
      <c r="T87" s="461">
        <f>'Eingabe RG24'!R87</f>
        <v>0</v>
      </c>
      <c r="U87" s="462">
        <f t="shared" si="13"/>
        <v>0</v>
      </c>
    </row>
    <row r="88" spans="1:24" x14ac:dyDescent="0.2">
      <c r="M88" s="282" t="s">
        <v>200</v>
      </c>
      <c r="N88" s="187" t="s">
        <v>469</v>
      </c>
      <c r="O88" s="177"/>
      <c r="P88" s="285"/>
      <c r="Q88" s="276"/>
      <c r="R88" s="25">
        <f>P88-Q88</f>
        <v>0</v>
      </c>
      <c r="S88"/>
      <c r="T88" s="461">
        <f>'Eingabe RG24'!R88</f>
        <v>0</v>
      </c>
      <c r="U88" s="462">
        <f t="shared" si="13"/>
        <v>0</v>
      </c>
    </row>
    <row r="89" spans="1:24" x14ac:dyDescent="0.2">
      <c r="N89" s="29" t="s">
        <v>28</v>
      </c>
      <c r="O89" s="30"/>
      <c r="P89" s="11"/>
      <c r="Q89" s="11"/>
      <c r="R89" s="190">
        <f>SUM(R84:R88)</f>
        <v>0</v>
      </c>
      <c r="S89" s="510" t="s">
        <v>22</v>
      </c>
      <c r="T89" s="463">
        <f>'Eingabe RG24'!R89</f>
        <v>0</v>
      </c>
      <c r="U89" s="464">
        <f t="shared" si="13"/>
        <v>0</v>
      </c>
    </row>
    <row r="90" spans="1:24" x14ac:dyDescent="0.2">
      <c r="U90" s="76"/>
    </row>
    <row r="91" spans="1:24" x14ac:dyDescent="0.2">
      <c r="M91" s="165" t="s">
        <v>473</v>
      </c>
      <c r="N91" s="165"/>
      <c r="O91" s="165"/>
      <c r="P91" s="165"/>
      <c r="Q91" s="165"/>
      <c r="R91" s="165"/>
      <c r="S91" s="165"/>
      <c r="T91" s="165"/>
      <c r="U91" s="165"/>
    </row>
    <row r="92" spans="1:24" x14ac:dyDescent="0.2">
      <c r="M92" s="278" t="s">
        <v>470</v>
      </c>
      <c r="N92" s="187" t="s">
        <v>472</v>
      </c>
      <c r="O92" s="177"/>
      <c r="P92" s="285"/>
      <c r="Q92" s="276"/>
      <c r="R92" s="25">
        <f>P92-Q92</f>
        <v>0</v>
      </c>
      <c r="S92"/>
      <c r="T92" s="461">
        <f>'Eingabe RG24'!R92</f>
        <v>0</v>
      </c>
      <c r="U92" s="462">
        <f>R92-T92</f>
        <v>0</v>
      </c>
    </row>
    <row r="93" spans="1:24" x14ac:dyDescent="0.2">
      <c r="M93" s="278" t="s">
        <v>471</v>
      </c>
      <c r="N93" s="187" t="s">
        <v>472</v>
      </c>
      <c r="O93" s="177"/>
      <c r="P93" s="277"/>
      <c r="Q93" s="286"/>
      <c r="R93" s="25">
        <f>P93-Q93</f>
        <v>0</v>
      </c>
      <c r="S93"/>
      <c r="T93" s="461">
        <f>'Eingabe RG24'!R93</f>
        <v>0</v>
      </c>
      <c r="U93" s="462">
        <f>R93-T93</f>
        <v>0</v>
      </c>
    </row>
    <row r="94" spans="1:24" x14ac:dyDescent="0.2">
      <c r="N94" s="29" t="s">
        <v>28</v>
      </c>
      <c r="O94" s="30"/>
      <c r="P94" s="11"/>
      <c r="Q94" s="11"/>
      <c r="R94" s="190">
        <f>SUM(R92:R93)</f>
        <v>0</v>
      </c>
      <c r="S94" s="510" t="s">
        <v>15</v>
      </c>
      <c r="T94" s="463">
        <f>'Eingabe RG24'!R94</f>
        <v>0</v>
      </c>
      <c r="U94" s="464">
        <f>R94-T94</f>
        <v>0</v>
      </c>
    </row>
    <row r="95" spans="1:24" x14ac:dyDescent="0.2">
      <c r="U95" s="76"/>
    </row>
    <row r="96" spans="1:24" x14ac:dyDescent="0.2">
      <c r="A96" s="165" t="s">
        <v>226</v>
      </c>
      <c r="B96" s="164"/>
      <c r="C96" s="164"/>
      <c r="D96" s="164"/>
      <c r="E96" s="164"/>
      <c r="F96" s="164"/>
      <c r="G96" s="164"/>
      <c r="H96" s="164"/>
      <c r="I96" s="164"/>
      <c r="J96" s="164"/>
      <c r="K96" s="164"/>
      <c r="L96" s="164"/>
      <c r="M96" s="164"/>
      <c r="N96" s="164"/>
      <c r="O96" s="164"/>
      <c r="P96" s="164"/>
      <c r="Q96" s="164"/>
      <c r="R96" s="164"/>
      <c r="S96" s="164"/>
      <c r="T96" s="164"/>
      <c r="U96" s="164"/>
      <c r="W96" s="550" t="s">
        <v>437</v>
      </c>
      <c r="X96" s="550"/>
    </row>
    <row r="97" spans="1:25" s="7" customFormat="1" x14ac:dyDescent="0.2">
      <c r="A97" s="29" t="s">
        <v>227</v>
      </c>
      <c r="B97" s="29"/>
      <c r="C97" s="30"/>
      <c r="D97" s="27" t="s">
        <v>34</v>
      </c>
      <c r="E97" s="20" t="s">
        <v>35</v>
      </c>
      <c r="F97" s="20" t="s">
        <v>36</v>
      </c>
      <c r="G97" s="238"/>
      <c r="I97" s="460" t="str">
        <f>"RG "&amp;'Eingabe RG24'!A2</f>
        <v>RG 2024</v>
      </c>
      <c r="J97" s="460" t="s">
        <v>349</v>
      </c>
      <c r="M97" s="146" t="s">
        <v>228</v>
      </c>
      <c r="N97" s="203"/>
      <c r="O97" s="27" t="s">
        <v>4</v>
      </c>
      <c r="P97" s="16" t="s">
        <v>48</v>
      </c>
      <c r="Q97" s="20" t="s">
        <v>231</v>
      </c>
      <c r="R97" s="231" t="s">
        <v>28</v>
      </c>
      <c r="S97" s="232"/>
      <c r="T97" s="460" t="str">
        <f>"RG "&amp;'Eingabe RG24'!A2</f>
        <v>RG 2024</v>
      </c>
      <c r="U97" s="460" t="s">
        <v>349</v>
      </c>
      <c r="W97" s="551" t="s">
        <v>48</v>
      </c>
      <c r="X97" s="551" t="s">
        <v>438</v>
      </c>
    </row>
    <row r="98" spans="1:25" s="7" customFormat="1" x14ac:dyDescent="0.2">
      <c r="A98" s="278" t="s">
        <v>164</v>
      </c>
      <c r="B98" s="187" t="s">
        <v>51</v>
      </c>
      <c r="C98" s="177"/>
      <c r="D98" s="285"/>
      <c r="E98" s="276"/>
      <c r="F98" s="25">
        <f>D98-E98</f>
        <v>0</v>
      </c>
      <c r="G98" s="230"/>
      <c r="I98" s="461">
        <f>'Eingabe RG24'!F98</f>
        <v>0</v>
      </c>
      <c r="J98" s="462">
        <f t="shared" ref="J98:J111" si="14">F98-I98</f>
        <v>0</v>
      </c>
      <c r="M98" s="28" t="s">
        <v>43</v>
      </c>
      <c r="N98" s="204"/>
      <c r="O98" s="195">
        <f>Q116+R129</f>
        <v>0</v>
      </c>
      <c r="P98" s="202" t="e">
        <f>$P$104/$O$102*O98</f>
        <v>#DIV/0!</v>
      </c>
      <c r="Q98" s="195">
        <f>R119+R139+Q147+R156+Q158+R163+Q166</f>
        <v>0</v>
      </c>
      <c r="R98" s="298" t="e">
        <f>O98+P98+Q98</f>
        <v>#DIV/0!</v>
      </c>
      <c r="S98" s="510" t="s">
        <v>43</v>
      </c>
      <c r="T98" s="461" t="e">
        <f>'Eingabe RG24'!R98</f>
        <v>#DIV/0!</v>
      </c>
      <c r="U98" s="462" t="e">
        <f>R98-T98</f>
        <v>#DIV/0!</v>
      </c>
      <c r="W98" s="552">
        <f>O98*$P$17</f>
        <v>0</v>
      </c>
      <c r="X98" s="552" t="e">
        <f>W98-P98</f>
        <v>#DIV/0!</v>
      </c>
    </row>
    <row r="99" spans="1:25" s="7" customFormat="1" x14ac:dyDescent="0.2">
      <c r="A99" s="278" t="s">
        <v>155</v>
      </c>
      <c r="B99" s="187" t="s">
        <v>21</v>
      </c>
      <c r="C99" s="177"/>
      <c r="D99" s="285"/>
      <c r="E99" s="276"/>
      <c r="F99" s="25">
        <f>D99-E99</f>
        <v>0</v>
      </c>
      <c r="G99" s="230"/>
      <c r="I99" s="461">
        <f>'Eingabe RG24'!F99</f>
        <v>0</v>
      </c>
      <c r="J99" s="462">
        <f t="shared" si="14"/>
        <v>0</v>
      </c>
      <c r="M99" s="101" t="s">
        <v>44</v>
      </c>
      <c r="N99" s="204"/>
      <c r="O99" s="197">
        <f>Q121+Q122+Q123+Q124+Q125+Q126+R130</f>
        <v>0</v>
      </c>
      <c r="P99" s="202" t="e">
        <f>$P$104/$O$102*O99</f>
        <v>#DIV/0!</v>
      </c>
      <c r="Q99" s="197">
        <f>R120+R140+Q148+Q149+Q150+Q151+Q152+Q153+R157+R164+Q165+F111</f>
        <v>0</v>
      </c>
      <c r="R99" s="298" t="e">
        <f>O99+P99+Q99</f>
        <v>#DIV/0!</v>
      </c>
      <c r="S99" s="510" t="s">
        <v>44</v>
      </c>
      <c r="T99" s="461" t="e">
        <f>'Eingabe RG24'!R99</f>
        <v>#DIV/0!</v>
      </c>
      <c r="U99" s="462" t="e">
        <f>R99-T99</f>
        <v>#DIV/0!</v>
      </c>
      <c r="W99" s="552">
        <f>O99*$P$17</f>
        <v>0</v>
      </c>
      <c r="X99" s="552" t="e">
        <f>W99-P99</f>
        <v>#DIV/0!</v>
      </c>
    </row>
    <row r="100" spans="1:25" s="7" customFormat="1" x14ac:dyDescent="0.2">
      <c r="A100" s="278" t="s">
        <v>156</v>
      </c>
      <c r="B100" s="187" t="s">
        <v>157</v>
      </c>
      <c r="C100" s="177"/>
      <c r="D100" s="285"/>
      <c r="E100" s="276"/>
      <c r="F100" s="25">
        <f>D100-E100</f>
        <v>0</v>
      </c>
      <c r="G100" s="230"/>
      <c r="I100" s="461">
        <f>'Eingabe RG24'!F100</f>
        <v>0</v>
      </c>
      <c r="J100" s="462">
        <f t="shared" si="14"/>
        <v>0</v>
      </c>
      <c r="M100" s="103" t="s">
        <v>92</v>
      </c>
      <c r="N100" s="204"/>
      <c r="O100" s="198">
        <f>Q127</f>
        <v>0</v>
      </c>
      <c r="P100" s="202" t="e">
        <f>$P$104/$O$102*O100</f>
        <v>#DIV/0!</v>
      </c>
      <c r="Q100" s="198">
        <f>Q154</f>
        <v>0</v>
      </c>
      <c r="R100" s="298" t="e">
        <f>O100+P100+Q100</f>
        <v>#DIV/0!</v>
      </c>
      <c r="S100" s="510" t="s">
        <v>43</v>
      </c>
      <c r="T100" s="461" t="e">
        <f>'Eingabe RG24'!R100</f>
        <v>#DIV/0!</v>
      </c>
      <c r="U100" s="462" t="e">
        <f>R100-T100</f>
        <v>#DIV/0!</v>
      </c>
      <c r="W100" s="552">
        <f>D98*$P$17</f>
        <v>0</v>
      </c>
      <c r="X100" s="552">
        <f>W100-SUM(F100:F105)</f>
        <v>0</v>
      </c>
    </row>
    <row r="101" spans="1:25" s="7" customFormat="1" x14ac:dyDescent="0.2">
      <c r="A101" s="278" t="s">
        <v>263</v>
      </c>
      <c r="B101" s="187" t="s">
        <v>186</v>
      </c>
      <c r="C101" s="187" t="s">
        <v>187</v>
      </c>
      <c r="D101" s="285"/>
      <c r="E101" s="276"/>
      <c r="F101" s="25">
        <f>D101-E101</f>
        <v>0</v>
      </c>
      <c r="G101" s="230"/>
      <c r="I101" s="461">
        <f>'Eingabe RG24'!F101</f>
        <v>0</v>
      </c>
      <c r="J101" s="462">
        <f t="shared" si="14"/>
        <v>0</v>
      </c>
      <c r="M101" s="176" t="s">
        <v>9</v>
      </c>
      <c r="N101" s="204"/>
      <c r="O101" s="199">
        <f>Q131</f>
        <v>0</v>
      </c>
      <c r="P101" s="202" t="e">
        <f>$P$104/$O$102*O101</f>
        <v>#DIV/0!</v>
      </c>
      <c r="Q101" s="199">
        <f>Q115</f>
        <v>0</v>
      </c>
      <c r="R101" s="298" t="e">
        <f>O101+P101+Q101</f>
        <v>#DIV/0!</v>
      </c>
      <c r="S101" s="510" t="s">
        <v>399</v>
      </c>
      <c r="T101" s="461" t="e">
        <f>'Eingabe RG24'!R101</f>
        <v>#DIV/0!</v>
      </c>
      <c r="U101" s="462" t="e">
        <f>R101-T101</f>
        <v>#DIV/0!</v>
      </c>
      <c r="W101" s="76"/>
      <c r="Y101" s="552" t="e">
        <f>X98+X99+X100</f>
        <v>#DIV/0!</v>
      </c>
    </row>
    <row r="102" spans="1:25" s="7" customFormat="1" x14ac:dyDescent="0.2">
      <c r="A102" s="278" t="s">
        <v>264</v>
      </c>
      <c r="B102" s="187"/>
      <c r="C102" s="178" t="s">
        <v>269</v>
      </c>
      <c r="D102" s="285"/>
      <c r="E102" s="276"/>
      <c r="F102" s="25">
        <f t="shared" ref="F102:F105" si="15">D102-E102</f>
        <v>0</v>
      </c>
      <c r="G102" s="230"/>
      <c r="I102" s="461">
        <f>'Eingabe RG24'!F102</f>
        <v>0</v>
      </c>
      <c r="J102" s="462">
        <f t="shared" si="14"/>
        <v>0</v>
      </c>
      <c r="M102" s="146" t="s">
        <v>28</v>
      </c>
      <c r="N102" s="204"/>
      <c r="O102" s="202">
        <f>SUM(O98:O101)</f>
        <v>0</v>
      </c>
      <c r="P102" s="202" t="e">
        <f>SUM(P98:P101)</f>
        <v>#DIV/0!</v>
      </c>
      <c r="Q102" s="202">
        <f>SUM(Q98:Q101)</f>
        <v>0</v>
      </c>
      <c r="R102" s="465" t="e">
        <f>O102+P102+Q102</f>
        <v>#DIV/0!</v>
      </c>
      <c r="S102" s="232"/>
      <c r="T102" s="463" t="e">
        <f>'Eingabe RG24'!R102</f>
        <v>#DIV/0!</v>
      </c>
      <c r="U102" s="464" t="e">
        <f>R102-T102</f>
        <v>#DIV/0!</v>
      </c>
      <c r="W102" s="76"/>
    </row>
    <row r="103" spans="1:25" s="7" customFormat="1" x14ac:dyDescent="0.2">
      <c r="A103" s="278" t="s">
        <v>265</v>
      </c>
      <c r="B103" s="187"/>
      <c r="C103" s="178" t="s">
        <v>176</v>
      </c>
      <c r="D103" s="285"/>
      <c r="E103" s="276"/>
      <c r="F103" s="25">
        <f t="shared" si="15"/>
        <v>0</v>
      </c>
      <c r="G103" s="230"/>
      <c r="I103" s="461">
        <f>'Eingabe RG24'!F103</f>
        <v>0</v>
      </c>
      <c r="J103" s="462">
        <f t="shared" si="14"/>
        <v>0</v>
      </c>
      <c r="M103" s="194"/>
      <c r="N103" s="194"/>
      <c r="O103" s="194"/>
      <c r="P103" s="194"/>
      <c r="Q103" s="194"/>
      <c r="R103" s="194"/>
      <c r="S103" s="58"/>
      <c r="T103" s="76"/>
      <c r="W103" s="76"/>
    </row>
    <row r="104" spans="1:25" s="7" customFormat="1" x14ac:dyDescent="0.2">
      <c r="A104" s="278" t="s">
        <v>266</v>
      </c>
      <c r="B104" s="187"/>
      <c r="C104" s="178" t="s">
        <v>268</v>
      </c>
      <c r="D104" s="285"/>
      <c r="E104" s="276"/>
      <c r="F104" s="25">
        <f t="shared" si="15"/>
        <v>0</v>
      </c>
      <c r="G104" s="230"/>
      <c r="I104" s="461">
        <f>'Eingabe RG24'!F104</f>
        <v>0</v>
      </c>
      <c r="J104" s="462">
        <f t="shared" si="14"/>
        <v>0</v>
      </c>
      <c r="M104" s="144" t="s">
        <v>230</v>
      </c>
      <c r="N104" s="204"/>
      <c r="O104" s="333"/>
      <c r="P104" s="200">
        <f>SUM(Q141:Q146)</f>
        <v>0</v>
      </c>
      <c r="Q104" s="194"/>
      <c r="R104" s="194"/>
      <c r="S104" s="58"/>
      <c r="T104" s="76"/>
      <c r="W104" s="76"/>
    </row>
    <row r="105" spans="1:25" s="7" customFormat="1" x14ac:dyDescent="0.2">
      <c r="A105" s="278" t="s">
        <v>267</v>
      </c>
      <c r="B105" s="187"/>
      <c r="C105" s="178" t="s">
        <v>177</v>
      </c>
      <c r="D105" s="285"/>
      <c r="E105" s="276"/>
      <c r="F105" s="25">
        <f t="shared" si="15"/>
        <v>0</v>
      </c>
      <c r="G105" s="230"/>
      <c r="I105" s="461">
        <f>'Eingabe RG24'!F105</f>
        <v>0</v>
      </c>
      <c r="J105" s="462">
        <f t="shared" si="14"/>
        <v>0</v>
      </c>
      <c r="M105" s="194"/>
      <c r="N105" s="194"/>
      <c r="O105" s="194"/>
      <c r="P105" s="482" t="e">
        <f>P104/O102</f>
        <v>#DIV/0!</v>
      </c>
      <c r="Q105" s="194"/>
      <c r="R105" s="194"/>
      <c r="T105" s="76"/>
      <c r="W105" s="550" t="s">
        <v>439</v>
      </c>
      <c r="X105" s="550"/>
      <c r="Y105" s="550"/>
    </row>
    <row r="106" spans="1:25" s="7" customFormat="1" x14ac:dyDescent="0.2">
      <c r="A106" s="278" t="s">
        <v>158</v>
      </c>
      <c r="B106" s="187" t="s">
        <v>353</v>
      </c>
      <c r="C106" s="177"/>
      <c r="D106" s="285"/>
      <c r="E106" s="276"/>
      <c r="F106" s="25">
        <f>D106-E106</f>
        <v>0</v>
      </c>
      <c r="G106" s="230"/>
      <c r="I106" s="461">
        <f>'Eingabe RG24'!F106</f>
        <v>0</v>
      </c>
      <c r="J106" s="462">
        <f t="shared" si="14"/>
        <v>0</v>
      </c>
      <c r="M106" s="194"/>
      <c r="N106" s="194"/>
      <c r="O106" s="194"/>
      <c r="P106" s="194"/>
      <c r="Q106" s="194"/>
      <c r="R106" s="194"/>
      <c r="T106" s="76"/>
      <c r="W106" s="551" t="s">
        <v>440</v>
      </c>
      <c r="X106" s="552" t="e">
        <f>Q125*(1+P105)+Q152</f>
        <v>#DIV/0!</v>
      </c>
    </row>
    <row r="107" spans="1:25" s="7" customFormat="1" x14ac:dyDescent="0.2">
      <c r="A107" s="278" t="s">
        <v>159</v>
      </c>
      <c r="B107" s="187" t="s">
        <v>353</v>
      </c>
      <c r="C107" s="177"/>
      <c r="D107" s="285"/>
      <c r="E107" s="276"/>
      <c r="F107" s="25">
        <f>D107-E107</f>
        <v>0</v>
      </c>
      <c r="G107" s="230"/>
      <c r="I107" s="461">
        <f>'Eingabe RG24'!F107</f>
        <v>0</v>
      </c>
      <c r="J107" s="462">
        <f t="shared" si="14"/>
        <v>0</v>
      </c>
      <c r="K107" s="194"/>
      <c r="L107" s="194"/>
      <c r="M107" s="194"/>
      <c r="N107" s="194"/>
      <c r="O107" s="194"/>
      <c r="P107" s="194"/>
      <c r="S107" s="76"/>
      <c r="T107" s="76"/>
      <c r="W107" s="551" t="s">
        <v>441</v>
      </c>
      <c r="X107" s="552">
        <f>F165+L165+N165</f>
        <v>0</v>
      </c>
    </row>
    <row r="108" spans="1:25" s="7" customFormat="1" x14ac:dyDescent="0.2">
      <c r="A108" s="278" t="s">
        <v>161</v>
      </c>
      <c r="B108" s="187" t="s">
        <v>162</v>
      </c>
      <c r="C108" s="177"/>
      <c r="D108" s="285"/>
      <c r="E108" s="276"/>
      <c r="F108" s="25">
        <f>D108-E108</f>
        <v>0</v>
      </c>
      <c r="G108" s="194"/>
      <c r="I108" s="461">
        <f>'Eingabe RG24'!F108</f>
        <v>0</v>
      </c>
      <c r="J108" s="462">
        <f t="shared" si="14"/>
        <v>0</v>
      </c>
      <c r="K108" s="194"/>
      <c r="L108" s="194"/>
      <c r="M108" s="194"/>
      <c r="N108" s="194"/>
      <c r="O108" s="194"/>
      <c r="P108" s="194"/>
      <c r="S108" s="76"/>
      <c r="T108" s="76"/>
      <c r="W108" s="551" t="s">
        <v>349</v>
      </c>
      <c r="X108" s="552" t="e">
        <f>X106-X107</f>
        <v>#DIV/0!</v>
      </c>
    </row>
    <row r="109" spans="1:25" s="7" customFormat="1" x14ac:dyDescent="0.2">
      <c r="A109" s="278" t="s">
        <v>160</v>
      </c>
      <c r="B109" s="187" t="s">
        <v>443</v>
      </c>
      <c r="C109" s="177"/>
      <c r="D109" s="277"/>
      <c r="E109" s="286"/>
      <c r="F109" s="25">
        <f>D109-E109</f>
        <v>0</v>
      </c>
      <c r="G109" s="194"/>
      <c r="I109" s="461">
        <f>'Eingabe RG24'!F109</f>
        <v>0</v>
      </c>
      <c r="J109" s="462">
        <f t="shared" si="14"/>
        <v>0</v>
      </c>
      <c r="K109" s="194"/>
      <c r="L109" s="194"/>
      <c r="M109" s="194"/>
      <c r="N109" s="194"/>
      <c r="O109" s="194"/>
      <c r="P109" s="194"/>
      <c r="S109" s="76"/>
      <c r="T109" s="76"/>
    </row>
    <row r="110" spans="1:25" s="7" customFormat="1" x14ac:dyDescent="0.2">
      <c r="A110" s="278" t="s">
        <v>163</v>
      </c>
      <c r="B110" s="187" t="s">
        <v>162</v>
      </c>
      <c r="C110" s="177"/>
      <c r="D110" s="277"/>
      <c r="E110" s="286"/>
      <c r="F110" s="25">
        <f>D110-E110</f>
        <v>0</v>
      </c>
      <c r="G110" s="194"/>
      <c r="I110" s="461">
        <f>'Eingabe RG24'!F110</f>
        <v>0</v>
      </c>
      <c r="J110" s="462">
        <f t="shared" si="14"/>
        <v>0</v>
      </c>
      <c r="K110" s="194"/>
      <c r="L110" s="194"/>
      <c r="M110" s="194"/>
      <c r="N110" s="194"/>
      <c r="O110" s="194"/>
      <c r="P110" s="194"/>
      <c r="S110" s="76"/>
      <c r="T110" s="76"/>
      <c r="U110" s="76"/>
    </row>
    <row r="111" spans="1:25" s="7" customFormat="1" x14ac:dyDescent="0.2">
      <c r="A111"/>
      <c r="B111" s="29" t="s">
        <v>28</v>
      </c>
      <c r="C111" s="30"/>
      <c r="D111" s="11"/>
      <c r="E111" s="11"/>
      <c r="F111" s="24">
        <f>SUM(F98:F110)</f>
        <v>0</v>
      </c>
      <c r="G111" s="194"/>
      <c r="I111" s="463">
        <f>'Eingabe RG24'!F111</f>
        <v>0</v>
      </c>
      <c r="J111" s="464">
        <f t="shared" si="14"/>
        <v>0</v>
      </c>
      <c r="K111" s="194"/>
      <c r="L111" s="194"/>
      <c r="M111" s="194"/>
      <c r="N111" s="194"/>
      <c r="O111" s="194"/>
      <c r="P111" s="194"/>
      <c r="S111" s="76"/>
      <c r="T111" s="76"/>
      <c r="U111" s="76"/>
    </row>
    <row r="112" spans="1:25" s="7" customFormat="1" x14ac:dyDescent="0.2">
      <c r="A112" s="193"/>
      <c r="B112" s="194"/>
      <c r="C112" s="194"/>
      <c r="D112" s="194"/>
      <c r="E112" s="194"/>
      <c r="F112" s="194"/>
      <c r="G112" s="194"/>
      <c r="H112" s="194"/>
      <c r="I112" s="194"/>
      <c r="J112" s="194"/>
      <c r="K112" s="194"/>
      <c r="L112" s="194"/>
      <c r="M112" s="194"/>
      <c r="N112" s="194"/>
      <c r="O112" s="194"/>
      <c r="P112" s="194"/>
      <c r="Q112" s="194"/>
      <c r="R112" s="194"/>
      <c r="U112" s="76"/>
      <c r="V112" s="76"/>
      <c r="W112" s="76"/>
    </row>
    <row r="113" spans="1:25" x14ac:dyDescent="0.2">
      <c r="A113" s="292" t="s">
        <v>262</v>
      </c>
      <c r="B113" s="218"/>
      <c r="C113" s="218"/>
      <c r="D113" s="219"/>
      <c r="E113" s="626" t="s">
        <v>76</v>
      </c>
      <c r="F113" s="627"/>
      <c r="G113" s="626" t="s">
        <v>79</v>
      </c>
      <c r="H113" s="627"/>
      <c r="I113" s="626" t="s">
        <v>466</v>
      </c>
      <c r="J113" s="627"/>
      <c r="K113" s="624" t="s">
        <v>373</v>
      </c>
      <c r="L113" s="625"/>
      <c r="M113" s="626" t="s">
        <v>374</v>
      </c>
      <c r="N113" s="627"/>
      <c r="O113" s="624" t="s">
        <v>217</v>
      </c>
      <c r="P113" s="625"/>
      <c r="Q113" s="616" t="s">
        <v>36</v>
      </c>
      <c r="R113" s="617"/>
      <c r="T113" s="460" t="str">
        <f>"RG "&amp;'Eingabe RG24'!A2</f>
        <v>RG 2024</v>
      </c>
      <c r="U113" s="460" t="s">
        <v>349</v>
      </c>
      <c r="V113" s="7"/>
      <c r="W113" s="165" t="s">
        <v>406</v>
      </c>
      <c r="X113" s="165"/>
      <c r="Y113" s="165"/>
    </row>
    <row r="114" spans="1:25" x14ac:dyDescent="0.2">
      <c r="A114" s="143"/>
      <c r="B114" s="220"/>
      <c r="C114" s="220"/>
      <c r="D114" s="221"/>
      <c r="E114" s="291" t="s">
        <v>34</v>
      </c>
      <c r="F114" s="189" t="s">
        <v>35</v>
      </c>
      <c r="G114" s="291" t="s">
        <v>34</v>
      </c>
      <c r="H114" s="189" t="s">
        <v>35</v>
      </c>
      <c r="I114" s="291" t="s">
        <v>34</v>
      </c>
      <c r="J114" s="189" t="s">
        <v>35</v>
      </c>
      <c r="K114" s="291" t="s">
        <v>34</v>
      </c>
      <c r="L114" s="189" t="s">
        <v>35</v>
      </c>
      <c r="M114" s="291" t="s">
        <v>34</v>
      </c>
      <c r="N114" s="189" t="s">
        <v>35</v>
      </c>
      <c r="O114" s="291" t="s">
        <v>34</v>
      </c>
      <c r="P114" s="189" t="s">
        <v>35</v>
      </c>
      <c r="Q114" s="297" t="s">
        <v>28</v>
      </c>
      <c r="R114" s="297" t="s">
        <v>270</v>
      </c>
      <c r="T114" s="460"/>
      <c r="U114" s="460"/>
      <c r="V114" s="7"/>
      <c r="W114" s="165" t="s">
        <v>404</v>
      </c>
      <c r="X114" s="165" t="s">
        <v>405</v>
      </c>
      <c r="Y114" s="165" t="s">
        <v>28</v>
      </c>
    </row>
    <row r="115" spans="1:25" x14ac:dyDescent="0.2">
      <c r="A115" s="283" t="s">
        <v>232</v>
      </c>
      <c r="B115" s="186" t="s">
        <v>233</v>
      </c>
      <c r="C115" s="186"/>
      <c r="D115" s="182"/>
      <c r="E115" s="285"/>
      <c r="F115" s="276"/>
      <c r="G115" s="285"/>
      <c r="H115" s="276"/>
      <c r="I115" s="285"/>
      <c r="J115" s="276"/>
      <c r="K115" s="285"/>
      <c r="L115" s="276"/>
      <c r="M115" s="285"/>
      <c r="N115" s="276"/>
      <c r="O115" s="140"/>
      <c r="P115" s="140"/>
      <c r="Q115" s="206">
        <f>E115-F115+G115-H115+K115-L115+M115-N115+I115-J115</f>
        <v>0</v>
      </c>
      <c r="R115" s="141"/>
      <c r="T115" s="466">
        <f>'Eingabe RG24'!Q115</f>
        <v>0</v>
      </c>
      <c r="U115" s="462">
        <f>Q115-T115</f>
        <v>0</v>
      </c>
      <c r="V115" s="7"/>
      <c r="W115" s="499"/>
      <c r="X115" s="499"/>
      <c r="Y115" s="499"/>
    </row>
    <row r="116" spans="1:25" x14ac:dyDescent="0.2">
      <c r="A116" s="283" t="s">
        <v>167</v>
      </c>
      <c r="B116" s="186" t="s">
        <v>4</v>
      </c>
      <c r="C116" s="186" t="s">
        <v>43</v>
      </c>
      <c r="D116" s="183"/>
      <c r="E116" s="285"/>
      <c r="F116" s="276"/>
      <c r="G116" s="285"/>
      <c r="H116" s="276"/>
      <c r="I116" s="225"/>
      <c r="J116" s="276"/>
      <c r="K116" s="285"/>
      <c r="L116" s="276"/>
      <c r="M116" s="285"/>
      <c r="N116" s="276"/>
      <c r="O116" s="37"/>
      <c r="P116" s="37"/>
      <c r="Q116" s="22">
        <f t="shared" ref="Q116:Q118" si="16">E116-F116+G116-H116+K116-L116+M116-N116+I116-J116</f>
        <v>0</v>
      </c>
      <c r="R116" s="133"/>
      <c r="T116" s="466">
        <f>'Eingabe RG24'!Q116</f>
        <v>0</v>
      </c>
      <c r="U116" s="462">
        <f t="shared" ref="U116:U158" si="17">Q116-T116</f>
        <v>0</v>
      </c>
      <c r="V116" s="7"/>
      <c r="W116" s="511" t="e">
        <f>Q116/($R$98+$R$100)</f>
        <v>#DIV/0!</v>
      </c>
      <c r="X116" s="15"/>
      <c r="Y116" s="516" t="e">
        <f>Q116/$R$102</f>
        <v>#DIV/0!</v>
      </c>
    </row>
    <row r="117" spans="1:25" x14ac:dyDescent="0.2">
      <c r="A117" s="284" t="s">
        <v>212</v>
      </c>
      <c r="B117" s="187"/>
      <c r="C117" s="187" t="s">
        <v>213</v>
      </c>
      <c r="D117" s="184"/>
      <c r="E117" s="285"/>
      <c r="F117" s="276"/>
      <c r="G117" s="285"/>
      <c r="H117" s="276"/>
      <c r="I117" s="285"/>
      <c r="J117" s="276"/>
      <c r="K117" s="285"/>
      <c r="L117" s="276"/>
      <c r="M117" s="285"/>
      <c r="N117" s="276"/>
      <c r="O117" s="37"/>
      <c r="P117" s="37"/>
      <c r="Q117" s="21">
        <f t="shared" si="16"/>
        <v>0</v>
      </c>
      <c r="R117" s="234"/>
      <c r="S117" s="223"/>
      <c r="T117" s="466"/>
      <c r="U117" s="462"/>
      <c r="V117" s="76"/>
      <c r="W117" s="140"/>
      <c r="X117" s="140"/>
      <c r="Y117" s="140"/>
    </row>
    <row r="118" spans="1:25" x14ac:dyDescent="0.2">
      <c r="A118" s="284" t="s">
        <v>214</v>
      </c>
      <c r="B118" s="187"/>
      <c r="C118" s="187" t="s">
        <v>97</v>
      </c>
      <c r="D118" s="184"/>
      <c r="E118" s="285"/>
      <c r="F118" s="276"/>
      <c r="G118" s="285"/>
      <c r="H118" s="276"/>
      <c r="I118" s="285"/>
      <c r="J118" s="276"/>
      <c r="K118" s="285"/>
      <c r="L118" s="276"/>
      <c r="M118" s="285"/>
      <c r="N118" s="276"/>
      <c r="O118" s="37"/>
      <c r="P118" s="37"/>
      <c r="Q118" s="21">
        <f t="shared" si="16"/>
        <v>0</v>
      </c>
      <c r="R118" s="234"/>
      <c r="S118" s="223"/>
      <c r="T118" s="466"/>
      <c r="U118" s="462"/>
      <c r="V118" s="76"/>
      <c r="W118" s="137"/>
      <c r="X118" s="137"/>
      <c r="Y118" s="137"/>
    </row>
    <row r="119" spans="1:25" x14ac:dyDescent="0.2">
      <c r="A119" s="223"/>
      <c r="B119" s="185"/>
      <c r="C119" s="185" t="s">
        <v>358</v>
      </c>
      <c r="D119" s="185"/>
      <c r="E119" s="225"/>
      <c r="F119" s="287"/>
      <c r="G119" s="225"/>
      <c r="H119" s="287"/>
      <c r="I119" s="225"/>
      <c r="J119" s="287"/>
      <c r="K119" s="225"/>
      <c r="L119" s="287"/>
      <c r="M119" s="225"/>
      <c r="N119" s="287"/>
      <c r="O119" s="37"/>
      <c r="P119" s="37"/>
      <c r="Q119" s="37"/>
      <c r="R119" s="22">
        <f>(((D17+D24)*R11*R9*P10)+((E17+E24)*S11*S9*P10))*(1+P13+P17)</f>
        <v>0</v>
      </c>
      <c r="S119" s="223"/>
      <c r="T119" s="466">
        <f>'Eingabe RG24'!R119</f>
        <v>0</v>
      </c>
      <c r="U119" s="462">
        <f>R119-T119</f>
        <v>0</v>
      </c>
      <c r="V119" s="76"/>
      <c r="W119" s="511" t="e">
        <f>R119/($R$98+$R$100)</f>
        <v>#DIV/0!</v>
      </c>
      <c r="X119" s="511"/>
      <c r="Y119" s="516" t="e">
        <f t="shared" ref="Y119:Y127" si="18">Q119/$R$102</f>
        <v>#DIV/0!</v>
      </c>
    </row>
    <row r="120" spans="1:25" x14ac:dyDescent="0.2">
      <c r="A120" s="223"/>
      <c r="B120" s="185"/>
      <c r="C120" s="185" t="s">
        <v>359</v>
      </c>
      <c r="D120" s="185"/>
      <c r="E120" s="225"/>
      <c r="F120" s="287"/>
      <c r="G120" s="225"/>
      <c r="H120" s="287"/>
      <c r="I120" s="225"/>
      <c r="J120" s="287"/>
      <c r="K120" s="225"/>
      <c r="L120" s="287"/>
      <c r="M120" s="225"/>
      <c r="N120" s="287"/>
      <c r="O120" s="37"/>
      <c r="P120" s="37"/>
      <c r="Q120" s="37"/>
      <c r="R120" s="24">
        <f>Q117+Q118-R119</f>
        <v>0</v>
      </c>
      <c r="S120" s="223"/>
      <c r="T120" s="466">
        <f>'Eingabe RG24'!R120</f>
        <v>0</v>
      </c>
      <c r="U120" s="462">
        <f t="shared" ref="U120" si="19">R120-T120</f>
        <v>0</v>
      </c>
      <c r="V120" s="76"/>
      <c r="W120" s="15"/>
      <c r="X120" s="511" t="e">
        <f>R120/$R$99</f>
        <v>#DIV/0!</v>
      </c>
      <c r="Y120" s="517" t="e">
        <f t="shared" si="18"/>
        <v>#DIV/0!</v>
      </c>
    </row>
    <row r="121" spans="1:25" x14ac:dyDescent="0.2">
      <c r="A121" s="279">
        <v>3020.31</v>
      </c>
      <c r="B121" s="187"/>
      <c r="C121" s="187" t="s">
        <v>367</v>
      </c>
      <c r="D121" s="184"/>
      <c r="E121" s="285"/>
      <c r="F121" s="276"/>
      <c r="G121" s="285"/>
      <c r="H121" s="276"/>
      <c r="I121" s="285"/>
      <c r="J121" s="276"/>
      <c r="K121" s="285"/>
      <c r="L121" s="276"/>
      <c r="M121" s="285"/>
      <c r="N121" s="276"/>
      <c r="O121" s="37"/>
      <c r="P121" s="37"/>
      <c r="Q121" s="24">
        <f t="shared" ref="Q121:Q128" si="20">E121-F121+G121-H121+K121-L121+M121-N121+I121-J121</f>
        <v>0</v>
      </c>
      <c r="R121" s="133"/>
      <c r="S121" s="223"/>
      <c r="T121" s="466">
        <f>'Eingabe RG24'!Q121</f>
        <v>0</v>
      </c>
      <c r="U121" s="462">
        <f t="shared" si="17"/>
        <v>0</v>
      </c>
      <c r="V121" s="76"/>
      <c r="W121" s="15"/>
      <c r="X121" s="511" t="e">
        <f t="shared" ref="X121:X126" si="21">Q121/$R$99</f>
        <v>#DIV/0!</v>
      </c>
      <c r="Y121" s="517" t="e">
        <f t="shared" si="18"/>
        <v>#DIV/0!</v>
      </c>
    </row>
    <row r="122" spans="1:25" x14ac:dyDescent="0.2">
      <c r="A122" s="279">
        <v>3020.32</v>
      </c>
      <c r="B122" s="187"/>
      <c r="C122" s="187" t="s">
        <v>172</v>
      </c>
      <c r="D122" s="184"/>
      <c r="E122" s="285"/>
      <c r="F122" s="276"/>
      <c r="G122" s="285"/>
      <c r="H122" s="276"/>
      <c r="I122" s="285"/>
      <c r="J122" s="276"/>
      <c r="K122" s="285"/>
      <c r="L122" s="276"/>
      <c r="M122" s="285"/>
      <c r="N122" s="276"/>
      <c r="O122" s="37"/>
      <c r="P122" s="37"/>
      <c r="Q122" s="24">
        <f t="shared" si="20"/>
        <v>0</v>
      </c>
      <c r="R122" s="133"/>
      <c r="S122" s="223"/>
      <c r="T122" s="466">
        <f>'Eingabe RG24'!Q122</f>
        <v>0</v>
      </c>
      <c r="U122" s="462">
        <f t="shared" si="17"/>
        <v>0</v>
      </c>
      <c r="V122" s="76"/>
      <c r="W122" s="15"/>
      <c r="X122" s="511" t="e">
        <f t="shared" si="21"/>
        <v>#DIV/0!</v>
      </c>
      <c r="Y122" s="517" t="e">
        <f t="shared" si="18"/>
        <v>#DIV/0!</v>
      </c>
    </row>
    <row r="123" spans="1:25" x14ac:dyDescent="0.2">
      <c r="A123" s="279">
        <v>3020.33</v>
      </c>
      <c r="B123" s="187"/>
      <c r="C123" s="187" t="s">
        <v>173</v>
      </c>
      <c r="D123" s="184"/>
      <c r="E123" s="285"/>
      <c r="F123" s="276"/>
      <c r="G123" s="285"/>
      <c r="H123" s="276"/>
      <c r="I123" s="285"/>
      <c r="J123" s="276"/>
      <c r="K123" s="285"/>
      <c r="L123" s="276"/>
      <c r="M123" s="285"/>
      <c r="N123" s="276"/>
      <c r="O123" s="37"/>
      <c r="P123" s="37"/>
      <c r="Q123" s="24">
        <f t="shared" si="20"/>
        <v>0</v>
      </c>
      <c r="R123" s="133"/>
      <c r="S123" s="223"/>
      <c r="T123" s="466">
        <f>'Eingabe RG24'!Q123</f>
        <v>0</v>
      </c>
      <c r="U123" s="462">
        <f t="shared" si="17"/>
        <v>0</v>
      </c>
      <c r="V123" s="76"/>
      <c r="W123" s="15"/>
      <c r="X123" s="511" t="e">
        <f t="shared" si="21"/>
        <v>#DIV/0!</v>
      </c>
      <c r="Y123" s="517" t="e">
        <f t="shared" si="18"/>
        <v>#DIV/0!</v>
      </c>
    </row>
    <row r="124" spans="1:25" x14ac:dyDescent="0.2">
      <c r="A124" s="279">
        <v>3020.34</v>
      </c>
      <c r="B124" s="187"/>
      <c r="C124" s="187" t="s">
        <v>174</v>
      </c>
      <c r="D124" s="184"/>
      <c r="E124" s="285"/>
      <c r="F124" s="276"/>
      <c r="G124" s="285"/>
      <c r="H124" s="276"/>
      <c r="I124" s="285"/>
      <c r="J124" s="276"/>
      <c r="K124" s="285"/>
      <c r="L124" s="276"/>
      <c r="M124" s="285"/>
      <c r="N124" s="276"/>
      <c r="O124" s="37"/>
      <c r="P124" s="37"/>
      <c r="Q124" s="24">
        <f t="shared" si="20"/>
        <v>0</v>
      </c>
      <c r="R124" s="133"/>
      <c r="S124" s="223"/>
      <c r="T124" s="466">
        <f>'Eingabe RG24'!Q124</f>
        <v>0</v>
      </c>
      <c r="U124" s="462">
        <f t="shared" si="17"/>
        <v>0</v>
      </c>
      <c r="V124" s="76"/>
      <c r="W124" s="15"/>
      <c r="X124" s="511" t="e">
        <f t="shared" si="21"/>
        <v>#DIV/0!</v>
      </c>
      <c r="Y124" s="517" t="e">
        <f t="shared" si="18"/>
        <v>#DIV/0!</v>
      </c>
    </row>
    <row r="125" spans="1:25" x14ac:dyDescent="0.2">
      <c r="A125" s="279">
        <v>3020.37</v>
      </c>
      <c r="B125" s="187"/>
      <c r="C125" s="187" t="s">
        <v>175</v>
      </c>
      <c r="D125" s="184"/>
      <c r="E125" s="285"/>
      <c r="F125" s="276"/>
      <c r="G125" s="285"/>
      <c r="H125" s="276"/>
      <c r="I125" s="285"/>
      <c r="J125" s="276"/>
      <c r="K125" s="285"/>
      <c r="L125" s="276"/>
      <c r="M125" s="285"/>
      <c r="N125" s="276"/>
      <c r="O125" s="37"/>
      <c r="P125" s="37"/>
      <c r="Q125" s="24">
        <f t="shared" si="20"/>
        <v>0</v>
      </c>
      <c r="R125" s="133"/>
      <c r="S125" s="223"/>
      <c r="T125" s="466">
        <f>'Eingabe RG24'!Q125</f>
        <v>0</v>
      </c>
      <c r="U125" s="462">
        <f t="shared" si="17"/>
        <v>0</v>
      </c>
      <c r="V125" s="76"/>
      <c r="W125" s="15"/>
      <c r="X125" s="511" t="e">
        <f t="shared" si="21"/>
        <v>#DIV/0!</v>
      </c>
      <c r="Y125" s="517" t="e">
        <f t="shared" si="18"/>
        <v>#DIV/0!</v>
      </c>
    </row>
    <row r="126" spans="1:25" x14ac:dyDescent="0.2">
      <c r="A126" s="279">
        <v>3020.38</v>
      </c>
      <c r="B126" s="187"/>
      <c r="C126" s="187" t="s">
        <v>210</v>
      </c>
      <c r="D126" s="184"/>
      <c r="E126" s="285"/>
      <c r="F126" s="276"/>
      <c r="G126" s="285"/>
      <c r="H126" s="276"/>
      <c r="I126" s="285"/>
      <c r="J126" s="276"/>
      <c r="K126" s="285"/>
      <c r="L126" s="276"/>
      <c r="M126" s="285"/>
      <c r="N126" s="276"/>
      <c r="O126" s="37"/>
      <c r="P126" s="37"/>
      <c r="Q126" s="24">
        <f t="shared" si="20"/>
        <v>0</v>
      </c>
      <c r="R126" s="133"/>
      <c r="S126" s="223"/>
      <c r="T126" s="466">
        <f>'Eingabe RG24'!Q126</f>
        <v>0</v>
      </c>
      <c r="U126" s="462">
        <f t="shared" si="17"/>
        <v>0</v>
      </c>
      <c r="V126" s="76"/>
      <c r="W126" s="15"/>
      <c r="X126" s="511" t="e">
        <f t="shared" si="21"/>
        <v>#DIV/0!</v>
      </c>
      <c r="Y126" s="517" t="e">
        <f t="shared" si="18"/>
        <v>#DIV/0!</v>
      </c>
    </row>
    <row r="127" spans="1:25" x14ac:dyDescent="0.2">
      <c r="A127" s="278" t="s">
        <v>168</v>
      </c>
      <c r="B127" s="184" t="s">
        <v>80</v>
      </c>
      <c r="C127" s="184"/>
      <c r="D127" s="184"/>
      <c r="E127" s="285"/>
      <c r="F127" s="276"/>
      <c r="G127" s="285"/>
      <c r="H127" s="276"/>
      <c r="I127" s="285"/>
      <c r="J127" s="276"/>
      <c r="K127" s="285"/>
      <c r="L127" s="276"/>
      <c r="M127" s="285"/>
      <c r="N127" s="276"/>
      <c r="O127" s="37"/>
      <c r="P127" s="37"/>
      <c r="Q127" s="39">
        <f t="shared" si="20"/>
        <v>0</v>
      </c>
      <c r="R127" s="235"/>
      <c r="S127" s="223"/>
      <c r="T127" s="466">
        <f>'Eingabe RG24'!Q127</f>
        <v>0</v>
      </c>
      <c r="U127" s="462">
        <f t="shared" si="17"/>
        <v>0</v>
      </c>
      <c r="V127" s="76"/>
      <c r="W127" s="511" t="e">
        <f>Q127/($R$98+$R$100)</f>
        <v>#DIV/0!</v>
      </c>
      <c r="X127" s="15"/>
      <c r="Y127" s="518" t="e">
        <f t="shared" si="18"/>
        <v>#DIV/0!</v>
      </c>
    </row>
    <row r="128" spans="1:25" x14ac:dyDescent="0.2">
      <c r="A128" s="284" t="s">
        <v>169</v>
      </c>
      <c r="B128" s="184" t="s">
        <v>45</v>
      </c>
      <c r="C128" s="184"/>
      <c r="D128" s="184"/>
      <c r="E128" s="285"/>
      <c r="F128" s="276"/>
      <c r="G128" s="285"/>
      <c r="H128" s="276"/>
      <c r="I128" s="285"/>
      <c r="J128" s="276"/>
      <c r="K128" s="285"/>
      <c r="L128" s="276"/>
      <c r="M128" s="285"/>
      <c r="N128" s="276"/>
      <c r="O128" s="37"/>
      <c r="P128" s="37"/>
      <c r="Q128" s="21">
        <f t="shared" si="20"/>
        <v>0</v>
      </c>
      <c r="R128" s="133"/>
      <c r="S128" s="223"/>
      <c r="T128" s="466"/>
      <c r="U128" s="462"/>
      <c r="V128" s="76"/>
      <c r="W128" s="499"/>
      <c r="X128" s="499"/>
      <c r="Y128" s="499"/>
    </row>
    <row r="129" spans="1:25" x14ac:dyDescent="0.2">
      <c r="A129" s="223"/>
      <c r="B129" s="185" t="s">
        <v>362</v>
      </c>
      <c r="C129" s="187"/>
      <c r="D129" s="184"/>
      <c r="E129" s="225"/>
      <c r="F129" s="287"/>
      <c r="G129" s="225"/>
      <c r="H129" s="287"/>
      <c r="I129" s="225"/>
      <c r="J129" s="287"/>
      <c r="K129" s="225"/>
      <c r="L129" s="287"/>
      <c r="M129" s="225"/>
      <c r="N129" s="287"/>
      <c r="O129" s="37"/>
      <c r="P129" s="37"/>
      <c r="Q129" s="37"/>
      <c r="R129" s="22">
        <f>Q128-R130</f>
        <v>0</v>
      </c>
      <c r="S129" s="223"/>
      <c r="T129" s="466">
        <f>'Eingabe RG24'!R129</f>
        <v>0</v>
      </c>
      <c r="U129" s="462">
        <f t="shared" ref="U129:U130" si="22">R129-T129</f>
        <v>0</v>
      </c>
      <c r="V129" s="76"/>
      <c r="W129" s="511" t="e">
        <f>R129/($R$98+$R$100)</f>
        <v>#DIV/0!</v>
      </c>
      <c r="X129" s="15"/>
      <c r="Y129" s="516" t="e">
        <f>Q129/$R$102</f>
        <v>#DIV/0!</v>
      </c>
    </row>
    <row r="130" spans="1:25" x14ac:dyDescent="0.2">
      <c r="A130" s="223"/>
      <c r="B130" s="185" t="s">
        <v>363</v>
      </c>
      <c r="C130" s="187"/>
      <c r="D130" s="184"/>
      <c r="E130" s="225"/>
      <c r="F130" s="287"/>
      <c r="G130" s="225"/>
      <c r="H130" s="287"/>
      <c r="I130" s="225"/>
      <c r="J130" s="287"/>
      <c r="K130" s="225"/>
      <c r="L130" s="287"/>
      <c r="M130" s="225"/>
      <c r="N130" s="287"/>
      <c r="O130" s="286"/>
      <c r="P130" s="37"/>
      <c r="Q130" s="37"/>
      <c r="R130" s="24">
        <f>O130</f>
        <v>0</v>
      </c>
      <c r="S130" s="223"/>
      <c r="T130" s="466">
        <f>'Eingabe RG24'!R130</f>
        <v>0</v>
      </c>
      <c r="U130" s="462">
        <f t="shared" si="22"/>
        <v>0</v>
      </c>
      <c r="V130" s="76"/>
      <c r="W130" s="15"/>
      <c r="X130" s="511" t="e">
        <f>R130/$R$99</f>
        <v>#DIV/0!</v>
      </c>
      <c r="Y130" s="517" t="e">
        <f>Q130/$R$102</f>
        <v>#DIV/0!</v>
      </c>
    </row>
    <row r="131" spans="1:25" x14ac:dyDescent="0.2">
      <c r="A131" s="284" t="s">
        <v>170</v>
      </c>
      <c r="B131" s="184" t="s">
        <v>81</v>
      </c>
      <c r="C131" s="184"/>
      <c r="D131" s="184"/>
      <c r="E131" s="285"/>
      <c r="F131" s="276"/>
      <c r="G131" s="285"/>
      <c r="H131" s="276"/>
      <c r="I131" s="285"/>
      <c r="J131" s="276"/>
      <c r="K131" s="285"/>
      <c r="L131" s="276"/>
      <c r="M131" s="285"/>
      <c r="N131" s="276"/>
      <c r="O131" s="37"/>
      <c r="P131" s="37"/>
      <c r="Q131" s="206">
        <f t="shared" ref="Q131:Q138" si="23">E131-F131+G131-H131+K131-L131+M131-N131+I131-J131</f>
        <v>0</v>
      </c>
      <c r="R131" s="235"/>
      <c r="S131" s="223"/>
      <c r="T131" s="466">
        <f>'Eingabe RG24'!Q131</f>
        <v>0</v>
      </c>
      <c r="U131" s="462">
        <f t="shared" si="17"/>
        <v>0</v>
      </c>
      <c r="V131" s="76"/>
      <c r="W131" s="140"/>
      <c r="X131" s="140"/>
      <c r="Y131" s="140"/>
    </row>
    <row r="132" spans="1:25" x14ac:dyDescent="0.2">
      <c r="A132" s="279">
        <v>3020.91</v>
      </c>
      <c r="B132" s="187" t="s">
        <v>177</v>
      </c>
      <c r="C132" s="187" t="s">
        <v>178</v>
      </c>
      <c r="D132" s="187"/>
      <c r="E132" s="285"/>
      <c r="F132" s="276"/>
      <c r="G132" s="285"/>
      <c r="H132" s="276"/>
      <c r="I132" s="285"/>
      <c r="J132" s="276"/>
      <c r="K132" s="285"/>
      <c r="L132" s="276"/>
      <c r="M132" s="285"/>
      <c r="N132" s="276"/>
      <c r="O132" s="37"/>
      <c r="P132" s="37"/>
      <c r="Q132" s="21">
        <f t="shared" si="23"/>
        <v>0</v>
      </c>
      <c r="R132" s="133"/>
      <c r="S132" s="223"/>
      <c r="T132" s="466"/>
      <c r="U132" s="462"/>
      <c r="V132" s="76"/>
      <c r="W132" s="37"/>
      <c r="X132" s="37"/>
      <c r="Y132" s="37"/>
    </row>
    <row r="133" spans="1:25" x14ac:dyDescent="0.2">
      <c r="A133" s="279">
        <v>3020.92</v>
      </c>
      <c r="B133" s="184"/>
      <c r="C133" s="187" t="s">
        <v>179</v>
      </c>
      <c r="D133" s="184"/>
      <c r="E133" s="285"/>
      <c r="F133" s="276"/>
      <c r="G133" s="285"/>
      <c r="H133" s="276"/>
      <c r="I133" s="285"/>
      <c r="J133" s="276"/>
      <c r="K133" s="285"/>
      <c r="L133" s="276"/>
      <c r="M133" s="285"/>
      <c r="N133" s="276"/>
      <c r="O133" s="37"/>
      <c r="P133" s="37"/>
      <c r="Q133" s="21">
        <f t="shared" si="23"/>
        <v>0</v>
      </c>
      <c r="R133" s="133"/>
      <c r="S133" s="223"/>
      <c r="T133" s="466"/>
      <c r="U133" s="462"/>
      <c r="V133" s="76"/>
      <c r="W133" s="37"/>
      <c r="X133" s="37"/>
      <c r="Y133" s="37"/>
    </row>
    <row r="134" spans="1:25" x14ac:dyDescent="0.2">
      <c r="A134" s="279">
        <v>3020.93</v>
      </c>
      <c r="B134" s="184"/>
      <c r="C134" s="187" t="s">
        <v>180</v>
      </c>
      <c r="D134" s="184"/>
      <c r="E134" s="285"/>
      <c r="F134" s="276"/>
      <c r="G134" s="285"/>
      <c r="H134" s="276"/>
      <c r="I134" s="285"/>
      <c r="J134" s="276"/>
      <c r="K134" s="285"/>
      <c r="L134" s="276"/>
      <c r="M134" s="285"/>
      <c r="N134" s="276"/>
      <c r="O134" s="37"/>
      <c r="P134" s="37"/>
      <c r="Q134" s="21">
        <f t="shared" si="23"/>
        <v>0</v>
      </c>
      <c r="R134" s="133"/>
      <c r="S134" s="223"/>
      <c r="T134" s="466"/>
      <c r="U134" s="462"/>
      <c r="V134" s="76"/>
      <c r="W134" s="37"/>
      <c r="X134" s="37"/>
      <c r="Y134" s="37"/>
    </row>
    <row r="135" spans="1:25" x14ac:dyDescent="0.2">
      <c r="A135" s="279">
        <v>3020.94</v>
      </c>
      <c r="B135" s="184"/>
      <c r="C135" s="187" t="s">
        <v>181</v>
      </c>
      <c r="D135" s="184"/>
      <c r="E135" s="285"/>
      <c r="F135" s="276"/>
      <c r="G135" s="285"/>
      <c r="H135" s="276"/>
      <c r="I135" s="285"/>
      <c r="J135" s="276"/>
      <c r="K135" s="285"/>
      <c r="L135" s="276"/>
      <c r="M135" s="285"/>
      <c r="N135" s="276"/>
      <c r="O135" s="37"/>
      <c r="P135" s="37"/>
      <c r="Q135" s="21">
        <f t="shared" si="23"/>
        <v>0</v>
      </c>
      <c r="R135" s="133"/>
      <c r="S135" s="223"/>
      <c r="T135" s="466"/>
      <c r="U135" s="462"/>
      <c r="V135" s="76"/>
      <c r="W135" s="37"/>
      <c r="X135" s="37"/>
      <c r="Y135" s="37"/>
    </row>
    <row r="136" spans="1:25" x14ac:dyDescent="0.2">
      <c r="A136" s="279">
        <v>3020.95</v>
      </c>
      <c r="B136" s="184"/>
      <c r="C136" s="187" t="s">
        <v>368</v>
      </c>
      <c r="D136" s="184"/>
      <c r="E136" s="285"/>
      <c r="F136" s="276"/>
      <c r="G136" s="285"/>
      <c r="H136" s="276"/>
      <c r="I136" s="285"/>
      <c r="J136" s="276"/>
      <c r="K136" s="285"/>
      <c r="L136" s="276"/>
      <c r="M136" s="285"/>
      <c r="N136" s="276"/>
      <c r="O136" s="37"/>
      <c r="P136" s="37"/>
      <c r="Q136" s="21">
        <f t="shared" si="23"/>
        <v>0</v>
      </c>
      <c r="R136" s="133"/>
      <c r="S136" s="223"/>
      <c r="T136" s="466"/>
      <c r="U136" s="462"/>
      <c r="V136" s="76"/>
      <c r="W136" s="37"/>
      <c r="X136" s="37"/>
      <c r="Y136" s="37"/>
    </row>
    <row r="137" spans="1:25" x14ac:dyDescent="0.2">
      <c r="A137" s="279">
        <v>3020.96</v>
      </c>
      <c r="B137" s="184"/>
      <c r="C137" s="187" t="s">
        <v>182</v>
      </c>
      <c r="D137" s="184"/>
      <c r="E137" s="285"/>
      <c r="F137" s="276"/>
      <c r="G137" s="285"/>
      <c r="H137" s="276"/>
      <c r="I137" s="285"/>
      <c r="J137" s="276"/>
      <c r="K137" s="285"/>
      <c r="L137" s="276"/>
      <c r="M137" s="285"/>
      <c r="N137" s="276"/>
      <c r="O137" s="37"/>
      <c r="P137" s="37"/>
      <c r="Q137" s="21">
        <f t="shared" si="23"/>
        <v>0</v>
      </c>
      <c r="R137" s="133"/>
      <c r="S137" s="223"/>
      <c r="T137" s="466"/>
      <c r="U137" s="462"/>
      <c r="V137" s="76"/>
      <c r="W137" s="37"/>
      <c r="X137" s="37"/>
      <c r="Y137" s="37"/>
    </row>
    <row r="138" spans="1:25" x14ac:dyDescent="0.2">
      <c r="A138" s="279">
        <v>3020.99</v>
      </c>
      <c r="B138" s="184"/>
      <c r="C138" s="187" t="s">
        <v>72</v>
      </c>
      <c r="D138" s="184"/>
      <c r="E138" s="285"/>
      <c r="F138" s="276"/>
      <c r="G138" s="285"/>
      <c r="H138" s="276"/>
      <c r="I138" s="285"/>
      <c r="J138" s="276"/>
      <c r="K138" s="285"/>
      <c r="L138" s="276"/>
      <c r="M138" s="285"/>
      <c r="N138" s="276"/>
      <c r="O138" s="37"/>
      <c r="P138" s="37"/>
      <c r="Q138" s="21">
        <f t="shared" si="23"/>
        <v>0</v>
      </c>
      <c r="R138" s="133"/>
      <c r="S138" s="223"/>
      <c r="T138" s="466"/>
      <c r="U138" s="462"/>
      <c r="V138" s="76"/>
      <c r="W138" s="137"/>
      <c r="X138" s="137"/>
      <c r="Y138" s="137"/>
    </row>
    <row r="139" spans="1:25" x14ac:dyDescent="0.2">
      <c r="A139" s="223"/>
      <c r="B139" s="185"/>
      <c r="C139" s="185" t="s">
        <v>356</v>
      </c>
      <c r="D139" s="184"/>
      <c r="E139" s="225"/>
      <c r="F139" s="287"/>
      <c r="G139" s="225"/>
      <c r="H139" s="287"/>
      <c r="I139" s="225"/>
      <c r="J139" s="287"/>
      <c r="K139" s="225"/>
      <c r="L139" s="287"/>
      <c r="M139" s="225"/>
      <c r="N139" s="287"/>
      <c r="O139" s="37"/>
      <c r="P139" s="37"/>
      <c r="Q139" s="37"/>
      <c r="R139" s="22">
        <f>SUM(Q132:Q138)-O140</f>
        <v>0</v>
      </c>
      <c r="S139" s="223"/>
      <c r="T139" s="466">
        <f>'Eingabe RG24'!R139</f>
        <v>0</v>
      </c>
      <c r="U139" s="462">
        <f t="shared" ref="U139:U140" si="24">R139-T139</f>
        <v>0</v>
      </c>
      <c r="V139" s="76"/>
      <c r="W139" s="511" t="e">
        <f>R139/($R$98+$R$100)</f>
        <v>#DIV/0!</v>
      </c>
      <c r="X139" s="15"/>
      <c r="Y139" s="516" t="e">
        <f>Q139/$R$102</f>
        <v>#DIV/0!</v>
      </c>
    </row>
    <row r="140" spans="1:25" x14ac:dyDescent="0.2">
      <c r="A140" s="223"/>
      <c r="B140" s="185"/>
      <c r="C140" s="185" t="s">
        <v>357</v>
      </c>
      <c r="D140" s="184"/>
      <c r="E140" s="225"/>
      <c r="F140" s="287"/>
      <c r="G140" s="225"/>
      <c r="H140" s="287"/>
      <c r="I140" s="225"/>
      <c r="J140" s="287"/>
      <c r="K140" s="225"/>
      <c r="L140" s="287"/>
      <c r="M140" s="225"/>
      <c r="N140" s="287"/>
      <c r="O140" s="286"/>
      <c r="P140" s="37"/>
      <c r="Q140" s="37"/>
      <c r="R140" s="24">
        <f>O140</f>
        <v>0</v>
      </c>
      <c r="S140" s="223"/>
      <c r="T140" s="466">
        <f>'Eingabe RG24'!R140</f>
        <v>0</v>
      </c>
      <c r="U140" s="462">
        <f t="shared" si="24"/>
        <v>0</v>
      </c>
      <c r="V140" s="76"/>
      <c r="W140" s="15"/>
      <c r="X140" s="511" t="e">
        <f>R140/$R$99</f>
        <v>#DIV/0!</v>
      </c>
      <c r="Y140" s="517" t="e">
        <f>Q140/$R$102</f>
        <v>#DIV/0!</v>
      </c>
    </row>
    <row r="141" spans="1:25" x14ac:dyDescent="0.2">
      <c r="A141" s="284" t="s">
        <v>183</v>
      </c>
      <c r="B141" s="187" t="s">
        <v>184</v>
      </c>
      <c r="C141" s="184"/>
      <c r="D141" s="184"/>
      <c r="E141" s="285"/>
      <c r="F141" s="276"/>
      <c r="G141" s="285"/>
      <c r="H141" s="276"/>
      <c r="I141" s="285"/>
      <c r="J141" s="276"/>
      <c r="K141" s="285"/>
      <c r="L141" s="276"/>
      <c r="M141" s="285"/>
      <c r="N141" s="276"/>
      <c r="O141" s="37"/>
      <c r="P141" s="37"/>
      <c r="Q141" s="23">
        <f t="shared" ref="Q141:Q155" si="25">E141-F141+G141-H141+K141-L141+M141-N141+I141-J141</f>
        <v>0</v>
      </c>
      <c r="R141" s="133"/>
      <c r="S141" s="223"/>
      <c r="T141" s="466">
        <f>'Eingabe RG24'!Q141</f>
        <v>0</v>
      </c>
      <c r="U141" s="462">
        <f t="shared" si="17"/>
        <v>0</v>
      </c>
      <c r="V141" s="76"/>
      <c r="W141" s="140"/>
      <c r="X141" s="140"/>
      <c r="Y141" s="140"/>
    </row>
    <row r="142" spans="1:25" x14ac:dyDescent="0.2">
      <c r="A142" s="284" t="s">
        <v>185</v>
      </c>
      <c r="B142" s="187" t="s">
        <v>186</v>
      </c>
      <c r="C142" s="187" t="s">
        <v>187</v>
      </c>
      <c r="D142" s="184"/>
      <c r="E142" s="285"/>
      <c r="F142" s="276"/>
      <c r="G142" s="285"/>
      <c r="H142" s="276"/>
      <c r="I142" s="285"/>
      <c r="J142" s="276"/>
      <c r="K142" s="285"/>
      <c r="L142" s="276"/>
      <c r="M142" s="285"/>
      <c r="N142" s="276"/>
      <c r="O142" s="37"/>
      <c r="P142" s="37"/>
      <c r="Q142" s="23">
        <f t="shared" si="25"/>
        <v>0</v>
      </c>
      <c r="R142" s="133"/>
      <c r="S142" s="223"/>
      <c r="T142" s="466">
        <f>'Eingabe RG24'!Q142</f>
        <v>0</v>
      </c>
      <c r="U142" s="462">
        <f t="shared" si="17"/>
        <v>0</v>
      </c>
      <c r="V142" s="76"/>
      <c r="W142" s="37"/>
      <c r="X142" s="37"/>
      <c r="Y142" s="37"/>
    </row>
    <row r="143" spans="1:25" x14ac:dyDescent="0.2">
      <c r="A143" s="284" t="s">
        <v>192</v>
      </c>
      <c r="B143" s="184"/>
      <c r="C143" s="187" t="s">
        <v>188</v>
      </c>
      <c r="D143" s="184"/>
      <c r="E143" s="285"/>
      <c r="F143" s="276"/>
      <c r="G143" s="285"/>
      <c r="H143" s="276"/>
      <c r="I143" s="285"/>
      <c r="J143" s="276"/>
      <c r="K143" s="285"/>
      <c r="L143" s="276"/>
      <c r="M143" s="285"/>
      <c r="N143" s="276"/>
      <c r="O143" s="37"/>
      <c r="P143" s="37"/>
      <c r="Q143" s="23">
        <f t="shared" si="25"/>
        <v>0</v>
      </c>
      <c r="R143" s="133"/>
      <c r="S143" s="223"/>
      <c r="T143" s="466">
        <f>'Eingabe RG24'!Q143</f>
        <v>0</v>
      </c>
      <c r="U143" s="462">
        <f t="shared" si="17"/>
        <v>0</v>
      </c>
      <c r="V143" s="76"/>
      <c r="W143" s="37"/>
      <c r="X143" s="37"/>
      <c r="Y143" s="37"/>
    </row>
    <row r="144" spans="1:25" x14ac:dyDescent="0.2">
      <c r="A144" s="284" t="s">
        <v>193</v>
      </c>
      <c r="B144" s="184"/>
      <c r="C144" s="187" t="s">
        <v>189</v>
      </c>
      <c r="D144" s="184"/>
      <c r="E144" s="285"/>
      <c r="F144" s="276"/>
      <c r="G144" s="285"/>
      <c r="H144" s="276"/>
      <c r="I144" s="285"/>
      <c r="J144" s="276"/>
      <c r="K144" s="285"/>
      <c r="L144" s="276"/>
      <c r="M144" s="285"/>
      <c r="N144" s="276"/>
      <c r="O144" s="37"/>
      <c r="P144" s="37"/>
      <c r="Q144" s="23">
        <f t="shared" si="25"/>
        <v>0</v>
      </c>
      <c r="R144" s="133"/>
      <c r="S144" s="223"/>
      <c r="T144" s="466">
        <f>'Eingabe RG24'!Q144</f>
        <v>0</v>
      </c>
      <c r="U144" s="462">
        <f t="shared" si="17"/>
        <v>0</v>
      </c>
      <c r="V144" s="76"/>
      <c r="W144" s="37"/>
      <c r="X144" s="37"/>
      <c r="Y144" s="37"/>
    </row>
    <row r="145" spans="1:25" x14ac:dyDescent="0.2">
      <c r="A145" s="284" t="s">
        <v>194</v>
      </c>
      <c r="B145" s="184"/>
      <c r="C145" s="187" t="s">
        <v>190</v>
      </c>
      <c r="D145" s="184"/>
      <c r="E145" s="285"/>
      <c r="F145" s="276"/>
      <c r="G145" s="285"/>
      <c r="H145" s="276"/>
      <c r="I145" s="285"/>
      <c r="J145" s="276"/>
      <c r="K145" s="285"/>
      <c r="L145" s="276"/>
      <c r="M145" s="285"/>
      <c r="N145" s="276"/>
      <c r="O145" s="37"/>
      <c r="P145" s="37"/>
      <c r="Q145" s="23">
        <f t="shared" si="25"/>
        <v>0</v>
      </c>
      <c r="R145" s="133"/>
      <c r="S145" s="223"/>
      <c r="T145" s="466">
        <f>'Eingabe RG24'!Q145</f>
        <v>0</v>
      </c>
      <c r="U145" s="462">
        <f t="shared" si="17"/>
        <v>0</v>
      </c>
      <c r="V145" s="76"/>
      <c r="W145" s="37"/>
      <c r="X145" s="37"/>
      <c r="Y145" s="37"/>
    </row>
    <row r="146" spans="1:25" x14ac:dyDescent="0.2">
      <c r="A146" s="284" t="s">
        <v>195</v>
      </c>
      <c r="B146" s="187" t="s">
        <v>177</v>
      </c>
      <c r="C146" s="187" t="s">
        <v>191</v>
      </c>
      <c r="D146" s="184"/>
      <c r="E146" s="285"/>
      <c r="F146" s="276"/>
      <c r="G146" s="285"/>
      <c r="H146" s="276"/>
      <c r="I146" s="285"/>
      <c r="J146" s="276"/>
      <c r="K146" s="285"/>
      <c r="L146" s="276"/>
      <c r="M146" s="285"/>
      <c r="N146" s="276"/>
      <c r="O146" s="37"/>
      <c r="P146" s="37"/>
      <c r="Q146" s="23">
        <f t="shared" si="25"/>
        <v>0</v>
      </c>
      <c r="R146" s="133"/>
      <c r="S146" s="223"/>
      <c r="T146" s="466">
        <f>'Eingabe RG24'!Q146</f>
        <v>0</v>
      </c>
      <c r="U146" s="462">
        <f t="shared" si="17"/>
        <v>0</v>
      </c>
      <c r="V146" s="76"/>
      <c r="W146" s="137"/>
      <c r="X146" s="137"/>
      <c r="Y146" s="137"/>
    </row>
    <row r="147" spans="1:25" x14ac:dyDescent="0.2">
      <c r="A147" s="284" t="s">
        <v>201</v>
      </c>
      <c r="B147" s="187" t="s">
        <v>202</v>
      </c>
      <c r="C147" s="187" t="s">
        <v>43</v>
      </c>
      <c r="D147" s="184"/>
      <c r="E147" s="285"/>
      <c r="F147" s="276"/>
      <c r="G147" s="285"/>
      <c r="H147" s="276"/>
      <c r="I147" s="225"/>
      <c r="J147" s="276"/>
      <c r="K147" s="285"/>
      <c r="L147" s="276"/>
      <c r="M147" s="285"/>
      <c r="N147" s="276"/>
      <c r="O147" s="37"/>
      <c r="P147" s="37"/>
      <c r="Q147" s="22">
        <f t="shared" si="25"/>
        <v>0</v>
      </c>
      <c r="R147" s="133"/>
      <c r="S147" s="223"/>
      <c r="T147" s="466">
        <f>'Eingabe RG24'!Q147</f>
        <v>0</v>
      </c>
      <c r="U147" s="462">
        <f t="shared" si="17"/>
        <v>0</v>
      </c>
      <c r="V147" s="76"/>
      <c r="W147" s="511" t="e">
        <f>Q147/($R$98+$R$100)</f>
        <v>#DIV/0!</v>
      </c>
      <c r="X147" s="15"/>
      <c r="Y147" s="516" t="e">
        <f t="shared" ref="Y147:Y154" si="26">Q147/$R$102</f>
        <v>#DIV/0!</v>
      </c>
    </row>
    <row r="148" spans="1:25" x14ac:dyDescent="0.2">
      <c r="A148" s="284" t="s">
        <v>203</v>
      </c>
      <c r="B148" s="184"/>
      <c r="C148" s="187" t="s">
        <v>171</v>
      </c>
      <c r="D148" s="184"/>
      <c r="E148" s="285"/>
      <c r="F148" s="276"/>
      <c r="G148" s="285"/>
      <c r="H148" s="276"/>
      <c r="I148" s="285"/>
      <c r="J148" s="276"/>
      <c r="K148" s="285"/>
      <c r="L148" s="276"/>
      <c r="M148" s="285"/>
      <c r="N148" s="276"/>
      <c r="O148" s="37"/>
      <c r="P148" s="37"/>
      <c r="Q148" s="24">
        <f t="shared" si="25"/>
        <v>0</v>
      </c>
      <c r="R148" s="133"/>
      <c r="S148" s="223"/>
      <c r="T148" s="466">
        <f>'Eingabe RG24'!Q148</f>
        <v>0</v>
      </c>
      <c r="U148" s="462">
        <f t="shared" si="17"/>
        <v>0</v>
      </c>
      <c r="V148" s="76"/>
      <c r="W148" s="15"/>
      <c r="X148" s="511" t="e">
        <f t="shared" ref="X148:X153" si="27">Q148/$R$99</f>
        <v>#DIV/0!</v>
      </c>
      <c r="Y148" s="517" t="e">
        <f t="shared" si="26"/>
        <v>#DIV/0!</v>
      </c>
    </row>
    <row r="149" spans="1:25" x14ac:dyDescent="0.2">
      <c r="A149" s="284" t="s">
        <v>204</v>
      </c>
      <c r="B149" s="184"/>
      <c r="C149" s="187" t="s">
        <v>172</v>
      </c>
      <c r="D149" s="184"/>
      <c r="E149" s="285"/>
      <c r="F149" s="276"/>
      <c r="G149" s="285"/>
      <c r="H149" s="276"/>
      <c r="I149" s="285"/>
      <c r="J149" s="276"/>
      <c r="K149" s="285"/>
      <c r="L149" s="276"/>
      <c r="M149" s="285"/>
      <c r="N149" s="276"/>
      <c r="O149" s="37"/>
      <c r="P149" s="37"/>
      <c r="Q149" s="24">
        <f t="shared" si="25"/>
        <v>0</v>
      </c>
      <c r="R149" s="133"/>
      <c r="S149" s="223"/>
      <c r="T149" s="466">
        <f>'Eingabe RG24'!Q149</f>
        <v>0</v>
      </c>
      <c r="U149" s="462">
        <f t="shared" si="17"/>
        <v>0</v>
      </c>
      <c r="V149" s="76"/>
      <c r="W149" s="15"/>
      <c r="X149" s="511" t="e">
        <f t="shared" si="27"/>
        <v>#DIV/0!</v>
      </c>
      <c r="Y149" s="517" t="e">
        <f t="shared" si="26"/>
        <v>#DIV/0!</v>
      </c>
    </row>
    <row r="150" spans="1:25" x14ac:dyDescent="0.2">
      <c r="A150" s="284" t="s">
        <v>205</v>
      </c>
      <c r="B150" s="184"/>
      <c r="C150" s="187" t="s">
        <v>173</v>
      </c>
      <c r="D150" s="184"/>
      <c r="E150" s="285"/>
      <c r="F150" s="276"/>
      <c r="G150" s="285"/>
      <c r="H150" s="276"/>
      <c r="I150" s="285"/>
      <c r="J150" s="276"/>
      <c r="K150" s="285"/>
      <c r="L150" s="276"/>
      <c r="M150" s="285"/>
      <c r="N150" s="276"/>
      <c r="O150" s="37"/>
      <c r="P150" s="37"/>
      <c r="Q150" s="24">
        <f t="shared" si="25"/>
        <v>0</v>
      </c>
      <c r="R150" s="133"/>
      <c r="S150" s="223"/>
      <c r="T150" s="466">
        <f>'Eingabe RG24'!Q150</f>
        <v>0</v>
      </c>
      <c r="U150" s="462">
        <f t="shared" si="17"/>
        <v>0</v>
      </c>
      <c r="V150" s="76"/>
      <c r="W150" s="15"/>
      <c r="X150" s="511" t="e">
        <f t="shared" si="27"/>
        <v>#DIV/0!</v>
      </c>
      <c r="Y150" s="517" t="e">
        <f t="shared" si="26"/>
        <v>#DIV/0!</v>
      </c>
    </row>
    <row r="151" spans="1:25" x14ac:dyDescent="0.2">
      <c r="A151" s="284" t="s">
        <v>206</v>
      </c>
      <c r="B151" s="184"/>
      <c r="C151" s="187" t="s">
        <v>174</v>
      </c>
      <c r="D151" s="184"/>
      <c r="E151" s="285"/>
      <c r="F151" s="276"/>
      <c r="G151" s="285"/>
      <c r="H151" s="276"/>
      <c r="I151" s="285"/>
      <c r="J151" s="276"/>
      <c r="K151" s="285"/>
      <c r="L151" s="276"/>
      <c r="M151" s="285"/>
      <c r="N151" s="276"/>
      <c r="O151" s="37"/>
      <c r="P151" s="37"/>
      <c r="Q151" s="24">
        <f t="shared" si="25"/>
        <v>0</v>
      </c>
      <c r="R151" s="133"/>
      <c r="S151" s="223"/>
      <c r="T151" s="466">
        <f>'Eingabe RG24'!Q151</f>
        <v>0</v>
      </c>
      <c r="U151" s="462">
        <f t="shared" si="17"/>
        <v>0</v>
      </c>
      <c r="V151" s="76"/>
      <c r="W151" s="15"/>
      <c r="X151" s="511" t="e">
        <f t="shared" si="27"/>
        <v>#DIV/0!</v>
      </c>
      <c r="Y151" s="517" t="e">
        <f t="shared" si="26"/>
        <v>#DIV/0!</v>
      </c>
    </row>
    <row r="152" spans="1:25" x14ac:dyDescent="0.2">
      <c r="A152" s="284" t="s">
        <v>207</v>
      </c>
      <c r="B152" s="184"/>
      <c r="C152" s="187" t="s">
        <v>175</v>
      </c>
      <c r="D152" s="184"/>
      <c r="E152" s="285"/>
      <c r="F152" s="276"/>
      <c r="G152" s="285"/>
      <c r="H152" s="276"/>
      <c r="I152" s="285"/>
      <c r="J152" s="276"/>
      <c r="K152" s="285"/>
      <c r="L152" s="276"/>
      <c r="M152" s="285"/>
      <c r="N152" s="276"/>
      <c r="O152" s="37"/>
      <c r="P152" s="37"/>
      <c r="Q152" s="24">
        <f t="shared" si="25"/>
        <v>0</v>
      </c>
      <c r="R152" s="133"/>
      <c r="S152" s="223"/>
      <c r="T152" s="466">
        <f>'Eingabe RG24'!Q152</f>
        <v>0</v>
      </c>
      <c r="U152" s="462">
        <f t="shared" si="17"/>
        <v>0</v>
      </c>
      <c r="V152" s="76"/>
      <c r="W152" s="15"/>
      <c r="X152" s="511" t="e">
        <f t="shared" si="27"/>
        <v>#DIV/0!</v>
      </c>
      <c r="Y152" s="517" t="e">
        <f t="shared" si="26"/>
        <v>#DIV/0!</v>
      </c>
    </row>
    <row r="153" spans="1:25" x14ac:dyDescent="0.2">
      <c r="A153" s="284" t="s">
        <v>208</v>
      </c>
      <c r="B153" s="184"/>
      <c r="C153" s="187" t="s">
        <v>210</v>
      </c>
      <c r="D153" s="184"/>
      <c r="E153" s="285"/>
      <c r="F153" s="276"/>
      <c r="G153" s="285"/>
      <c r="H153" s="276"/>
      <c r="I153" s="285"/>
      <c r="J153" s="276"/>
      <c r="K153" s="285"/>
      <c r="L153" s="276"/>
      <c r="M153" s="285"/>
      <c r="N153" s="276"/>
      <c r="O153" s="37"/>
      <c r="P153" s="37"/>
      <c r="Q153" s="24">
        <f t="shared" si="25"/>
        <v>0</v>
      </c>
      <c r="R153" s="133"/>
      <c r="S153" s="223"/>
      <c r="T153" s="466">
        <f>'Eingabe RG24'!Q153</f>
        <v>0</v>
      </c>
      <c r="U153" s="462">
        <f t="shared" si="17"/>
        <v>0</v>
      </c>
      <c r="V153" s="76"/>
      <c r="W153" s="15"/>
      <c r="X153" s="511" t="e">
        <f t="shared" si="27"/>
        <v>#DIV/0!</v>
      </c>
      <c r="Y153" s="517" t="e">
        <f t="shared" si="26"/>
        <v>#DIV/0!</v>
      </c>
    </row>
    <row r="154" spans="1:25" x14ac:dyDescent="0.2">
      <c r="A154" s="284" t="s">
        <v>209</v>
      </c>
      <c r="B154" s="184"/>
      <c r="C154" s="187" t="s">
        <v>211</v>
      </c>
      <c r="D154" s="184"/>
      <c r="E154" s="285"/>
      <c r="F154" s="276"/>
      <c r="G154" s="285"/>
      <c r="H154" s="276"/>
      <c r="I154" s="285"/>
      <c r="J154" s="276"/>
      <c r="K154" s="285"/>
      <c r="L154" s="276"/>
      <c r="M154" s="285"/>
      <c r="N154" s="276"/>
      <c r="O154" s="37"/>
      <c r="P154" s="37"/>
      <c r="Q154" s="39">
        <f t="shared" si="25"/>
        <v>0</v>
      </c>
      <c r="R154" s="133"/>
      <c r="S154" s="223"/>
      <c r="T154" s="466">
        <f>'Eingabe RG24'!Q154</f>
        <v>0</v>
      </c>
      <c r="U154" s="462">
        <f t="shared" si="17"/>
        <v>0</v>
      </c>
      <c r="V154" s="76"/>
      <c r="W154" s="511" t="e">
        <f>Q154/($R$98+$R$100)</f>
        <v>#DIV/0!</v>
      </c>
      <c r="X154" s="15"/>
      <c r="Y154" s="518" t="e">
        <f t="shared" si="26"/>
        <v>#DIV/0!</v>
      </c>
    </row>
    <row r="155" spans="1:25" x14ac:dyDescent="0.2">
      <c r="A155" s="283" t="s">
        <v>354</v>
      </c>
      <c r="B155" s="183" t="s">
        <v>46</v>
      </c>
      <c r="C155" s="183"/>
      <c r="D155" s="183"/>
      <c r="E155" s="285"/>
      <c r="F155" s="276"/>
      <c r="G155" s="285"/>
      <c r="H155" s="276"/>
      <c r="I155" s="285"/>
      <c r="J155" s="276"/>
      <c r="K155" s="285"/>
      <c r="L155" s="276"/>
      <c r="M155" s="285"/>
      <c r="N155" s="276"/>
      <c r="O155" s="37"/>
      <c r="P155" s="37"/>
      <c r="Q155" s="21">
        <f t="shared" si="25"/>
        <v>0</v>
      </c>
      <c r="R155" s="236"/>
      <c r="S155" s="223"/>
      <c r="T155" s="466"/>
      <c r="U155" s="462"/>
      <c r="V155" s="76"/>
      <c r="W155" s="499"/>
      <c r="X155" s="499"/>
      <c r="Y155" s="512"/>
    </row>
    <row r="156" spans="1:25" x14ac:dyDescent="0.2">
      <c r="A156" s="223"/>
      <c r="B156" s="185" t="s">
        <v>360</v>
      </c>
      <c r="C156" s="185"/>
      <c r="D156" s="185"/>
      <c r="E156" s="225"/>
      <c r="F156" s="226"/>
      <c r="G156" s="225"/>
      <c r="H156" s="226"/>
      <c r="I156" s="225"/>
      <c r="J156" s="226"/>
      <c r="K156" s="225"/>
      <c r="L156" s="226"/>
      <c r="M156" s="225"/>
      <c r="N156" s="226"/>
      <c r="O156" s="37"/>
      <c r="P156" s="37"/>
      <c r="Q156" s="37"/>
      <c r="R156" s="22">
        <f>Q155-R157</f>
        <v>0</v>
      </c>
      <c r="S156" s="223"/>
      <c r="T156" s="466">
        <f>'Eingabe RG24'!R156</f>
        <v>0</v>
      </c>
      <c r="U156" s="462">
        <f t="shared" ref="U156:U157" si="28">R156-T156</f>
        <v>0</v>
      </c>
      <c r="V156" s="76"/>
      <c r="W156" s="511" t="e">
        <f>R156/($R$98+$R$100)</f>
        <v>#DIV/0!</v>
      </c>
      <c r="X156" s="15"/>
      <c r="Y156" s="516" t="e">
        <f>Q156/$R$102</f>
        <v>#DIV/0!</v>
      </c>
    </row>
    <row r="157" spans="1:25" x14ac:dyDescent="0.2">
      <c r="A157" s="223"/>
      <c r="B157" s="185" t="s">
        <v>361</v>
      </c>
      <c r="C157" s="185"/>
      <c r="D157" s="185"/>
      <c r="E157" s="225"/>
      <c r="F157" s="226"/>
      <c r="G157" s="225"/>
      <c r="H157" s="226"/>
      <c r="I157" s="225"/>
      <c r="J157" s="226"/>
      <c r="K157" s="225"/>
      <c r="L157" s="226"/>
      <c r="M157" s="225"/>
      <c r="N157" s="226"/>
      <c r="O157" s="286"/>
      <c r="P157" s="37"/>
      <c r="Q157" s="37"/>
      <c r="R157" s="24">
        <f>O157</f>
        <v>0</v>
      </c>
      <c r="S157" s="223"/>
      <c r="T157" s="466">
        <f>'Eingabe RG24'!R157</f>
        <v>0</v>
      </c>
      <c r="U157" s="462">
        <f t="shared" si="28"/>
        <v>0</v>
      </c>
      <c r="V157" s="76"/>
      <c r="W157" s="15"/>
      <c r="X157" s="511" t="e">
        <f>R157/$R$99</f>
        <v>#DIV/0!</v>
      </c>
      <c r="Y157" s="517" t="e">
        <f>Q157/$R$102</f>
        <v>#DIV/0!</v>
      </c>
    </row>
    <row r="158" spans="1:25" x14ac:dyDescent="0.2">
      <c r="A158" s="283" t="s">
        <v>216</v>
      </c>
      <c r="B158" s="183" t="s">
        <v>215</v>
      </c>
      <c r="C158" s="183"/>
      <c r="D158" s="183"/>
      <c r="E158" s="285"/>
      <c r="F158" s="276"/>
      <c r="G158" s="285"/>
      <c r="H158" s="276"/>
      <c r="I158" s="285"/>
      <c r="J158" s="276"/>
      <c r="K158" s="285"/>
      <c r="L158" s="276"/>
      <c r="M158" s="285"/>
      <c r="N158" s="276"/>
      <c r="O158" s="37"/>
      <c r="P158" s="37"/>
      <c r="Q158" s="22">
        <f>E158-F158+G158-H158+K158-L158+M158-N158+I158-J158</f>
        <v>0</v>
      </c>
      <c r="R158" s="236"/>
      <c r="S158" s="223"/>
      <c r="T158" s="466">
        <f>'Eingabe RG24'!Q158</f>
        <v>0</v>
      </c>
      <c r="U158" s="462">
        <f t="shared" si="17"/>
        <v>0</v>
      </c>
      <c r="V158" s="76"/>
      <c r="W158" s="511" t="e">
        <f>Q158/($R$98+$R$100)</f>
        <v>#DIV/0!</v>
      </c>
      <c r="X158" s="15"/>
      <c r="Y158" s="516" t="e">
        <f>Q158/$R$102</f>
        <v>#DIV/0!</v>
      </c>
    </row>
    <row r="159" spans="1:25" s="37" customFormat="1" x14ac:dyDescent="0.2">
      <c r="E159" s="499"/>
      <c r="F159" s="499"/>
      <c r="G159" s="499"/>
      <c r="H159" s="499"/>
      <c r="I159" s="499"/>
      <c r="J159" s="499"/>
      <c r="K159" s="499"/>
      <c r="L159" s="499"/>
      <c r="M159" s="499"/>
      <c r="N159" s="499"/>
      <c r="R159" s="133"/>
      <c r="T159" s="10"/>
      <c r="U159" s="501"/>
      <c r="V159" s="60"/>
      <c r="W159" s="140"/>
      <c r="X159" s="140"/>
      <c r="Y159" s="513"/>
    </row>
    <row r="160" spans="1:25" x14ac:dyDescent="0.2">
      <c r="A160" s="283" t="s">
        <v>218</v>
      </c>
      <c r="B160" s="186" t="s">
        <v>47</v>
      </c>
      <c r="C160" s="183"/>
      <c r="D160" s="183"/>
      <c r="E160" s="277"/>
      <c r="F160" s="286"/>
      <c r="G160" s="277"/>
      <c r="H160" s="286"/>
      <c r="I160" s="277"/>
      <c r="J160" s="286"/>
      <c r="K160" s="277"/>
      <c r="L160" s="286"/>
      <c r="M160" s="277"/>
      <c r="N160" s="286"/>
      <c r="O160" s="37"/>
      <c r="P160" s="37"/>
      <c r="Q160" s="21">
        <f t="shared" ref="Q160:Q162" si="29">E160-F160+G160-H160+K160-L160+M160-N160+I160-J160</f>
        <v>0</v>
      </c>
      <c r="R160" s="133"/>
      <c r="S160" s="223"/>
      <c r="T160" s="466"/>
      <c r="U160" s="462"/>
      <c r="V160" s="76"/>
      <c r="W160" s="37"/>
      <c r="X160" s="37"/>
      <c r="Y160" s="514"/>
    </row>
    <row r="161" spans="1:25" x14ac:dyDescent="0.2">
      <c r="A161" s="283" t="s">
        <v>219</v>
      </c>
      <c r="B161" s="186" t="s">
        <v>345</v>
      </c>
      <c r="C161" s="183"/>
      <c r="D161" s="183"/>
      <c r="E161" s="277"/>
      <c r="F161" s="286"/>
      <c r="G161" s="277"/>
      <c r="H161" s="286"/>
      <c r="I161" s="277"/>
      <c r="J161" s="286"/>
      <c r="K161" s="277"/>
      <c r="L161" s="286"/>
      <c r="M161" s="277"/>
      <c r="N161" s="286"/>
      <c r="O161" s="37"/>
      <c r="P161" s="37"/>
      <c r="Q161" s="21">
        <f t="shared" si="29"/>
        <v>0</v>
      </c>
      <c r="R161" s="133"/>
      <c r="S161" s="223"/>
      <c r="T161" s="466"/>
      <c r="U161" s="462"/>
      <c r="V161" s="76"/>
      <c r="W161" s="37"/>
      <c r="X161" s="37"/>
      <c r="Y161" s="514"/>
    </row>
    <row r="162" spans="1:25" x14ac:dyDescent="0.2">
      <c r="A162" s="283" t="s">
        <v>355</v>
      </c>
      <c r="B162" s="186" t="s">
        <v>220</v>
      </c>
      <c r="C162" s="183"/>
      <c r="D162" s="183"/>
      <c r="E162" s="277"/>
      <c r="F162" s="286"/>
      <c r="G162" s="277"/>
      <c r="H162" s="286"/>
      <c r="I162" s="277"/>
      <c r="J162" s="286"/>
      <c r="K162" s="277"/>
      <c r="L162" s="286"/>
      <c r="M162" s="277"/>
      <c r="N162" s="286"/>
      <c r="O162" s="37"/>
      <c r="P162" s="37"/>
      <c r="Q162" s="21">
        <f t="shared" si="29"/>
        <v>0</v>
      </c>
      <c r="R162" s="236"/>
      <c r="S162" s="223"/>
      <c r="T162" s="466"/>
      <c r="U162" s="462"/>
      <c r="V162" s="76"/>
      <c r="W162" s="137"/>
      <c r="X162" s="137"/>
      <c r="Y162" s="515"/>
    </row>
    <row r="163" spans="1:25" x14ac:dyDescent="0.2">
      <c r="A163" s="223"/>
      <c r="B163" s="185" t="s">
        <v>402</v>
      </c>
      <c r="C163" s="185"/>
      <c r="D163" s="185"/>
      <c r="E163" s="225"/>
      <c r="F163" s="226"/>
      <c r="G163" s="225"/>
      <c r="H163" s="226"/>
      <c r="I163" s="225"/>
      <c r="J163" s="226"/>
      <c r="K163" s="225"/>
      <c r="L163" s="226"/>
      <c r="M163" s="225"/>
      <c r="N163" s="226"/>
      <c r="O163" s="37"/>
      <c r="P163" s="37"/>
      <c r="Q163" s="37"/>
      <c r="R163" s="22">
        <f>Q160+Q161+Q162-R164</f>
        <v>0</v>
      </c>
      <c r="S163" s="223"/>
      <c r="T163" s="466">
        <f>'Eingabe RG24'!R163</f>
        <v>0</v>
      </c>
      <c r="U163" s="462">
        <f t="shared" ref="U163:U164" si="30">R163-T163</f>
        <v>0</v>
      </c>
      <c r="V163" s="76"/>
      <c r="W163" s="511" t="e">
        <f>R163/($R$98+$R$100)</f>
        <v>#DIV/0!</v>
      </c>
      <c r="X163" s="15"/>
      <c r="Y163" s="516" t="e">
        <f>Q163/$R$102</f>
        <v>#DIV/0!</v>
      </c>
    </row>
    <row r="164" spans="1:25" x14ac:dyDescent="0.2">
      <c r="A164" s="223"/>
      <c r="B164" s="185" t="s">
        <v>403</v>
      </c>
      <c r="C164" s="185"/>
      <c r="D164" s="185"/>
      <c r="E164" s="225"/>
      <c r="F164" s="226"/>
      <c r="G164" s="225"/>
      <c r="H164" s="226"/>
      <c r="I164" s="225"/>
      <c r="J164" s="226"/>
      <c r="K164" s="225"/>
      <c r="L164" s="226"/>
      <c r="M164" s="225"/>
      <c r="N164" s="226"/>
      <c r="O164" s="37"/>
      <c r="P164" s="453"/>
      <c r="Q164" s="37"/>
      <c r="R164" s="24">
        <f>P164</f>
        <v>0</v>
      </c>
      <c r="S164" s="223"/>
      <c r="T164" s="466">
        <f>'Eingabe RG24'!R164</f>
        <v>0</v>
      </c>
      <c r="U164" s="462">
        <f t="shared" si="30"/>
        <v>0</v>
      </c>
      <c r="V164" s="76"/>
      <c r="W164" s="15"/>
      <c r="X164" s="511" t="e">
        <f>R164/$R$99</f>
        <v>#DIV/0!</v>
      </c>
      <c r="Y164" s="517" t="e">
        <f>Q164/$R$102</f>
        <v>#DIV/0!</v>
      </c>
    </row>
    <row r="165" spans="1:25" x14ac:dyDescent="0.2">
      <c r="A165" s="284" t="s">
        <v>221</v>
      </c>
      <c r="B165" s="187" t="s">
        <v>222</v>
      </c>
      <c r="C165" s="184"/>
      <c r="D165" s="184"/>
      <c r="E165" s="277"/>
      <c r="F165" s="286"/>
      <c r="G165" s="277"/>
      <c r="H165" s="286"/>
      <c r="I165" s="277"/>
      <c r="J165" s="286"/>
      <c r="K165" s="277"/>
      <c r="L165" s="286"/>
      <c r="M165" s="277"/>
      <c r="N165" s="286"/>
      <c r="O165" s="37"/>
      <c r="P165" s="37"/>
      <c r="Q165" s="24">
        <f t="shared" ref="Q165:Q166" si="31">E165-F165+G165-H165+K165-L165+M165-N165+I165-J165</f>
        <v>0</v>
      </c>
      <c r="R165" s="236"/>
      <c r="S165" s="223"/>
      <c r="T165" s="466">
        <f>'Eingabe RG24'!Q165</f>
        <v>0</v>
      </c>
      <c r="U165" s="462">
        <f t="shared" ref="U165:U166" si="32">Q165-T165</f>
        <v>0</v>
      </c>
      <c r="V165" s="76"/>
      <c r="W165" s="15"/>
      <c r="X165" s="511" t="e">
        <f>Q165/$R$99</f>
        <v>#DIV/0!</v>
      </c>
      <c r="Y165" s="517" t="e">
        <f>Q165/$R$102</f>
        <v>#DIV/0!</v>
      </c>
    </row>
    <row r="166" spans="1:25" x14ac:dyDescent="0.2">
      <c r="A166" s="283" t="s">
        <v>223</v>
      </c>
      <c r="B166" s="183" t="s">
        <v>215</v>
      </c>
      <c r="C166" s="184"/>
      <c r="D166" s="184"/>
      <c r="E166" s="277"/>
      <c r="F166" s="286"/>
      <c r="G166" s="277"/>
      <c r="H166" s="286"/>
      <c r="I166" s="277"/>
      <c r="J166" s="286"/>
      <c r="K166" s="277"/>
      <c r="L166" s="286"/>
      <c r="M166" s="277"/>
      <c r="N166" s="286"/>
      <c r="O166" s="137"/>
      <c r="P166" s="137"/>
      <c r="Q166" s="22">
        <f t="shared" si="31"/>
        <v>0</v>
      </c>
      <c r="R166" s="237"/>
      <c r="S166" s="223"/>
      <c r="T166" s="466">
        <f>'Eingabe RG24'!Q166</f>
        <v>0</v>
      </c>
      <c r="U166" s="462">
        <f t="shared" si="32"/>
        <v>0</v>
      </c>
      <c r="V166" s="76"/>
      <c r="W166" s="511" t="e">
        <f>Q166/($R$98+$R$100)</f>
        <v>#DIV/0!</v>
      </c>
      <c r="X166" s="15"/>
      <c r="Y166" s="516" t="e">
        <f>Q166/$R$102</f>
        <v>#DIV/0!</v>
      </c>
    </row>
    <row r="167" spans="1:25" x14ac:dyDescent="0.2">
      <c r="A167" s="140"/>
      <c r="B167" s="140"/>
      <c r="C167" s="140"/>
      <c r="D167" s="140"/>
      <c r="E167" s="140"/>
      <c r="F167" s="140"/>
      <c r="G167" s="140"/>
      <c r="H167" s="140"/>
      <c r="I167" s="140"/>
      <c r="J167" s="140"/>
      <c r="K167" s="140"/>
      <c r="L167" s="140"/>
      <c r="M167" s="140"/>
      <c r="N167" s="140"/>
      <c r="O167" s="140"/>
      <c r="P167" s="140"/>
      <c r="Q167" s="140"/>
      <c r="R167" s="140"/>
      <c r="S167" s="37"/>
      <c r="T167" s="8"/>
      <c r="U167" s="467"/>
      <c r="V167" s="76"/>
      <c r="W167" s="76"/>
    </row>
    <row r="168" spans="1:25" x14ac:dyDescent="0.2">
      <c r="A168" s="146" t="s">
        <v>28</v>
      </c>
      <c r="B168" s="182"/>
      <c r="C168" s="182"/>
      <c r="D168" s="30"/>
      <c r="E168" s="19">
        <f>SUM(E115:E166)</f>
        <v>0</v>
      </c>
      <c r="F168" s="19">
        <f t="shared" ref="F168:N168" si="33">SUM(F115:F166)</f>
        <v>0</v>
      </c>
      <c r="G168" s="19">
        <f t="shared" si="33"/>
        <v>0</v>
      </c>
      <c r="H168" s="19">
        <f t="shared" si="33"/>
        <v>0</v>
      </c>
      <c r="I168" s="19">
        <f t="shared" ref="I168:J168" si="34">SUM(I115:I166)</f>
        <v>0</v>
      </c>
      <c r="J168" s="19">
        <f t="shared" si="34"/>
        <v>0</v>
      </c>
      <c r="K168" s="19">
        <f t="shared" si="33"/>
        <v>0</v>
      </c>
      <c r="L168" s="19">
        <f t="shared" si="33"/>
        <v>0</v>
      </c>
      <c r="M168" s="19">
        <f t="shared" si="33"/>
        <v>0</v>
      </c>
      <c r="N168" s="19">
        <f t="shared" si="33"/>
        <v>0</v>
      </c>
      <c r="O168" s="223"/>
      <c r="P168" s="133"/>
      <c r="Q168" s="19">
        <f t="shared" ref="Q168" si="35">SUM(Q115:Q166)</f>
        <v>0</v>
      </c>
      <c r="R168" s="290"/>
      <c r="S168" s="37"/>
      <c r="T168" s="463">
        <f>'Eingabe RG24'!Q168</f>
        <v>0</v>
      </c>
      <c r="U168" s="464">
        <f>Q168-T168</f>
        <v>0</v>
      </c>
      <c r="V168" s="76"/>
      <c r="W168" s="76"/>
    </row>
    <row r="169" spans="1:25" ht="15" x14ac:dyDescent="0.2">
      <c r="A169" s="1"/>
      <c r="B169" s="1"/>
      <c r="C169" s="181"/>
      <c r="D169" s="181"/>
      <c r="E169" s="1"/>
      <c r="F169" s="1"/>
      <c r="G169" s="1"/>
      <c r="H169" s="1"/>
      <c r="I169" s="1"/>
      <c r="J169" s="1"/>
      <c r="K169" s="1"/>
      <c r="L169" s="1"/>
      <c r="N169" s="1"/>
      <c r="R169" s="26"/>
      <c r="S169" s="58"/>
      <c r="T169" s="58"/>
      <c r="U169" s="60"/>
      <c r="V169" s="76"/>
      <c r="W169" s="76"/>
    </row>
    <row r="170" spans="1:25" x14ac:dyDescent="0.2">
      <c r="A170" s="296"/>
      <c r="B170" s="218"/>
      <c r="C170" s="218"/>
      <c r="D170" s="219"/>
      <c r="E170" s="293" t="s">
        <v>34</v>
      </c>
      <c r="F170" s="188" t="s">
        <v>35</v>
      </c>
      <c r="G170" s="293" t="s">
        <v>34</v>
      </c>
      <c r="H170" s="188" t="s">
        <v>35</v>
      </c>
      <c r="I170" s="293" t="s">
        <v>34</v>
      </c>
      <c r="J170" s="188" t="s">
        <v>35</v>
      </c>
      <c r="K170" s="293" t="s">
        <v>34</v>
      </c>
      <c r="L170" s="188" t="s">
        <v>35</v>
      </c>
      <c r="M170" s="293" t="s">
        <v>34</v>
      </c>
      <c r="N170" s="188" t="s">
        <v>35</v>
      </c>
      <c r="O170" s="293" t="s">
        <v>34</v>
      </c>
      <c r="P170" s="188" t="s">
        <v>35</v>
      </c>
      <c r="Q170" s="294"/>
      <c r="R170" s="295"/>
      <c r="S170" s="238"/>
      <c r="T170" s="460" t="str">
        <f>"RG "&amp;'Eingabe RG24'!A2</f>
        <v>RG 2024</v>
      </c>
      <c r="U170" s="460" t="s">
        <v>349</v>
      </c>
      <c r="V170" s="76"/>
      <c r="W170" s="76"/>
    </row>
    <row r="171" spans="1:25" x14ac:dyDescent="0.2">
      <c r="A171" s="143"/>
      <c r="B171" s="220"/>
      <c r="C171" s="220"/>
      <c r="D171" s="221"/>
      <c r="E171" s="618" t="s">
        <v>76</v>
      </c>
      <c r="F171" s="619"/>
      <c r="G171" s="618" t="s">
        <v>79</v>
      </c>
      <c r="H171" s="619"/>
      <c r="I171" s="618" t="s">
        <v>466</v>
      </c>
      <c r="J171" s="619"/>
      <c r="K171" s="620" t="s">
        <v>77</v>
      </c>
      <c r="L171" s="621"/>
      <c r="M171" s="618" t="s">
        <v>78</v>
      </c>
      <c r="N171" s="619"/>
      <c r="O171" s="620" t="s">
        <v>217</v>
      </c>
      <c r="P171" s="621"/>
      <c r="Q171" s="622" t="s">
        <v>36</v>
      </c>
      <c r="R171" s="623"/>
      <c r="S171" s="238"/>
      <c r="T171" s="460"/>
      <c r="U171" s="460"/>
      <c r="V171" s="76"/>
      <c r="W171" s="76"/>
    </row>
    <row r="172" spans="1:25" x14ac:dyDescent="0.2">
      <c r="S172" s="58"/>
      <c r="T172" s="58"/>
      <c r="U172" s="58"/>
      <c r="V172" s="7"/>
      <c r="W172" s="7"/>
    </row>
    <row r="173" spans="1:25" x14ac:dyDescent="0.2">
      <c r="P173" s="33"/>
      <c r="Q173" s="33"/>
      <c r="R173" s="34"/>
      <c r="S173" s="35"/>
      <c r="T173" s="36"/>
      <c r="U173" s="60"/>
      <c r="V173" s="76"/>
      <c r="W173" s="76"/>
    </row>
    <row r="174" spans="1:25" x14ac:dyDescent="0.2">
      <c r="U174" s="76"/>
      <c r="V174" s="76"/>
      <c r="W174" s="76"/>
    </row>
    <row r="175" spans="1:25" x14ac:dyDescent="0.2">
      <c r="Q175" s="7"/>
      <c r="R175" s="7"/>
      <c r="S175" s="76"/>
      <c r="T175" s="76"/>
      <c r="U175" s="76"/>
    </row>
    <row r="176" spans="1:25" x14ac:dyDescent="0.2">
      <c r="S176" s="76"/>
      <c r="T176" s="76"/>
      <c r="U176" s="76"/>
    </row>
    <row r="177" spans="19:21" x14ac:dyDescent="0.2">
      <c r="S177" s="76"/>
      <c r="T177" s="76"/>
      <c r="U177" s="76"/>
    </row>
    <row r="178" spans="19:21" x14ac:dyDescent="0.2">
      <c r="S178" s="76"/>
      <c r="T178" s="76"/>
      <c r="U178" s="76"/>
    </row>
    <row r="179" spans="19:21" x14ac:dyDescent="0.2">
      <c r="S179" s="76"/>
      <c r="T179" s="76"/>
      <c r="U179" s="76"/>
    </row>
    <row r="180" spans="19:21" x14ac:dyDescent="0.2">
      <c r="S180" s="76"/>
      <c r="T180" s="76"/>
      <c r="U180" s="76"/>
    </row>
    <row r="181" spans="19:21" x14ac:dyDescent="0.2">
      <c r="S181" s="76"/>
      <c r="T181" s="76"/>
      <c r="U181" s="76"/>
    </row>
  </sheetData>
  <sheetProtection algorithmName="SHA-512" hashValue="q8X26seW6z0EmJ8Q3BBj4urbAWm1m/j5b0ZYQMqrd+JwVpyYRwZgbfhC4j6bMNTYtoNousOe4skWD1VQMvhKSw==" saltValue="eg7DOUQXrPVDPy+8wCBBDQ==" spinCount="100000" sheet="1" objects="1" scenarios="1"/>
  <mergeCells count="15">
    <mergeCell ref="C7:E7"/>
    <mergeCell ref="E113:F113"/>
    <mergeCell ref="G113:H113"/>
    <mergeCell ref="K113:L113"/>
    <mergeCell ref="M113:N113"/>
    <mergeCell ref="Q113:R113"/>
    <mergeCell ref="E171:F171"/>
    <mergeCell ref="G171:H171"/>
    <mergeCell ref="K171:L171"/>
    <mergeCell ref="M171:N171"/>
    <mergeCell ref="O171:P171"/>
    <mergeCell ref="Q171:R171"/>
    <mergeCell ref="O113:P113"/>
    <mergeCell ref="I113:J113"/>
    <mergeCell ref="I171:J171"/>
  </mergeCells>
  <pageMargins left="0.70866141732283472" right="0.70866141732283472" top="0.78740157480314965" bottom="0.78740157480314965" header="0.31496062992125984" footer="0.31496062992125984"/>
  <pageSetup paperSize="9" scale="39" fitToHeight="0" orientation="landscape" r:id="rId1"/>
  <headerFooter scaleWithDoc="0">
    <oddFooter>&amp;L&amp;8
&amp;A/AVFIN&amp;R&amp;8&amp;A
&amp;P/&amp;N</oddFooter>
  </headerFooter>
  <rowBreaks count="1" manualBreakCount="1">
    <brk id="95" max="28"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'Hilfstabelle Parameter'!$F$4:$F$6</xm:f>
          </x14:formula1>
          <xm:sqref>F11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V95"/>
  <sheetViews>
    <sheetView showGridLines="0" zoomScaleNormal="100" workbookViewId="0">
      <selection activeCell="A3" sqref="A3"/>
    </sheetView>
  </sheetViews>
  <sheetFormatPr baseColWidth="10" defaultRowHeight="15" x14ac:dyDescent="0.2"/>
  <cols>
    <col min="1" max="1" width="19.42578125" style="40" customWidth="1"/>
    <col min="2" max="2" width="21.28515625" style="40" customWidth="1"/>
    <col min="3" max="3" width="13.85546875" style="40" customWidth="1"/>
    <col min="4" max="4" width="15.7109375" style="40" customWidth="1"/>
    <col min="5" max="5" width="14.28515625" style="40" bestFit="1" customWidth="1"/>
    <col min="6" max="6" width="11.42578125" style="31"/>
    <col min="7" max="10" width="10.7109375" style="7" customWidth="1"/>
    <col min="11" max="11" width="1.7109375" style="7" customWidth="1"/>
    <col min="12" max="12" width="9.28515625" style="7" customWidth="1"/>
    <col min="13" max="13" width="7.7109375" style="7" customWidth="1"/>
    <col min="14" max="14" width="7" style="7" customWidth="1"/>
    <col min="15" max="15" width="0.85546875" style="7" customWidth="1"/>
    <col min="16" max="16" width="9.28515625" style="7" customWidth="1"/>
    <col min="17" max="17" width="7.7109375" style="7" customWidth="1"/>
    <col min="18" max="18" width="7" style="7" customWidth="1"/>
    <col min="19" max="19" width="0.85546875" style="7" customWidth="1"/>
    <col min="20" max="20" width="9.28515625" style="7" customWidth="1"/>
    <col min="21" max="21" width="7.7109375" style="7" customWidth="1"/>
    <col min="22" max="22" width="7" style="7" customWidth="1"/>
    <col min="23" max="16384" width="11.42578125" style="7"/>
  </cols>
  <sheetData>
    <row r="1" spans="1:22" x14ac:dyDescent="0.2">
      <c r="A1" s="12" t="str">
        <f>'Eingabe BU25'!C9</f>
        <v>bitte wählen</v>
      </c>
      <c r="B1" s="40">
        <f>'Vergleich RG24'!B1</f>
        <v>0</v>
      </c>
      <c r="C1" s="12"/>
      <c r="D1" s="12"/>
      <c r="E1" s="12"/>
      <c r="V1" s="76"/>
    </row>
    <row r="2" spans="1:22" ht="15.75" x14ac:dyDescent="0.25">
      <c r="A2" s="43" t="s">
        <v>478</v>
      </c>
      <c r="B2" s="43"/>
      <c r="C2" s="43"/>
      <c r="D2" s="43"/>
      <c r="E2" s="43"/>
    </row>
    <row r="3" spans="1:22" ht="15.75" x14ac:dyDescent="0.25">
      <c r="A3" s="44"/>
      <c r="B3" s="43"/>
      <c r="C3" s="43"/>
      <c r="D3" s="43"/>
      <c r="E3" s="43"/>
      <c r="G3" s="628" t="s">
        <v>100</v>
      </c>
      <c r="H3" s="628"/>
      <c r="I3" s="628"/>
      <c r="J3" s="628"/>
      <c r="L3" s="628" t="s">
        <v>110</v>
      </c>
      <c r="M3" s="628"/>
      <c r="N3" s="628"/>
      <c r="O3" s="628"/>
      <c r="P3" s="628"/>
      <c r="Q3" s="628"/>
      <c r="R3" s="628"/>
      <c r="S3" s="628"/>
      <c r="T3" s="628"/>
      <c r="U3" s="628"/>
      <c r="V3" s="628"/>
    </row>
    <row r="4" spans="1:22" ht="15.75" x14ac:dyDescent="0.25">
      <c r="A4" s="5" t="s">
        <v>479</v>
      </c>
      <c r="B4" s="4"/>
      <c r="C4" s="3" t="s">
        <v>1</v>
      </c>
      <c r="D4" s="3" t="s">
        <v>2</v>
      </c>
      <c r="E4" s="3" t="s">
        <v>3</v>
      </c>
      <c r="G4" s="100" t="s">
        <v>101</v>
      </c>
      <c r="H4" s="100" t="s">
        <v>102</v>
      </c>
      <c r="I4" s="62" t="s">
        <v>103</v>
      </c>
      <c r="J4" s="62" t="s">
        <v>120</v>
      </c>
      <c r="L4" s="100" t="s">
        <v>101</v>
      </c>
      <c r="M4" s="62" t="s">
        <v>111</v>
      </c>
      <c r="N4" s="62" t="s">
        <v>121</v>
      </c>
      <c r="O4" s="62"/>
      <c r="P4" s="100" t="s">
        <v>102</v>
      </c>
      <c r="Q4" s="62" t="s">
        <v>111</v>
      </c>
      <c r="R4" s="62" t="s">
        <v>121</v>
      </c>
      <c r="S4" s="62"/>
      <c r="T4" s="100" t="s">
        <v>3</v>
      </c>
      <c r="U4" s="62" t="s">
        <v>111</v>
      </c>
      <c r="V4" s="62" t="s">
        <v>121</v>
      </c>
    </row>
    <row r="5" spans="1:22" ht="6" customHeight="1" x14ac:dyDescent="0.2">
      <c r="A5" s="95"/>
      <c r="B5" s="98"/>
      <c r="C5" s="84"/>
      <c r="D5" s="86"/>
      <c r="G5"/>
      <c r="H5"/>
      <c r="I5"/>
      <c r="J5" s="13"/>
      <c r="L5"/>
      <c r="M5" s="13"/>
      <c r="N5" s="13"/>
      <c r="O5" s="72"/>
      <c r="P5"/>
      <c r="Q5" s="13"/>
      <c r="R5" s="13"/>
      <c r="S5" s="72"/>
      <c r="T5"/>
      <c r="U5"/>
      <c r="V5"/>
    </row>
    <row r="6" spans="1:22" ht="14.25" customHeight="1" x14ac:dyDescent="0.2">
      <c r="A6" s="95" t="s">
        <v>4</v>
      </c>
      <c r="B6" s="98" t="s">
        <v>5</v>
      </c>
      <c r="C6" s="82">
        <f>'Eingabe BU25'!K9</f>
        <v>0</v>
      </c>
      <c r="D6" s="83">
        <f>IFERROR('Eingabe BU25'!R98+'Eingabe BU25'!R100,0)</f>
        <v>0</v>
      </c>
      <c r="E6" s="82">
        <f>C6-D6</f>
        <v>0</v>
      </c>
      <c r="G6"/>
      <c r="H6"/>
      <c r="I6" s="63">
        <f>IFERROR((E6/C6),0)</f>
        <v>0</v>
      </c>
      <c r="J6" s="63">
        <f t="shared" ref="J6:J19" si="0">IFERROR((E6/$I$30),0)</f>
        <v>0</v>
      </c>
      <c r="L6" s="67">
        <f>C6-'Vergleich RG24'!C6</f>
        <v>0</v>
      </c>
      <c r="M6" s="63">
        <f>IFERROR((L6/'Vergleich RG24'!C6),0)</f>
        <v>0</v>
      </c>
      <c r="N6" s="63">
        <f t="shared" ref="N6:N21" si="1">IFERROR((L6/$I$30),0)</f>
        <v>0</v>
      </c>
      <c r="O6" s="73"/>
      <c r="P6" s="67">
        <f>D6-'Vergleich RG24'!D6</f>
        <v>0</v>
      </c>
      <c r="Q6" s="63">
        <f>IFERROR((P6/'Vergleich RG24'!D6),0)</f>
        <v>0</v>
      </c>
      <c r="R6" s="63">
        <f t="shared" ref="R6:R21" si="2">IFERROR((P6/$I$30),0)</f>
        <v>0</v>
      </c>
      <c r="S6" s="73"/>
      <c r="T6" s="67">
        <f>E6-'Vergleich RG24'!E6</f>
        <v>0</v>
      </c>
      <c r="U6" s="63">
        <f>IFERROR((T6/'Vergleich RG24'!E6),0)</f>
        <v>0</v>
      </c>
      <c r="V6" s="63">
        <f t="shared" ref="V6:V21" si="3">IFERROR((T6/$I$30),0)</f>
        <v>0</v>
      </c>
    </row>
    <row r="7" spans="1:22" ht="14.25" customHeight="1" x14ac:dyDescent="0.2">
      <c r="A7" s="95"/>
      <c r="B7" s="98" t="s">
        <v>351</v>
      </c>
      <c r="C7" s="82" t="e">
        <f>'Eingabe BU25'!K10</f>
        <v>#N/A</v>
      </c>
      <c r="D7" s="83">
        <f>IFERROR('Eingabe BU25'!R99,0)</f>
        <v>0</v>
      </c>
      <c r="E7" s="82" t="e">
        <f>C7-D7</f>
        <v>#N/A</v>
      </c>
      <c r="F7" s="32"/>
      <c r="G7"/>
      <c r="H7"/>
      <c r="I7" s="63">
        <f>IFERROR((E7/C7),0)</f>
        <v>0</v>
      </c>
      <c r="J7" s="63">
        <f t="shared" si="0"/>
        <v>0</v>
      </c>
      <c r="L7" s="67" t="e">
        <f>C7-'Vergleich RG24'!C7</f>
        <v>#N/A</v>
      </c>
      <c r="M7" s="63">
        <f>IFERROR((L7/'Vergleich RG24'!C7),0)</f>
        <v>0</v>
      </c>
      <c r="N7" s="63">
        <f t="shared" si="1"/>
        <v>0</v>
      </c>
      <c r="O7" s="73"/>
      <c r="P7" s="67">
        <f>D7-'Vergleich RG24'!D7</f>
        <v>0</v>
      </c>
      <c r="Q7" s="63">
        <f>IFERROR((P7/'Vergleich RG24'!D7),0)</f>
        <v>0</v>
      </c>
      <c r="R7" s="63">
        <f t="shared" si="2"/>
        <v>0</v>
      </c>
      <c r="S7" s="73"/>
      <c r="T7" s="67" t="e">
        <f>E7-'Vergleich RG24'!E7</f>
        <v>#N/A</v>
      </c>
      <c r="U7" s="63">
        <f>IFERROR((T7/'Vergleich RG24'!E7),0)</f>
        <v>0</v>
      </c>
      <c r="V7" s="63">
        <f t="shared" si="3"/>
        <v>0</v>
      </c>
    </row>
    <row r="8" spans="1:22" ht="12.75" customHeight="1" x14ac:dyDescent="0.2">
      <c r="A8" s="96"/>
      <c r="B8" s="99"/>
      <c r="C8" s="88"/>
      <c r="D8" s="83"/>
      <c r="E8" s="81" t="e">
        <f>SUM(E6:E7)</f>
        <v>#N/A</v>
      </c>
      <c r="G8" s="64" t="e">
        <f>C6+C7</f>
        <v>#N/A</v>
      </c>
      <c r="H8" s="64">
        <f>D6+D7</f>
        <v>0</v>
      </c>
      <c r="I8" s="65">
        <f>IFERROR((E8/G8),0)</f>
        <v>0</v>
      </c>
      <c r="J8" s="65">
        <f t="shared" si="0"/>
        <v>0</v>
      </c>
      <c r="L8" s="74" t="e">
        <f>G8-'Vergleich RG24'!G8</f>
        <v>#N/A</v>
      </c>
      <c r="M8" s="65">
        <f>IFERROR((L8/'Vergleich RG24'!G8),0)</f>
        <v>0</v>
      </c>
      <c r="N8" s="65">
        <f t="shared" si="1"/>
        <v>0</v>
      </c>
      <c r="O8" s="75"/>
      <c r="P8" s="74">
        <f>H8-'Vergleich RG24'!H8</f>
        <v>0</v>
      </c>
      <c r="Q8" s="65">
        <f>IFERROR((P8/'Vergleich RG24'!H8),0)</f>
        <v>0</v>
      </c>
      <c r="R8" s="65">
        <f t="shared" si="2"/>
        <v>0</v>
      </c>
      <c r="S8" s="75"/>
      <c r="T8" s="74" t="e">
        <f>E8-'Vergleich RG24'!E8</f>
        <v>#N/A</v>
      </c>
      <c r="U8" s="65">
        <f>IFERROR((T8/'Vergleich RG24'!E8),0)</f>
        <v>0</v>
      </c>
      <c r="V8" s="65">
        <f t="shared" si="3"/>
        <v>0</v>
      </c>
    </row>
    <row r="9" spans="1:22" ht="14.25" customHeight="1" x14ac:dyDescent="0.2">
      <c r="A9" s="95" t="s">
        <v>6</v>
      </c>
      <c r="B9" s="98" t="s">
        <v>7</v>
      </c>
      <c r="C9" s="82">
        <f>'Eingabe BU25'!K11</f>
        <v>0</v>
      </c>
      <c r="D9" s="83">
        <f>'Eingabe BU25'!R89</f>
        <v>0</v>
      </c>
      <c r="E9" s="82">
        <f>C9-D9</f>
        <v>0</v>
      </c>
      <c r="G9" s="6"/>
      <c r="H9" s="6"/>
      <c r="I9" s="63">
        <f>IFERROR((E9/C9),0)</f>
        <v>0</v>
      </c>
      <c r="J9" s="63">
        <f t="shared" si="0"/>
        <v>0</v>
      </c>
      <c r="L9" s="67">
        <f>C9-'Vergleich RG24'!C9</f>
        <v>0</v>
      </c>
      <c r="M9" s="63">
        <f>IFERROR((L9/'Vergleich RG24'!C9),0)</f>
        <v>0</v>
      </c>
      <c r="N9" s="63">
        <f t="shared" si="1"/>
        <v>0</v>
      </c>
      <c r="O9" s="73"/>
      <c r="P9" s="67">
        <f>D9-'Vergleich RG24'!D9</f>
        <v>0</v>
      </c>
      <c r="Q9" s="63">
        <f>IFERROR((P9/'Vergleich RG24'!D9),0)</f>
        <v>0</v>
      </c>
      <c r="R9" s="63">
        <f t="shared" si="2"/>
        <v>0</v>
      </c>
      <c r="S9" s="73"/>
      <c r="T9" s="67">
        <f>E9-'Vergleich RG24'!E9</f>
        <v>0</v>
      </c>
      <c r="U9" s="63">
        <f>IFERROR((T9/'Vergleich RG24'!E9),0)</f>
        <v>0</v>
      </c>
      <c r="V9" s="63">
        <f t="shared" si="3"/>
        <v>0</v>
      </c>
    </row>
    <row r="10" spans="1:22" ht="14.25" customHeight="1" x14ac:dyDescent="0.2">
      <c r="A10" s="95" t="s">
        <v>8</v>
      </c>
      <c r="B10" s="98" t="s">
        <v>66</v>
      </c>
      <c r="C10" s="82">
        <f>'Eingabe BU25'!K12</f>
        <v>0</v>
      </c>
      <c r="D10" s="83">
        <f>'Eingabe BU25'!F77-SUM(D6:D9)-SUM(D12:D19)</f>
        <v>0</v>
      </c>
      <c r="E10" s="82">
        <f>C10-D10</f>
        <v>0</v>
      </c>
      <c r="G10" s="6"/>
      <c r="H10" s="6"/>
      <c r="I10" s="63">
        <f>IFERROR((E10/C10),0)</f>
        <v>0</v>
      </c>
      <c r="J10" s="63">
        <f t="shared" si="0"/>
        <v>0</v>
      </c>
      <c r="K10" s="58"/>
      <c r="L10" s="67">
        <f>C10-'Vergleich RG24'!C10</f>
        <v>0</v>
      </c>
      <c r="M10" s="63">
        <f>IFERROR((L10/'Vergleich RG24'!C10),0)</f>
        <v>0</v>
      </c>
      <c r="N10" s="63">
        <f t="shared" si="1"/>
        <v>0</v>
      </c>
      <c r="O10" s="73"/>
      <c r="P10" s="67">
        <f>D10-'Vergleich RG24'!D10</f>
        <v>0</v>
      </c>
      <c r="Q10" s="63">
        <f>IFERROR((P10/'Vergleich RG24'!D10),0)</f>
        <v>0</v>
      </c>
      <c r="R10" s="63">
        <f t="shared" si="2"/>
        <v>0</v>
      </c>
      <c r="S10" s="73"/>
      <c r="T10" s="67">
        <f>E10-'Vergleich RG24'!E10</f>
        <v>0</v>
      </c>
      <c r="U10" s="63">
        <f>IFERROR((T10/'Vergleich RG24'!E10),0)</f>
        <v>0</v>
      </c>
      <c r="V10" s="63">
        <f t="shared" si="3"/>
        <v>0</v>
      </c>
    </row>
    <row r="11" spans="1:22" ht="12.75" customHeight="1" x14ac:dyDescent="0.2">
      <c r="A11" s="96"/>
      <c r="B11" s="99"/>
      <c r="C11" s="45"/>
      <c r="D11" s="83"/>
      <c r="E11" s="81">
        <f>SUM(E9:E10)</f>
        <v>0</v>
      </c>
      <c r="G11" s="64">
        <f>C9+C10</f>
        <v>0</v>
      </c>
      <c r="H11" s="64">
        <f>D9+D10</f>
        <v>0</v>
      </c>
      <c r="I11" s="65">
        <f>IFERROR((E11/G11),0)</f>
        <v>0</v>
      </c>
      <c r="J11" s="65">
        <f t="shared" si="0"/>
        <v>0</v>
      </c>
      <c r="K11" s="59"/>
      <c r="L11" s="74">
        <f>G11-'Vergleich RG24'!G11</f>
        <v>0</v>
      </c>
      <c r="M11" s="65">
        <f>IFERROR((L11/'Vergleich RG24'!G11),0)</f>
        <v>0</v>
      </c>
      <c r="N11" s="65">
        <f t="shared" si="1"/>
        <v>0</v>
      </c>
      <c r="O11" s="75"/>
      <c r="P11" s="74">
        <f>H11-'Vergleich RG24'!H11</f>
        <v>0</v>
      </c>
      <c r="Q11" s="65">
        <f>IFERROR((P11/'Vergleich RG24'!H11),0)</f>
        <v>0</v>
      </c>
      <c r="R11" s="65">
        <f t="shared" si="2"/>
        <v>0</v>
      </c>
      <c r="S11" s="75"/>
      <c r="T11" s="74">
        <f>E11-'Vergleich RG24'!E11</f>
        <v>0</v>
      </c>
      <c r="U11" s="65">
        <f>IFERROR((T11/'Vergleich RG24'!E11),0)</f>
        <v>0</v>
      </c>
      <c r="V11" s="65">
        <f t="shared" si="3"/>
        <v>0</v>
      </c>
    </row>
    <row r="12" spans="1:22" ht="14.25" customHeight="1" x14ac:dyDescent="0.2">
      <c r="A12" s="95" t="s">
        <v>9</v>
      </c>
      <c r="B12" s="98" t="s">
        <v>10</v>
      </c>
      <c r="C12" s="82">
        <f>'Eingabe BU25'!K13</f>
        <v>0</v>
      </c>
      <c r="D12" s="83">
        <f>IFERROR('Eingabe BU25'!F53+'Eingabe BU25'!F62+'Eingabe BU25'!F63+'Eingabe BU25'!F67-D13+'Eingabe BU25'!R101,0)</f>
        <v>0</v>
      </c>
      <c r="E12" s="82">
        <f>C12-D12</f>
        <v>0</v>
      </c>
      <c r="G12" s="6"/>
      <c r="H12" s="6"/>
      <c r="I12" s="63">
        <f>IFERROR((E12/C12),0)</f>
        <v>0</v>
      </c>
      <c r="J12" s="63">
        <f t="shared" si="0"/>
        <v>0</v>
      </c>
      <c r="K12" s="59"/>
      <c r="L12" s="67">
        <f>C12-'Vergleich RG24'!C12</f>
        <v>0</v>
      </c>
      <c r="M12" s="63">
        <f>IFERROR((L12/'Vergleich RG24'!C12),0)</f>
        <v>0</v>
      </c>
      <c r="N12" s="63">
        <f t="shared" si="1"/>
        <v>0</v>
      </c>
      <c r="O12" s="73"/>
      <c r="P12" s="67">
        <f>D12-'Vergleich RG24'!D12</f>
        <v>0</v>
      </c>
      <c r="Q12" s="63">
        <f>IFERROR((P12/'Vergleich RG24'!D12),0)</f>
        <v>0</v>
      </c>
      <c r="R12" s="63">
        <f t="shared" si="2"/>
        <v>0</v>
      </c>
      <c r="S12" s="73"/>
      <c r="T12" s="67">
        <f>E12-'Vergleich RG24'!E12</f>
        <v>0</v>
      </c>
      <c r="U12" s="63">
        <f>IFERROR((T12/'Vergleich RG24'!E12),0)</f>
        <v>0</v>
      </c>
      <c r="V12" s="63">
        <f t="shared" si="3"/>
        <v>0</v>
      </c>
    </row>
    <row r="13" spans="1:22" ht="14.25" customHeight="1" x14ac:dyDescent="0.2">
      <c r="A13" s="95"/>
      <c r="B13" s="98" t="s">
        <v>11</v>
      </c>
      <c r="C13" s="82">
        <f>'Eingabe BU25'!K14</f>
        <v>0</v>
      </c>
      <c r="D13" s="83">
        <f>'Eingabe BU25'!R76</f>
        <v>0</v>
      </c>
      <c r="E13" s="82">
        <f>C13-D13</f>
        <v>0</v>
      </c>
      <c r="G13" s="6"/>
      <c r="H13" s="6"/>
      <c r="I13" s="63">
        <f>IFERROR((E13/C13),0)</f>
        <v>0</v>
      </c>
      <c r="J13" s="63">
        <f t="shared" si="0"/>
        <v>0</v>
      </c>
      <c r="K13" s="59"/>
      <c r="L13" s="67">
        <f>C13-'Vergleich RG24'!C13</f>
        <v>0</v>
      </c>
      <c r="M13" s="63">
        <f>IFERROR((L13/'Vergleich RG24'!C13),0)</f>
        <v>0</v>
      </c>
      <c r="N13" s="63">
        <f t="shared" si="1"/>
        <v>0</v>
      </c>
      <c r="O13" s="73"/>
      <c r="P13" s="67">
        <f>D13-'Vergleich RG24'!D13</f>
        <v>0</v>
      </c>
      <c r="Q13" s="63">
        <f>IFERROR((P13/'Vergleich RG24'!D13),0)</f>
        <v>0</v>
      </c>
      <c r="R13" s="63">
        <f t="shared" si="2"/>
        <v>0</v>
      </c>
      <c r="S13" s="73"/>
      <c r="T13" s="67">
        <f>E13-'Vergleich RG24'!E13</f>
        <v>0</v>
      </c>
      <c r="U13" s="63">
        <f>IFERROR((T13/'Vergleich RG24'!E13),0)</f>
        <v>0</v>
      </c>
      <c r="V13" s="63">
        <f t="shared" si="3"/>
        <v>0</v>
      </c>
    </row>
    <row r="14" spans="1:22" ht="12.75" x14ac:dyDescent="0.2">
      <c r="A14" s="96"/>
      <c r="B14" s="99"/>
      <c r="C14" s="88"/>
      <c r="D14" s="89"/>
      <c r="E14" s="81">
        <f>SUM(E12:E13)</f>
        <v>0</v>
      </c>
      <c r="G14" s="64">
        <f>C12+C13</f>
        <v>0</v>
      </c>
      <c r="H14" s="64">
        <f>D12+D13</f>
        <v>0</v>
      </c>
      <c r="I14" s="65">
        <f>IFERROR((E14/G14),0)</f>
        <v>0</v>
      </c>
      <c r="J14" s="65">
        <f t="shared" si="0"/>
        <v>0</v>
      </c>
      <c r="K14" s="59"/>
      <c r="L14" s="74">
        <f>G14-'Vergleich RG24'!G14</f>
        <v>0</v>
      </c>
      <c r="M14" s="65">
        <f>IFERROR((L14/'Vergleich RG24'!G14),0)</f>
        <v>0</v>
      </c>
      <c r="N14" s="65">
        <f t="shared" si="1"/>
        <v>0</v>
      </c>
      <c r="O14" s="75"/>
      <c r="P14" s="74">
        <f>H14-'Vergleich RG24'!H14</f>
        <v>0</v>
      </c>
      <c r="Q14" s="65">
        <f>IFERROR((P14/'Vergleich RG24'!H14),0)</f>
        <v>0</v>
      </c>
      <c r="R14" s="65">
        <f t="shared" si="2"/>
        <v>0</v>
      </c>
      <c r="S14" s="75"/>
      <c r="T14" s="74">
        <f>E14-'Vergleich RG24'!E14</f>
        <v>0</v>
      </c>
      <c r="U14" s="65">
        <f>IFERROR((T14/'Vergleich RG24'!E14),0)</f>
        <v>0</v>
      </c>
      <c r="V14" s="65">
        <f t="shared" si="3"/>
        <v>0</v>
      </c>
    </row>
    <row r="15" spans="1:22" ht="14.25" customHeight="1" x14ac:dyDescent="0.2">
      <c r="A15" s="95" t="s">
        <v>12</v>
      </c>
      <c r="B15" s="98" t="s">
        <v>366</v>
      </c>
      <c r="C15" s="82">
        <f>'Eingabe BU25'!K15</f>
        <v>0</v>
      </c>
      <c r="D15" s="83">
        <f>'Eingabe BU25'!R53+'Eingabe BU25'!R54+'Eingabe BU25'!R57</f>
        <v>0</v>
      </c>
      <c r="E15" s="82">
        <f>C15-D15</f>
        <v>0</v>
      </c>
      <c r="F15" s="32"/>
      <c r="G15" s="6"/>
      <c r="H15" s="6"/>
      <c r="I15" s="63">
        <f>IFERROR((E15/C15),0)</f>
        <v>0</v>
      </c>
      <c r="J15" s="63">
        <f t="shared" si="0"/>
        <v>0</v>
      </c>
      <c r="K15" s="59"/>
      <c r="L15" s="67">
        <f>C15-'Vergleich RG24'!C15</f>
        <v>0</v>
      </c>
      <c r="M15" s="63">
        <f>IFERROR((L15/'Vergleich RG24'!C15),0)</f>
        <v>0</v>
      </c>
      <c r="N15" s="63">
        <f t="shared" si="1"/>
        <v>0</v>
      </c>
      <c r="O15" s="73"/>
      <c r="P15" s="67">
        <f>D15-'Vergleich RG24'!D15</f>
        <v>0</v>
      </c>
      <c r="Q15" s="63">
        <f>IFERROR((P15/'Vergleich RG24'!D15),0)</f>
        <v>0</v>
      </c>
      <c r="R15" s="63">
        <f t="shared" si="2"/>
        <v>0</v>
      </c>
      <c r="S15" s="73"/>
      <c r="T15" s="67">
        <f>E15-'Vergleich RG24'!E15</f>
        <v>0</v>
      </c>
      <c r="U15" s="63">
        <f>IFERROR((T15/'Vergleich RG24'!E15),0)</f>
        <v>0</v>
      </c>
      <c r="V15" s="63">
        <f t="shared" si="3"/>
        <v>0</v>
      </c>
    </row>
    <row r="16" spans="1:22" ht="14.25" customHeight="1" x14ac:dyDescent="0.2">
      <c r="A16" s="95"/>
      <c r="B16" s="98" t="s">
        <v>13</v>
      </c>
      <c r="C16" s="82">
        <f>'Eingabe BU25'!K16</f>
        <v>0</v>
      </c>
      <c r="D16" s="83">
        <f>'Eingabe BU25'!R81</f>
        <v>0</v>
      </c>
      <c r="E16" s="82">
        <f>C16-D16</f>
        <v>0</v>
      </c>
      <c r="G16" s="6"/>
      <c r="H16" s="6"/>
      <c r="I16" s="63">
        <f>IFERROR((E16/C16),0)</f>
        <v>0</v>
      </c>
      <c r="J16" s="63">
        <f t="shared" si="0"/>
        <v>0</v>
      </c>
      <c r="K16" s="59"/>
      <c r="L16" s="67">
        <f>C16-'Vergleich RG24'!C16</f>
        <v>0</v>
      </c>
      <c r="M16" s="63">
        <f>IFERROR((L16/'Vergleich RG24'!C16),0)</f>
        <v>0</v>
      </c>
      <c r="N16" s="63">
        <f t="shared" si="1"/>
        <v>0</v>
      </c>
      <c r="O16" s="73"/>
      <c r="P16" s="67">
        <f>D16-'Vergleich RG24'!D16</f>
        <v>0</v>
      </c>
      <c r="Q16" s="63">
        <f>IFERROR((P16/'Vergleich RG24'!D16),0)</f>
        <v>0</v>
      </c>
      <c r="R16" s="63">
        <f t="shared" si="2"/>
        <v>0</v>
      </c>
      <c r="S16" s="73"/>
      <c r="T16" s="67">
        <f>E16-'Vergleich RG24'!E16</f>
        <v>0</v>
      </c>
      <c r="U16" s="63">
        <f>IFERROR((T16/'Vergleich RG24'!E16),0)</f>
        <v>0</v>
      </c>
      <c r="V16" s="63">
        <f t="shared" si="3"/>
        <v>0</v>
      </c>
    </row>
    <row r="17" spans="1:22" ht="14.25" customHeight="1" x14ac:dyDescent="0.2">
      <c r="A17" s="95"/>
      <c r="B17" s="98" t="s">
        <v>14</v>
      </c>
      <c r="C17" s="82">
        <f>'Eingabe BU25'!K17</f>
        <v>0</v>
      </c>
      <c r="D17" s="83">
        <f>'Eingabe BU25'!F60-'Eingabe BU25'!R60</f>
        <v>0</v>
      </c>
      <c r="E17" s="82">
        <f>C17-D17</f>
        <v>0</v>
      </c>
      <c r="F17" s="49"/>
      <c r="G17" s="6"/>
      <c r="H17" s="6"/>
      <c r="I17" s="63">
        <f>IFERROR((E17/C17),0)</f>
        <v>0</v>
      </c>
      <c r="J17" s="63">
        <f t="shared" si="0"/>
        <v>0</v>
      </c>
      <c r="K17" s="60"/>
      <c r="L17" s="67">
        <f>C17-'Vergleich RG24'!C17</f>
        <v>0</v>
      </c>
      <c r="M17" s="63">
        <f>IFERROR((L17/'Vergleich RG24'!C17),0)</f>
        <v>0</v>
      </c>
      <c r="N17" s="63">
        <f t="shared" si="1"/>
        <v>0</v>
      </c>
      <c r="O17" s="73"/>
      <c r="P17" s="67">
        <f>D17-'Vergleich RG24'!D17</f>
        <v>0</v>
      </c>
      <c r="Q17" s="63">
        <f>IFERROR((P17/'Vergleich RG24'!D17),0)</f>
        <v>0</v>
      </c>
      <c r="R17" s="63">
        <f t="shared" si="2"/>
        <v>0</v>
      </c>
      <c r="S17" s="73"/>
      <c r="T17" s="67">
        <f>E17-'Vergleich RG24'!E17</f>
        <v>0</v>
      </c>
      <c r="U17" s="63">
        <f>IFERROR((T17/'Vergleich RG24'!E17),0)</f>
        <v>0</v>
      </c>
      <c r="V17" s="63">
        <f t="shared" si="3"/>
        <v>0</v>
      </c>
    </row>
    <row r="18" spans="1:22" ht="12.75" x14ac:dyDescent="0.2">
      <c r="A18" s="96"/>
      <c r="B18" s="99"/>
      <c r="C18" s="88"/>
      <c r="D18" s="89"/>
      <c r="E18" s="81">
        <f>SUM(E15:E17)</f>
        <v>0</v>
      </c>
      <c r="G18" s="64">
        <f>C15+C16+C17</f>
        <v>0</v>
      </c>
      <c r="H18" s="64">
        <f>D15+D16+D17</f>
        <v>0</v>
      </c>
      <c r="I18" s="65">
        <f>IFERROR((E18/G18),0)</f>
        <v>0</v>
      </c>
      <c r="J18" s="65">
        <f t="shared" si="0"/>
        <v>0</v>
      </c>
      <c r="L18" s="74">
        <f>G18-'Vergleich RG24'!G18</f>
        <v>0</v>
      </c>
      <c r="M18" s="65">
        <f>IFERROR((L18/'Vergleich RG24'!G18),0)</f>
        <v>0</v>
      </c>
      <c r="N18" s="65">
        <f t="shared" si="1"/>
        <v>0</v>
      </c>
      <c r="O18" s="75"/>
      <c r="P18" s="74">
        <f>H18-'Vergleich RG24'!H18</f>
        <v>0</v>
      </c>
      <c r="Q18" s="65">
        <f>IFERROR((P18/'Vergleich RG24'!H18),0)</f>
        <v>0</v>
      </c>
      <c r="R18" s="65">
        <f t="shared" si="2"/>
        <v>0</v>
      </c>
      <c r="S18" s="75"/>
      <c r="T18" s="74">
        <f>E18-'Vergleich RG24'!E18</f>
        <v>0</v>
      </c>
      <c r="U18" s="65">
        <f>IFERROR((T18/'Vergleich RG24'!E18),0)</f>
        <v>0</v>
      </c>
      <c r="V18" s="65">
        <f t="shared" si="3"/>
        <v>0</v>
      </c>
    </row>
    <row r="19" spans="1:22" ht="14.25" customHeight="1" x14ac:dyDescent="0.2">
      <c r="A19" s="95" t="s">
        <v>15</v>
      </c>
      <c r="B19" s="98" t="s">
        <v>431</v>
      </c>
      <c r="C19" s="82">
        <f>'Eingabe BU25'!K18</f>
        <v>0</v>
      </c>
      <c r="D19" s="83">
        <f>SUM('Eingabe BU25'!F68:F76)-D16-'Eingabe BU25'!F69+'Eingabe BU25'!F61+'Eingabe BU25'!R55+'Eingabe BU25'!R56+'Eingabe BU25'!R58+'Eingabe BU25'!R59+'Eingabe BU25'!R94</f>
        <v>0</v>
      </c>
      <c r="E19" s="82">
        <f>C19-D19</f>
        <v>0</v>
      </c>
      <c r="G19" s="6"/>
      <c r="H19" s="6"/>
      <c r="I19" s="63">
        <f>IFERROR((E19/C19),0)</f>
        <v>0</v>
      </c>
      <c r="J19" s="63">
        <f t="shared" si="0"/>
        <v>0</v>
      </c>
      <c r="L19" s="67">
        <f>C19-'Vergleich RG24'!C19</f>
        <v>0</v>
      </c>
      <c r="M19" s="63">
        <f>IFERROR((L19/'Vergleich RG24'!C19),0)</f>
        <v>0</v>
      </c>
      <c r="N19" s="63">
        <f t="shared" si="1"/>
        <v>0</v>
      </c>
      <c r="O19" s="73"/>
      <c r="P19" s="67">
        <f>D19-'Vergleich RG24'!D19</f>
        <v>0</v>
      </c>
      <c r="Q19" s="63">
        <f>IFERROR((P19/'Vergleich RG24'!D19),0)</f>
        <v>0</v>
      </c>
      <c r="R19" s="63">
        <f t="shared" si="2"/>
        <v>0</v>
      </c>
      <c r="S19" s="73"/>
      <c r="T19" s="67">
        <f>E19-'Vergleich RG24'!E19</f>
        <v>0</v>
      </c>
      <c r="U19" s="63">
        <f>IFERROR((T19/'Vergleich RG24'!E19),0)</f>
        <v>0</v>
      </c>
      <c r="V19" s="63">
        <f t="shared" si="3"/>
        <v>0</v>
      </c>
    </row>
    <row r="20" spans="1:22" ht="14.25" customHeight="1" x14ac:dyDescent="0.2">
      <c r="A20" s="95"/>
      <c r="B20" s="99"/>
      <c r="C20" s="82"/>
      <c r="D20" s="83"/>
      <c r="E20" s="82"/>
      <c r="G20" s="64">
        <f>C19</f>
        <v>0</v>
      </c>
      <c r="H20" s="64">
        <f>D19</f>
        <v>0</v>
      </c>
      <c r="I20" s="65">
        <f>I19</f>
        <v>0</v>
      </c>
      <c r="J20" s="65">
        <f>J19</f>
        <v>0</v>
      </c>
      <c r="L20" s="74">
        <f>G20-'Vergleich RG24'!G20</f>
        <v>0</v>
      </c>
      <c r="M20" s="65">
        <f>IFERROR((L20/'Vergleich RG24'!G20),0)</f>
        <v>0</v>
      </c>
      <c r="N20" s="65">
        <f t="shared" si="1"/>
        <v>0</v>
      </c>
      <c r="O20" s="75"/>
      <c r="P20" s="74">
        <f>H20-'Vergleich RG24'!H20</f>
        <v>0</v>
      </c>
      <c r="Q20" s="65">
        <f>IFERROR((P20/'Vergleich RG24'!H20),0)</f>
        <v>0</v>
      </c>
      <c r="R20" s="65">
        <f t="shared" si="2"/>
        <v>0</v>
      </c>
      <c r="S20" s="75"/>
      <c r="T20" s="74">
        <f>E19-'Vergleich RG24'!E19</f>
        <v>0</v>
      </c>
      <c r="U20" s="65">
        <f>IFERROR((T20/'Vergleich RG24'!E19),0)</f>
        <v>0</v>
      </c>
      <c r="V20" s="65">
        <f t="shared" si="3"/>
        <v>0</v>
      </c>
    </row>
    <row r="21" spans="1:22" x14ac:dyDescent="0.25">
      <c r="A21" s="111"/>
      <c r="B21" s="112"/>
      <c r="C21" s="106" t="e">
        <f>C6+C7+C9+C10+C12+C13+C15+C16+C17+C19+C20</f>
        <v>#N/A</v>
      </c>
      <c r="D21" s="107">
        <f>D6+D7+D9+D10+D12+D13+D15+D16+D17+D19+D20</f>
        <v>0</v>
      </c>
      <c r="E21" s="106" t="e">
        <f>C21-D21</f>
        <v>#N/A</v>
      </c>
      <c r="F21" s="54"/>
      <c r="G21" s="64" t="e">
        <f>SUM(G5:G20)</f>
        <v>#N/A</v>
      </c>
      <c r="H21" s="64">
        <f>SUM(H5:H20)</f>
        <v>0</v>
      </c>
      <c r="I21" s="65">
        <f>IFERROR((E21/G21),0)</f>
        <v>0</v>
      </c>
      <c r="J21" s="65">
        <f>IFERROR((E21/$I$30),0)</f>
        <v>0</v>
      </c>
      <c r="L21" s="74" t="e">
        <f>G21-'Vergleich RG24'!G21</f>
        <v>#N/A</v>
      </c>
      <c r="M21" s="65">
        <f>IFERROR((L21/'Vergleich RG24'!C21),0)</f>
        <v>0</v>
      </c>
      <c r="N21" s="65">
        <f t="shared" si="1"/>
        <v>0</v>
      </c>
      <c r="O21" s="75"/>
      <c r="P21" s="74">
        <f>H21-'Vergleich RG24'!H21</f>
        <v>0</v>
      </c>
      <c r="Q21" s="65">
        <f>IFERROR((P21/'Vergleich RG24'!D21),0)</f>
        <v>0</v>
      </c>
      <c r="R21" s="65">
        <f t="shared" si="2"/>
        <v>0</v>
      </c>
      <c r="S21" s="75"/>
      <c r="T21" s="74" t="e">
        <f>E21-'Vergleich RG24'!E21</f>
        <v>#N/A</v>
      </c>
      <c r="U21" s="65">
        <f>IFERROR((T21/'Vergleich RG24'!E21),0)</f>
        <v>0</v>
      </c>
      <c r="V21" s="65">
        <f t="shared" si="3"/>
        <v>0</v>
      </c>
    </row>
    <row r="22" spans="1:22" ht="12.75" x14ac:dyDescent="0.2">
      <c r="A22" s="48"/>
      <c r="B22" s="42" t="s">
        <v>122</v>
      </c>
      <c r="C22" s="46">
        <f>IFERROR((C21/I30),0)</f>
        <v>0</v>
      </c>
      <c r="D22" s="46">
        <f>IFERROR((D21/I30),0)</f>
        <v>0</v>
      </c>
      <c r="E22" s="46">
        <f>IFERROR((E21/I30),0)</f>
        <v>0</v>
      </c>
      <c r="G22"/>
      <c r="H22"/>
      <c r="I22"/>
      <c r="J22" s="13"/>
    </row>
    <row r="23" spans="1:22" ht="12.75" x14ac:dyDescent="0.2">
      <c r="A23" s="48"/>
      <c r="B23" s="42" t="s">
        <v>123</v>
      </c>
      <c r="C23" s="41">
        <f>IFERROR((C21/J37),0)</f>
        <v>0</v>
      </c>
      <c r="D23" s="41">
        <f>IFERROR((D21/J37),0)</f>
        <v>0</v>
      </c>
      <c r="E23" s="41"/>
      <c r="G23"/>
      <c r="H23"/>
      <c r="I23"/>
      <c r="J23" s="13"/>
    </row>
    <row r="24" spans="1:22" ht="15.75" x14ac:dyDescent="0.25">
      <c r="A24" s="2" t="s">
        <v>17</v>
      </c>
      <c r="B24" s="2"/>
      <c r="C24" s="3"/>
      <c r="D24" s="3"/>
      <c r="E24" s="3"/>
      <c r="G24" s="66" t="s">
        <v>104</v>
      </c>
      <c r="H24" s="66"/>
      <c r="I24" s="66"/>
      <c r="J24" s="66"/>
      <c r="L24" s="628" t="s">
        <v>110</v>
      </c>
      <c r="M24" s="628"/>
      <c r="N24" s="628"/>
      <c r="O24" s="628"/>
      <c r="P24" s="628"/>
      <c r="Q24" s="628"/>
      <c r="R24" s="628"/>
      <c r="S24" s="628"/>
      <c r="T24" s="628"/>
      <c r="U24" s="628"/>
      <c r="V24" s="628"/>
    </row>
    <row r="25" spans="1:22" ht="6" customHeight="1" x14ac:dyDescent="0.2">
      <c r="A25" s="98"/>
      <c r="B25" s="98"/>
      <c r="C25" s="84"/>
      <c r="D25" s="87"/>
      <c r="E25" s="84"/>
      <c r="F25" s="32"/>
      <c r="G25"/>
      <c r="H25"/>
      <c r="I25" s="6"/>
      <c r="J25" s="67"/>
    </row>
    <row r="26" spans="1:22" ht="14.25" x14ac:dyDescent="0.2">
      <c r="A26" s="98" t="s">
        <v>18</v>
      </c>
      <c r="B26" s="98" t="s">
        <v>20</v>
      </c>
      <c r="C26" s="84"/>
      <c r="D26" s="87">
        <f>IFERROR('Eingabe BU25'!T26,0)</f>
        <v>0</v>
      </c>
      <c r="E26" s="84"/>
      <c r="F26" s="32"/>
      <c r="G26" s="7" t="s">
        <v>418</v>
      </c>
      <c r="I26" s="6">
        <f>D26+D27+D28</f>
        <v>0</v>
      </c>
      <c r="L26" s="67">
        <f>I26-'Vergleich RG24'!I26</f>
        <v>0</v>
      </c>
      <c r="M26" s="63">
        <f>IFERROR((L26/'Vergleich RG24'!I26),0)</f>
        <v>0</v>
      </c>
      <c r="N26" s="63" t="e">
        <f>L26/I30</f>
        <v>#DIV/0!</v>
      </c>
      <c r="P26" s="6"/>
    </row>
    <row r="27" spans="1:22" ht="14.25" x14ac:dyDescent="0.2">
      <c r="A27" s="98"/>
      <c r="B27" s="98" t="s">
        <v>19</v>
      </c>
      <c r="C27" s="84"/>
      <c r="D27" s="87">
        <f>IFERROR('Eingabe BU25'!T41,0)</f>
        <v>0</v>
      </c>
      <c r="E27" s="84"/>
      <c r="F27" s="32"/>
      <c r="G27" t="s">
        <v>105</v>
      </c>
      <c r="H27"/>
      <c r="I27" s="6">
        <f>-'Eingabe BU25'!F80</f>
        <v>0</v>
      </c>
      <c r="J27" s="67">
        <f>I27-(D26+D27+D28)</f>
        <v>0</v>
      </c>
      <c r="L27" s="67"/>
    </row>
    <row r="28" spans="1:22" ht="14.25" x14ac:dyDescent="0.2">
      <c r="A28" s="98"/>
      <c r="B28" s="98" t="s">
        <v>415</v>
      </c>
      <c r="C28" s="84"/>
      <c r="D28" s="87">
        <f>IFERROR('Eingabe BU25'!T44,0)</f>
        <v>0</v>
      </c>
      <c r="E28" s="84"/>
      <c r="F28" s="32"/>
      <c r="G28" t="s">
        <v>106</v>
      </c>
      <c r="H28"/>
      <c r="I28" s="6">
        <f>-'Eingabe BU25'!F83</f>
        <v>0</v>
      </c>
      <c r="J28" s="67">
        <f>I28-E32</f>
        <v>0</v>
      </c>
      <c r="L28" s="67"/>
    </row>
    <row r="29" spans="1:22" x14ac:dyDescent="0.2">
      <c r="A29" s="97"/>
      <c r="B29" s="97"/>
      <c r="D29" s="87"/>
      <c r="E29" s="84"/>
      <c r="F29" s="32"/>
      <c r="G29"/>
      <c r="H29"/>
      <c r="I29" s="6"/>
      <c r="J29" s="67"/>
    </row>
    <row r="30" spans="1:22" ht="14.25" x14ac:dyDescent="0.2">
      <c r="A30" s="95" t="s">
        <v>0</v>
      </c>
      <c r="B30" s="119" t="str">
        <f>"Steuerkraft  "&amp;TEXT('Eingabe BU25'!C11,"#'###'###")</f>
        <v>Steuerkraft  ''</v>
      </c>
      <c r="C30" s="45"/>
      <c r="D30" s="83">
        <f>-'Eingabe BU25'!F79</f>
        <v>0</v>
      </c>
      <c r="E30" s="82"/>
      <c r="G30" t="s">
        <v>107</v>
      </c>
      <c r="H30"/>
      <c r="I30" s="6">
        <f>'Eingabe BU25'!C11</f>
        <v>0</v>
      </c>
      <c r="J30"/>
      <c r="L30" s="67">
        <f>I30-'Vergleich RG24'!I30</f>
        <v>0</v>
      </c>
      <c r="M30" s="63">
        <f>IFERROR((L30/'Vergleich RG24'!I30),0)</f>
        <v>0</v>
      </c>
      <c r="N30" s="63" t="e">
        <f>L30/I30</f>
        <v>#DIV/0!</v>
      </c>
    </row>
    <row r="31" spans="1:22" ht="14.25" customHeight="1" x14ac:dyDescent="0.2">
      <c r="A31" s="94"/>
      <c r="B31" s="96" t="str">
        <f>"Steuerfuss  "&amp;'Eingabe BU25'!C12*100&amp;" %"</f>
        <v>Steuerfuss  0 %</v>
      </c>
      <c r="C31" s="46"/>
      <c r="D31" s="85"/>
      <c r="E31" s="84"/>
      <c r="G31" t="s">
        <v>108</v>
      </c>
      <c r="H31"/>
      <c r="I31" s="68">
        <f>IFERROR(((C21-D26-D27)/I30),0)</f>
        <v>0</v>
      </c>
      <c r="J31" s="69">
        <f>I31-'Eingabe BU25'!C12</f>
        <v>0</v>
      </c>
    </row>
    <row r="32" spans="1:22" ht="15.75" x14ac:dyDescent="0.25">
      <c r="A32" s="120"/>
      <c r="B32" s="120"/>
      <c r="C32" s="108"/>
      <c r="D32" s="109">
        <f>SUM(D26:D31)</f>
        <v>0</v>
      </c>
      <c r="E32" s="110">
        <f>D32-D21</f>
        <v>0</v>
      </c>
      <c r="G32" t="s">
        <v>109</v>
      </c>
      <c r="H32"/>
      <c r="I32" s="69">
        <f>'Eingabe BU25'!C12-'Vergleich BU25'!E33</f>
        <v>0</v>
      </c>
      <c r="J32" s="70">
        <f>-E33</f>
        <v>0</v>
      </c>
    </row>
    <row r="33" spans="1:16" ht="12.75" x14ac:dyDescent="0.2">
      <c r="A33" s="48"/>
      <c r="B33" s="48"/>
      <c r="C33" s="48"/>
      <c r="D33" s="42" t="s">
        <v>122</v>
      </c>
      <c r="E33" s="474">
        <f>IFERROR((E32/I30),0)</f>
        <v>0</v>
      </c>
      <c r="G33" s="113" t="s">
        <v>271</v>
      </c>
      <c r="I33" s="6">
        <f>'Eingabe BU25'!C11*'Eingabe BU25'!C12</f>
        <v>0</v>
      </c>
      <c r="J33" s="9">
        <f>D30-I33</f>
        <v>0</v>
      </c>
    </row>
    <row r="34" spans="1:16" ht="12.75" customHeight="1" x14ac:dyDescent="0.25">
      <c r="E34" s="47"/>
    </row>
    <row r="35" spans="1:16" ht="14.25" customHeight="1" x14ac:dyDescent="0.2">
      <c r="A35" s="542" t="s">
        <v>420</v>
      </c>
      <c r="B35" s="542"/>
      <c r="C35" s="542"/>
      <c r="D35" s="542"/>
      <c r="E35" s="540">
        <f>IFERROR(((C21-D26-D27-D28)/'Eingabe BU25'!C11),0)</f>
        <v>0</v>
      </c>
      <c r="G35" s="66" t="s">
        <v>116</v>
      </c>
      <c r="H35" s="66"/>
      <c r="I35" s="66"/>
      <c r="J35" s="66"/>
      <c r="L35" s="66" t="s">
        <v>110</v>
      </c>
      <c r="M35" s="66"/>
      <c r="N35" s="66"/>
      <c r="O35" s="66"/>
      <c r="P35" s="66"/>
    </row>
    <row r="36" spans="1:16" ht="14.25" customHeight="1" x14ac:dyDescent="0.2">
      <c r="A36" s="543" t="s">
        <v>422</v>
      </c>
      <c r="B36" s="543"/>
      <c r="C36" s="543"/>
      <c r="D36" s="543"/>
      <c r="E36" s="520">
        <f>IFERROR(((D21-D26-D27-D28)/'Eingabe BU25'!C11),0)</f>
        <v>0</v>
      </c>
      <c r="G36" s="77" t="s">
        <v>117</v>
      </c>
      <c r="H36" s="77" t="s">
        <v>113</v>
      </c>
      <c r="I36" s="77" t="s">
        <v>114</v>
      </c>
      <c r="J36" s="77" t="s">
        <v>115</v>
      </c>
      <c r="L36" s="77" t="s">
        <v>119</v>
      </c>
      <c r="M36" s="77" t="s">
        <v>113</v>
      </c>
      <c r="N36" s="77" t="s">
        <v>114</v>
      </c>
      <c r="P36" s="77" t="s">
        <v>115</v>
      </c>
    </row>
    <row r="37" spans="1:16" ht="14.25" customHeight="1" x14ac:dyDescent="0.25">
      <c r="E37" s="47"/>
      <c r="G37" s="78">
        <f>'Eingabe BU25'!C16</f>
        <v>0</v>
      </c>
      <c r="H37" s="78">
        <f>'Eingabe BU25'!D16+'Eingabe BU25'!C24</f>
        <v>0</v>
      </c>
      <c r="I37" s="79">
        <f>'Eingabe BU25'!E16</f>
        <v>0</v>
      </c>
      <c r="J37" s="78">
        <f>G37+H37+I37</f>
        <v>0</v>
      </c>
      <c r="L37" s="78">
        <f>G37-'Vergleich RG24'!G37</f>
        <v>0</v>
      </c>
      <c r="M37" s="78">
        <f>H37-'Vergleich RG24'!H37</f>
        <v>0</v>
      </c>
      <c r="N37" s="78">
        <f>I37-'Vergleich RG24'!I37</f>
        <v>0</v>
      </c>
      <c r="P37" s="78">
        <f>L37+M37+N37</f>
        <v>0</v>
      </c>
    </row>
    <row r="38" spans="1:16" ht="12.75" x14ac:dyDescent="0.2">
      <c r="A38" s="629" t="s">
        <v>352</v>
      </c>
      <c r="B38" s="629"/>
      <c r="C38" s="629"/>
      <c r="D38" s="629"/>
      <c r="E38" s="629"/>
      <c r="G38" s="77" t="s">
        <v>118</v>
      </c>
      <c r="H38" s="80"/>
      <c r="I38" s="80"/>
      <c r="J38" s="80"/>
    </row>
    <row r="39" spans="1:16" ht="12.75" customHeight="1" x14ac:dyDescent="0.2">
      <c r="A39" s="631" t="s">
        <v>67</v>
      </c>
      <c r="B39" s="631"/>
      <c r="C39" s="631"/>
      <c r="D39" s="631"/>
      <c r="E39" s="631"/>
      <c r="F39" s="55"/>
      <c r="G39" s="78">
        <f>'Eingabe BU25'!C20</f>
        <v>0</v>
      </c>
      <c r="H39" s="78">
        <f>'Eingabe BU25'!D20+'Eingabe BU25'!D24</f>
        <v>0</v>
      </c>
      <c r="I39" s="79">
        <f>'Eingabe BU25'!E20</f>
        <v>0</v>
      </c>
      <c r="J39" s="78">
        <f>G39+H39+I39</f>
        <v>0</v>
      </c>
      <c r="L39" s="78">
        <f>G39-'Vergleich RG24'!G39</f>
        <v>0</v>
      </c>
      <c r="M39" s="78">
        <f>H39-'Vergleich RG24'!H39</f>
        <v>0</v>
      </c>
      <c r="N39" s="78">
        <f>I39-'Vergleich RG24'!I39</f>
        <v>0</v>
      </c>
      <c r="P39" s="78">
        <f>L39+M39+N39</f>
        <v>0</v>
      </c>
    </row>
    <row r="40" spans="1:16" ht="6.75" customHeight="1" x14ac:dyDescent="0.2">
      <c r="A40" s="459"/>
      <c r="B40" s="459"/>
      <c r="C40" s="459"/>
      <c r="D40" s="459"/>
      <c r="E40" s="459"/>
      <c r="F40" s="56"/>
    </row>
    <row r="41" spans="1:16" ht="12.75" x14ac:dyDescent="0.2">
      <c r="A41" s="630" t="s">
        <v>365</v>
      </c>
      <c r="B41" s="629"/>
      <c r="C41" s="629"/>
      <c r="D41" s="629"/>
      <c r="E41" s="629"/>
      <c r="I41" s="76"/>
    </row>
    <row r="42" spans="1:16" ht="12.75" customHeight="1" x14ac:dyDescent="0.2">
      <c r="A42" s="484" t="s">
        <v>434</v>
      </c>
      <c r="B42" s="55"/>
      <c r="C42" s="55"/>
      <c r="D42" s="55"/>
      <c r="E42" s="55"/>
    </row>
    <row r="43" spans="1:16" ht="6.75" customHeight="1" x14ac:dyDescent="0.2">
      <c r="A43" s="459"/>
      <c r="B43" s="459"/>
      <c r="C43" s="459"/>
      <c r="D43" s="459"/>
      <c r="E43" s="459"/>
    </row>
    <row r="44" spans="1:16" ht="12.75" customHeight="1" x14ac:dyDescent="0.2">
      <c r="A44" s="630" t="s">
        <v>432</v>
      </c>
      <c r="B44" s="629"/>
      <c r="C44" s="629"/>
      <c r="D44" s="629"/>
      <c r="E44" s="629"/>
    </row>
    <row r="45" spans="1:16" ht="12.75" customHeight="1" x14ac:dyDescent="0.2">
      <c r="A45" s="484" t="s">
        <v>445</v>
      </c>
    </row>
    <row r="46" spans="1:16" ht="12.75" customHeight="1" x14ac:dyDescent="0.2">
      <c r="A46" s="548" t="s">
        <v>433</v>
      </c>
    </row>
    <row r="60" spans="13:14" x14ac:dyDescent="0.2">
      <c r="M60" s="58"/>
    </row>
    <row r="61" spans="13:14" x14ac:dyDescent="0.2">
      <c r="M61" s="58"/>
    </row>
    <row r="62" spans="13:14" x14ac:dyDescent="0.2">
      <c r="M62" s="10"/>
      <c r="N62" s="8"/>
    </row>
    <row r="63" spans="13:14" x14ac:dyDescent="0.2">
      <c r="M63" s="58"/>
    </row>
    <row r="64" spans="13:14" x14ac:dyDescent="0.2">
      <c r="M64" s="58"/>
      <c r="N64" s="58"/>
    </row>
    <row r="65" spans="13:14" x14ac:dyDescent="0.2">
      <c r="M65" s="58"/>
      <c r="N65" s="58"/>
    </row>
    <row r="66" spans="13:14" x14ac:dyDescent="0.2">
      <c r="M66" s="58"/>
      <c r="N66" s="58"/>
    </row>
    <row r="67" spans="13:14" x14ac:dyDescent="0.2">
      <c r="M67" s="58"/>
      <c r="N67" s="58"/>
    </row>
    <row r="68" spans="13:14" x14ac:dyDescent="0.2">
      <c r="M68" s="58"/>
      <c r="N68" s="58"/>
    </row>
    <row r="69" spans="13:14" x14ac:dyDescent="0.2">
      <c r="M69" s="58"/>
      <c r="N69" s="58"/>
    </row>
    <row r="70" spans="13:14" x14ac:dyDescent="0.2">
      <c r="M70" s="58"/>
      <c r="N70" s="58"/>
    </row>
    <row r="71" spans="13:14" x14ac:dyDescent="0.2">
      <c r="M71" s="58"/>
      <c r="N71" s="58"/>
    </row>
    <row r="72" spans="13:14" x14ac:dyDescent="0.2">
      <c r="M72" s="58"/>
      <c r="N72" s="58"/>
    </row>
    <row r="73" spans="13:14" ht="15" customHeight="1" x14ac:dyDescent="0.2">
      <c r="M73" s="58"/>
      <c r="N73" s="58"/>
    </row>
    <row r="74" spans="13:14" x14ac:dyDescent="0.2">
      <c r="M74" s="58"/>
      <c r="N74" s="58"/>
    </row>
    <row r="75" spans="13:14" x14ac:dyDescent="0.2">
      <c r="M75" s="58"/>
      <c r="N75" s="58"/>
    </row>
    <row r="76" spans="13:14" x14ac:dyDescent="0.2">
      <c r="M76" s="58"/>
      <c r="N76" s="58"/>
    </row>
    <row r="77" spans="13:14" x14ac:dyDescent="0.2">
      <c r="M77" s="58"/>
      <c r="N77" s="58"/>
    </row>
    <row r="78" spans="13:14" x14ac:dyDescent="0.2">
      <c r="M78" s="58"/>
      <c r="N78" s="58"/>
    </row>
    <row r="79" spans="13:14" x14ac:dyDescent="0.2">
      <c r="M79" s="58"/>
      <c r="N79" s="58"/>
    </row>
    <row r="80" spans="13:14" x14ac:dyDescent="0.2">
      <c r="M80" s="58"/>
      <c r="N80" s="58"/>
    </row>
    <row r="81" spans="13:14" x14ac:dyDescent="0.2">
      <c r="M81" s="58"/>
      <c r="N81" s="58"/>
    </row>
    <row r="82" spans="13:14" x14ac:dyDescent="0.2">
      <c r="M82" s="58"/>
      <c r="N82" s="58"/>
    </row>
    <row r="83" spans="13:14" x14ac:dyDescent="0.2">
      <c r="M83" s="58"/>
      <c r="N83" s="58"/>
    </row>
    <row r="84" spans="13:14" x14ac:dyDescent="0.2">
      <c r="M84" s="58"/>
      <c r="N84" s="58"/>
    </row>
    <row r="85" spans="13:14" x14ac:dyDescent="0.2">
      <c r="M85" s="10"/>
      <c r="N85" s="10"/>
    </row>
    <row r="86" spans="13:14" x14ac:dyDescent="0.2">
      <c r="M86" s="10"/>
      <c r="N86" s="10"/>
    </row>
    <row r="87" spans="13:14" x14ac:dyDescent="0.2">
      <c r="M87" s="58"/>
      <c r="N87" s="58"/>
    </row>
    <row r="88" spans="13:14" x14ac:dyDescent="0.2">
      <c r="M88" s="58"/>
      <c r="N88" s="10"/>
    </row>
    <row r="89" spans="13:14" x14ac:dyDescent="0.2">
      <c r="M89" s="58"/>
      <c r="N89" s="58"/>
    </row>
    <row r="90" spans="13:14" x14ac:dyDescent="0.2">
      <c r="M90" s="58"/>
      <c r="N90" s="58"/>
    </row>
    <row r="91" spans="13:14" x14ac:dyDescent="0.2">
      <c r="M91" s="58"/>
      <c r="N91" s="58"/>
    </row>
    <row r="92" spans="13:14" x14ac:dyDescent="0.2">
      <c r="M92" s="58"/>
      <c r="N92" s="58"/>
    </row>
    <row r="93" spans="13:14" x14ac:dyDescent="0.2">
      <c r="M93" s="58"/>
      <c r="N93" s="58"/>
    </row>
    <row r="94" spans="13:14" x14ac:dyDescent="0.2">
      <c r="M94" s="58"/>
      <c r="N94" s="58"/>
    </row>
    <row r="95" spans="13:14" x14ac:dyDescent="0.2">
      <c r="M95" s="58"/>
      <c r="N95" s="58"/>
    </row>
  </sheetData>
  <sheetProtection algorithmName="SHA-512" hashValue="Ex1220pin58spS4dr64kxFiYwlD8lLhV8dVXkARxAxmZaGpobC5HGqt825kl0pQZdOc1S979o6hHLNYMgYpkjw==" saltValue="II9JPorKvd2klOtlajxV/w==" spinCount="100000" sheet="1" objects="1" scenarios="1"/>
  <mergeCells count="7">
    <mergeCell ref="A44:E44"/>
    <mergeCell ref="L3:V3"/>
    <mergeCell ref="G3:J3"/>
    <mergeCell ref="A38:E38"/>
    <mergeCell ref="A39:E39"/>
    <mergeCell ref="A41:E41"/>
    <mergeCell ref="L24:V24"/>
  </mergeCells>
  <pageMargins left="0.94488188976377963" right="0.19685039370078741" top="1.1811023622047245" bottom="0.39370078740157483" header="0.31496062992125984" footer="0.31496062992125984"/>
  <pageSetup paperSize="9" scale="64" orientation="landscape" r:id="rId1"/>
  <headerFooter scaleWithDoc="0">
    <oddHeader>&amp;L&amp;"Arial,Fett"Amt für Volksschule&amp;"Arial,Standard"
Finanzen&amp;R
&amp;G</oddHeader>
    <oddFooter>&amp;L&amp;8&amp;F/AVFIN&amp;R&amp;8&amp;P/&amp;N</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workbookViewId="0">
      <selection activeCell="C22" sqref="C22"/>
    </sheetView>
  </sheetViews>
  <sheetFormatPr baseColWidth="10" defaultRowHeight="12.75" x14ac:dyDescent="0.2"/>
  <cols>
    <col min="1" max="1" width="2.7109375" style="240" customWidth="1"/>
    <col min="2" max="2" width="20.28515625" style="240" customWidth="1"/>
    <col min="3" max="3" width="10.140625" style="240" customWidth="1"/>
    <col min="4" max="4" width="9.7109375" style="240" customWidth="1"/>
    <col min="5" max="5" width="5.7109375" style="240" customWidth="1"/>
    <col min="6" max="6" width="10.140625" style="240" customWidth="1"/>
    <col min="7" max="7" width="8.7109375" style="240" customWidth="1"/>
    <col min="8" max="8" width="10.140625" style="240" customWidth="1"/>
    <col min="9" max="9" width="9.7109375" style="240" customWidth="1"/>
    <col min="10" max="10" width="8.28515625" style="240" customWidth="1"/>
    <col min="11" max="11" width="10.7109375" style="240" customWidth="1"/>
    <col min="12" max="12" width="2.7109375" style="240" customWidth="1"/>
    <col min="13" max="13" width="20.28515625" style="240" customWidth="1"/>
    <col min="14" max="15" width="9.7109375" style="240" customWidth="1"/>
    <col min="16" max="16" width="6.5703125" style="240" bestFit="1" customWidth="1"/>
    <col min="17" max="18" width="8.7109375" style="240" customWidth="1"/>
    <col min="19" max="20" width="9.7109375" style="240" customWidth="1"/>
    <col min="21" max="21" width="6.5703125" style="240" bestFit="1" customWidth="1"/>
    <col min="22" max="22" width="11.42578125" style="240"/>
    <col min="23" max="23" width="2.7109375" style="240" customWidth="1"/>
    <col min="24" max="24" width="20.28515625" style="240" customWidth="1"/>
    <col min="25" max="26" width="9.7109375" style="240" customWidth="1"/>
    <col min="27" max="27" width="5.7109375" style="240" customWidth="1"/>
    <col min="28" max="29" width="8.7109375" style="240" customWidth="1"/>
    <col min="30" max="31" width="9.7109375" style="240" customWidth="1"/>
    <col min="32" max="32" width="5.7109375" style="240" customWidth="1"/>
    <col min="33" max="16384" width="11.42578125" style="240"/>
  </cols>
  <sheetData>
    <row r="1" spans="1:24" s="416" customFormat="1" ht="20.25" x14ac:dyDescent="0.3">
      <c r="A1" s="415" t="s">
        <v>292</v>
      </c>
      <c r="L1" s="275" t="s">
        <v>279</v>
      </c>
    </row>
    <row r="2" spans="1:24" x14ac:dyDescent="0.2">
      <c r="A2" s="637">
        <f>'Eingabe RG24'!C7</f>
        <v>0</v>
      </c>
      <c r="B2" s="637"/>
      <c r="C2" s="637"/>
      <c r="L2" s="379" t="s">
        <v>281</v>
      </c>
    </row>
    <row r="3" spans="1:24" x14ac:dyDescent="0.2">
      <c r="L3" s="379" t="s">
        <v>280</v>
      </c>
    </row>
    <row r="4" spans="1:24" s="418" customFormat="1" ht="15.75" x14ac:dyDescent="0.25">
      <c r="A4" s="418" t="s">
        <v>256</v>
      </c>
      <c r="K4" s="419"/>
      <c r="L4" s="418" t="s">
        <v>274</v>
      </c>
    </row>
    <row r="5" spans="1:24" s="364" customFormat="1" x14ac:dyDescent="0.2">
      <c r="A5" s="480" t="s">
        <v>350</v>
      </c>
      <c r="L5" s="71" t="s">
        <v>278</v>
      </c>
    </row>
    <row r="6" spans="1:24" s="364" customFormat="1" x14ac:dyDescent="0.2">
      <c r="A6" s="480" t="s">
        <v>364</v>
      </c>
      <c r="L6" s="239" t="s">
        <v>282</v>
      </c>
    </row>
    <row r="7" spans="1:24" x14ac:dyDescent="0.2">
      <c r="A7" s="352"/>
      <c r="B7" s="352"/>
      <c r="C7" s="641">
        <f>'Eingabe RG24'!A2</f>
        <v>2024</v>
      </c>
      <c r="D7" s="642"/>
      <c r="E7" s="352"/>
      <c r="F7" s="641">
        <f>'Eingabe BU25'!A2</f>
        <v>2025</v>
      </c>
      <c r="G7" s="642"/>
      <c r="H7" s="640" t="s">
        <v>3</v>
      </c>
      <c r="I7" s="640"/>
      <c r="J7" s="355"/>
      <c r="L7" s="352"/>
      <c r="M7" s="380">
        <v>2015</v>
      </c>
      <c r="N7" s="381" t="s">
        <v>247</v>
      </c>
      <c r="O7" s="355"/>
      <c r="P7" s="382"/>
      <c r="Q7" s="381" t="s">
        <v>272</v>
      </c>
      <c r="R7" s="355"/>
      <c r="S7" s="382"/>
      <c r="T7" s="352" t="s">
        <v>273</v>
      </c>
      <c r="U7" s="352"/>
      <c r="V7" s="352"/>
    </row>
    <row r="8" spans="1:24" x14ac:dyDescent="0.2">
      <c r="A8" s="351"/>
      <c r="B8" s="351"/>
      <c r="C8" s="356" t="s">
        <v>28</v>
      </c>
      <c r="D8" s="357" t="s">
        <v>112</v>
      </c>
      <c r="E8" s="351"/>
      <c r="F8" s="356" t="s">
        <v>28</v>
      </c>
      <c r="G8" s="357" t="s">
        <v>112</v>
      </c>
      <c r="H8" s="356" t="s">
        <v>28</v>
      </c>
      <c r="I8" s="353" t="s">
        <v>112</v>
      </c>
      <c r="J8" s="353" t="s">
        <v>111</v>
      </c>
      <c r="L8" s="352"/>
      <c r="M8" s="352"/>
      <c r="N8" s="381" t="s">
        <v>275</v>
      </c>
      <c r="O8" s="355" t="s">
        <v>277</v>
      </c>
      <c r="P8" s="382" t="s">
        <v>276</v>
      </c>
      <c r="Q8" s="381" t="s">
        <v>275</v>
      </c>
      <c r="R8" s="355" t="s">
        <v>277</v>
      </c>
      <c r="S8" s="382" t="s">
        <v>276</v>
      </c>
      <c r="T8" s="352" t="s">
        <v>275</v>
      </c>
      <c r="U8" s="352" t="s">
        <v>277</v>
      </c>
      <c r="V8" s="352" t="s">
        <v>276</v>
      </c>
    </row>
    <row r="9" spans="1:24" x14ac:dyDescent="0.2">
      <c r="A9" s="239" t="s">
        <v>251</v>
      </c>
      <c r="C9" s="358">
        <f>'Eingabe RG24'!F16</f>
        <v>0</v>
      </c>
      <c r="D9" s="359"/>
      <c r="F9" s="358">
        <f>'Eingabe BU25'!F16</f>
        <v>0</v>
      </c>
      <c r="G9" s="359"/>
      <c r="H9" s="354"/>
      <c r="I9" s="354"/>
      <c r="J9" s="354"/>
      <c r="L9" s="239"/>
      <c r="N9" s="360"/>
      <c r="O9" s="383"/>
      <c r="P9" s="384"/>
      <c r="Q9" s="360"/>
      <c r="R9" s="383"/>
      <c r="S9" s="384"/>
      <c r="T9" s="385"/>
      <c r="U9" s="385"/>
      <c r="V9" s="385"/>
    </row>
    <row r="10" spans="1:24" x14ac:dyDescent="0.2">
      <c r="A10" s="239" t="s">
        <v>257</v>
      </c>
      <c r="C10" s="437">
        <f>C12+C23</f>
        <v>0</v>
      </c>
      <c r="D10" s="438" t="e">
        <f>C10/$C$9</f>
        <v>#DIV/0!</v>
      </c>
      <c r="F10" s="437">
        <f>F12+F23</f>
        <v>0</v>
      </c>
      <c r="G10" s="438" t="e">
        <f>F10/$F$9</f>
        <v>#DIV/0!</v>
      </c>
      <c r="H10" s="443">
        <f>F10-C10</f>
        <v>0</v>
      </c>
      <c r="I10" s="443" t="e">
        <f>G10-D10</f>
        <v>#DIV/0!</v>
      </c>
      <c r="J10" s="361" t="e">
        <f>H10/C10</f>
        <v>#DIV/0!</v>
      </c>
      <c r="L10" s="239" t="s">
        <v>257</v>
      </c>
      <c r="N10" s="411"/>
      <c r="O10" s="412"/>
      <c r="P10" s="413"/>
      <c r="Q10" s="411"/>
      <c r="R10" s="412"/>
      <c r="S10" s="413"/>
      <c r="T10" s="414"/>
      <c r="U10" s="414"/>
      <c r="V10" s="414"/>
    </row>
    <row r="11" spans="1:24" ht="6" customHeight="1" x14ac:dyDescent="0.2">
      <c r="B11" s="239"/>
      <c r="C11" s="437"/>
      <c r="D11" s="438"/>
      <c r="F11" s="437"/>
      <c r="G11" s="438"/>
      <c r="H11" s="443"/>
      <c r="I11" s="443"/>
      <c r="J11" s="361"/>
      <c r="M11" s="239"/>
      <c r="N11" s="360"/>
      <c r="O11" s="383"/>
      <c r="P11" s="384"/>
      <c r="Q11" s="360"/>
      <c r="R11" s="383"/>
      <c r="S11" s="384"/>
      <c r="T11" s="385"/>
      <c r="U11" s="385"/>
      <c r="V11" s="385"/>
    </row>
    <row r="12" spans="1:24" x14ac:dyDescent="0.2">
      <c r="A12" s="346" t="s">
        <v>114</v>
      </c>
      <c r="B12" s="347" t="s">
        <v>252</v>
      </c>
      <c r="C12" s="439">
        <f>C13+C17+C18</f>
        <v>0</v>
      </c>
      <c r="D12" s="440" t="e">
        <f t="shared" ref="D12:D21" si="0">C12/$C$9</f>
        <v>#DIV/0!</v>
      </c>
      <c r="E12" s="348"/>
      <c r="F12" s="439">
        <f>F13+F17+F18</f>
        <v>0</v>
      </c>
      <c r="G12" s="440" t="e">
        <f t="shared" ref="G12:G21" si="1">F12/$F$9</f>
        <v>#DIV/0!</v>
      </c>
      <c r="H12" s="444">
        <f t="shared" ref="H12:H21" si="2">F12-C12</f>
        <v>0</v>
      </c>
      <c r="I12" s="444" t="e">
        <f t="shared" ref="I12:I21" si="3">G12-D12</f>
        <v>#DIV/0!</v>
      </c>
      <c r="J12" s="362" t="e">
        <f t="shared" ref="J12:J25" si="4">H12/C12</f>
        <v>#DIV/0!</v>
      </c>
      <c r="L12" s="346" t="s">
        <v>114</v>
      </c>
      <c r="M12" s="347" t="s">
        <v>252</v>
      </c>
      <c r="N12" s="411"/>
      <c r="O12" s="412"/>
      <c r="P12" s="413"/>
      <c r="Q12" s="411"/>
      <c r="R12" s="412"/>
      <c r="S12" s="413"/>
      <c r="T12" s="414"/>
      <c r="U12" s="414"/>
      <c r="V12" s="414"/>
    </row>
    <row r="13" spans="1:24" x14ac:dyDescent="0.2">
      <c r="B13" s="349" t="s">
        <v>8</v>
      </c>
      <c r="C13" s="441">
        <f>C14+C15+C16</f>
        <v>0</v>
      </c>
      <c r="D13" s="442" t="e">
        <f t="shared" si="0"/>
        <v>#DIV/0!</v>
      </c>
      <c r="E13" s="350"/>
      <c r="F13" s="441">
        <f>F14+F15+F16</f>
        <v>0</v>
      </c>
      <c r="G13" s="442" t="e">
        <f t="shared" si="1"/>
        <v>#DIV/0!</v>
      </c>
      <c r="H13" s="445">
        <f t="shared" si="2"/>
        <v>0</v>
      </c>
      <c r="I13" s="445" t="e">
        <f t="shared" si="3"/>
        <v>#DIV/0!</v>
      </c>
      <c r="J13" s="363" t="e">
        <f t="shared" si="4"/>
        <v>#DIV/0!</v>
      </c>
      <c r="M13" s="349" t="s">
        <v>8</v>
      </c>
      <c r="N13" s="411"/>
      <c r="O13" s="412"/>
      <c r="P13" s="413"/>
      <c r="Q13" s="411"/>
      <c r="R13" s="412"/>
      <c r="S13" s="413"/>
      <c r="T13" s="414"/>
      <c r="U13" s="414"/>
      <c r="V13" s="414"/>
    </row>
    <row r="14" spans="1:24" x14ac:dyDescent="0.2">
      <c r="B14" s="239" t="s">
        <v>4</v>
      </c>
      <c r="C14" s="437">
        <f>'Vergleich RG24'!D6+'Vergleich RG24'!D7</f>
        <v>0</v>
      </c>
      <c r="D14" s="438" t="e">
        <f t="shared" si="0"/>
        <v>#DIV/0!</v>
      </c>
      <c r="F14" s="437">
        <f>'Vergleich BU25'!D6+'Vergleich BU25'!D7</f>
        <v>0</v>
      </c>
      <c r="G14" s="438" t="e">
        <f t="shared" si="1"/>
        <v>#DIV/0!</v>
      </c>
      <c r="H14" s="443">
        <f t="shared" si="2"/>
        <v>0</v>
      </c>
      <c r="I14" s="443" t="e">
        <f t="shared" si="3"/>
        <v>#DIV/0!</v>
      </c>
      <c r="J14" s="361" t="e">
        <f t="shared" si="4"/>
        <v>#DIV/0!</v>
      </c>
      <c r="M14" s="239" t="s">
        <v>4</v>
      </c>
      <c r="N14" s="411"/>
      <c r="O14" s="412"/>
      <c r="P14" s="413"/>
      <c r="Q14" s="411"/>
      <c r="R14" s="412"/>
      <c r="S14" s="413"/>
      <c r="T14" s="414"/>
      <c r="U14" s="414"/>
      <c r="V14" s="414"/>
    </row>
    <row r="15" spans="1:24" x14ac:dyDescent="0.2">
      <c r="B15" s="239" t="s">
        <v>7</v>
      </c>
      <c r="C15" s="437">
        <f>'Vergleich RG24'!D9</f>
        <v>0</v>
      </c>
      <c r="D15" s="438" t="e">
        <f t="shared" si="0"/>
        <v>#DIV/0!</v>
      </c>
      <c r="F15" s="437">
        <f>'Vergleich BU25'!D9</f>
        <v>0</v>
      </c>
      <c r="G15" s="438" t="e">
        <f t="shared" si="1"/>
        <v>#DIV/0!</v>
      </c>
      <c r="H15" s="443">
        <f t="shared" si="2"/>
        <v>0</v>
      </c>
      <c r="I15" s="443" t="e">
        <f t="shared" si="3"/>
        <v>#DIV/0!</v>
      </c>
      <c r="J15" s="361" t="e">
        <f t="shared" si="4"/>
        <v>#DIV/0!</v>
      </c>
      <c r="M15" s="239" t="s">
        <v>7</v>
      </c>
      <c r="N15" s="411"/>
      <c r="O15" s="412"/>
      <c r="P15" s="413"/>
      <c r="Q15" s="411"/>
      <c r="R15" s="412"/>
      <c r="S15" s="413"/>
      <c r="T15" s="414"/>
      <c r="U15" s="414"/>
      <c r="V15" s="414"/>
      <c r="X15" s="498" t="s">
        <v>382</v>
      </c>
    </row>
    <row r="16" spans="1:24" x14ac:dyDescent="0.2">
      <c r="B16" s="239" t="s">
        <v>23</v>
      </c>
      <c r="C16" s="437">
        <f>'Vergleich RG24'!D10</f>
        <v>0</v>
      </c>
      <c r="D16" s="438" t="e">
        <f t="shared" si="0"/>
        <v>#DIV/0!</v>
      </c>
      <c r="F16" s="437">
        <f>'Vergleich BU25'!D10</f>
        <v>0</v>
      </c>
      <c r="G16" s="438" t="e">
        <f t="shared" si="1"/>
        <v>#DIV/0!</v>
      </c>
      <c r="H16" s="443">
        <f t="shared" si="2"/>
        <v>0</v>
      </c>
      <c r="I16" s="443" t="e">
        <f t="shared" si="3"/>
        <v>#DIV/0!</v>
      </c>
      <c r="J16" s="361" t="e">
        <f t="shared" si="4"/>
        <v>#DIV/0!</v>
      </c>
      <c r="M16" s="239" t="s">
        <v>23</v>
      </c>
      <c r="N16" s="411"/>
      <c r="O16" s="412"/>
      <c r="P16" s="413"/>
      <c r="Q16" s="411"/>
      <c r="R16" s="412"/>
      <c r="S16" s="413"/>
      <c r="T16" s="414"/>
      <c r="U16" s="414"/>
      <c r="V16" s="414"/>
      <c r="X16" s="498" t="s">
        <v>383</v>
      </c>
    </row>
    <row r="17" spans="1:32" x14ac:dyDescent="0.2">
      <c r="B17" s="349" t="s">
        <v>9</v>
      </c>
      <c r="C17" s="441">
        <f>'Vergleich RG24'!D12+'Vergleich RG24'!D13</f>
        <v>0</v>
      </c>
      <c r="D17" s="442" t="e">
        <f t="shared" si="0"/>
        <v>#DIV/0!</v>
      </c>
      <c r="E17" s="350"/>
      <c r="F17" s="441">
        <f>'Vergleich BU25'!D12+'Vergleich BU25'!D13</f>
        <v>0</v>
      </c>
      <c r="G17" s="442" t="e">
        <f t="shared" si="1"/>
        <v>#DIV/0!</v>
      </c>
      <c r="H17" s="445">
        <f t="shared" si="2"/>
        <v>0</v>
      </c>
      <c r="I17" s="445" t="e">
        <f t="shared" si="3"/>
        <v>#DIV/0!</v>
      </c>
      <c r="J17" s="363" t="e">
        <f t="shared" si="4"/>
        <v>#DIV/0!</v>
      </c>
      <c r="M17" s="349" t="s">
        <v>9</v>
      </c>
      <c r="N17" s="411"/>
      <c r="O17" s="412"/>
      <c r="P17" s="413"/>
      <c r="Q17" s="411"/>
      <c r="R17" s="412"/>
      <c r="S17" s="413"/>
      <c r="T17" s="414"/>
      <c r="U17" s="414"/>
      <c r="V17" s="414"/>
    </row>
    <row r="18" spans="1:32" x14ac:dyDescent="0.2">
      <c r="B18" s="349" t="s">
        <v>29</v>
      </c>
      <c r="C18" s="441">
        <f>C19+C20+C21</f>
        <v>0</v>
      </c>
      <c r="D18" s="442" t="e">
        <f t="shared" si="0"/>
        <v>#DIV/0!</v>
      </c>
      <c r="E18" s="350"/>
      <c r="F18" s="441">
        <f>F19+F20+F21</f>
        <v>0</v>
      </c>
      <c r="G18" s="442" t="e">
        <f t="shared" si="1"/>
        <v>#DIV/0!</v>
      </c>
      <c r="H18" s="445">
        <f t="shared" si="2"/>
        <v>0</v>
      </c>
      <c r="I18" s="445" t="e">
        <f t="shared" si="3"/>
        <v>#DIV/0!</v>
      </c>
      <c r="J18" s="363" t="e">
        <f t="shared" si="4"/>
        <v>#DIV/0!</v>
      </c>
      <c r="M18" s="349" t="s">
        <v>29</v>
      </c>
      <c r="N18" s="411"/>
      <c r="O18" s="412"/>
      <c r="P18" s="413"/>
      <c r="Q18" s="411"/>
      <c r="R18" s="412"/>
      <c r="S18" s="413"/>
      <c r="T18" s="414"/>
      <c r="U18" s="414"/>
      <c r="V18" s="414"/>
    </row>
    <row r="19" spans="1:32" x14ac:dyDescent="0.2">
      <c r="B19" s="239" t="s">
        <v>253</v>
      </c>
      <c r="C19" s="437">
        <f>'Vergleich RG24'!D15</f>
        <v>0</v>
      </c>
      <c r="D19" s="438" t="e">
        <f t="shared" si="0"/>
        <v>#DIV/0!</v>
      </c>
      <c r="F19" s="437">
        <f>'Vergleich BU25'!D15</f>
        <v>0</v>
      </c>
      <c r="G19" s="438" t="e">
        <f t="shared" si="1"/>
        <v>#DIV/0!</v>
      </c>
      <c r="H19" s="443">
        <f t="shared" si="2"/>
        <v>0</v>
      </c>
      <c r="I19" s="443" t="e">
        <f t="shared" si="3"/>
        <v>#DIV/0!</v>
      </c>
      <c r="J19" s="361" t="e">
        <f t="shared" si="4"/>
        <v>#DIV/0!</v>
      </c>
      <c r="M19" s="239" t="s">
        <v>253</v>
      </c>
      <c r="N19" s="411"/>
      <c r="O19" s="412"/>
      <c r="P19" s="413"/>
      <c r="Q19" s="411"/>
      <c r="R19" s="412"/>
      <c r="S19" s="413"/>
      <c r="T19" s="414"/>
      <c r="U19" s="414"/>
      <c r="V19" s="414"/>
    </row>
    <row r="20" spans="1:32" x14ac:dyDescent="0.2">
      <c r="B20" s="239" t="s">
        <v>14</v>
      </c>
      <c r="C20" s="437">
        <f>'Vergleich RG24'!D17</f>
        <v>0</v>
      </c>
      <c r="D20" s="438" t="e">
        <f t="shared" si="0"/>
        <v>#DIV/0!</v>
      </c>
      <c r="F20" s="437">
        <f>'Vergleich BU25'!D17</f>
        <v>0</v>
      </c>
      <c r="G20" s="438" t="e">
        <f t="shared" si="1"/>
        <v>#DIV/0!</v>
      </c>
      <c r="H20" s="443">
        <f t="shared" si="2"/>
        <v>0</v>
      </c>
      <c r="I20" s="443" t="e">
        <f t="shared" si="3"/>
        <v>#DIV/0!</v>
      </c>
      <c r="J20" s="361" t="e">
        <f t="shared" si="4"/>
        <v>#DIV/0!</v>
      </c>
      <c r="M20" s="239" t="s">
        <v>14</v>
      </c>
      <c r="N20" s="411"/>
      <c r="O20" s="412"/>
      <c r="P20" s="413"/>
      <c r="Q20" s="411"/>
      <c r="R20" s="412"/>
      <c r="S20" s="413"/>
      <c r="T20" s="414"/>
      <c r="U20" s="414"/>
      <c r="V20" s="414"/>
    </row>
    <row r="21" spans="1:32" x14ac:dyDescent="0.2">
      <c r="B21" s="239" t="s">
        <v>13</v>
      </c>
      <c r="C21" s="437">
        <f>'Vergleich RG24'!D16</f>
        <v>0</v>
      </c>
      <c r="D21" s="438" t="e">
        <f t="shared" si="0"/>
        <v>#DIV/0!</v>
      </c>
      <c r="F21" s="437">
        <f>'Vergleich BU25'!D16</f>
        <v>0</v>
      </c>
      <c r="G21" s="438" t="e">
        <f t="shared" si="1"/>
        <v>#DIV/0!</v>
      </c>
      <c r="H21" s="443">
        <f t="shared" si="2"/>
        <v>0</v>
      </c>
      <c r="I21" s="443" t="e">
        <f t="shared" si="3"/>
        <v>#DIV/0!</v>
      </c>
      <c r="J21" s="361" t="e">
        <f t="shared" si="4"/>
        <v>#DIV/0!</v>
      </c>
      <c r="M21" s="239" t="s">
        <v>13</v>
      </c>
      <c r="N21" s="411"/>
      <c r="O21" s="412"/>
      <c r="P21" s="413"/>
      <c r="Q21" s="411"/>
      <c r="R21" s="412"/>
      <c r="S21" s="413"/>
      <c r="T21" s="414"/>
      <c r="U21" s="414"/>
      <c r="V21" s="414"/>
    </row>
    <row r="22" spans="1:32" ht="6" customHeight="1" x14ac:dyDescent="0.2">
      <c r="C22" s="437"/>
      <c r="D22" s="438"/>
      <c r="F22" s="437"/>
      <c r="G22" s="438"/>
      <c r="H22" s="443"/>
      <c r="I22" s="443"/>
      <c r="J22" s="361"/>
      <c r="N22" s="360"/>
      <c r="O22" s="383"/>
      <c r="P22" s="384"/>
      <c r="Q22" s="360"/>
      <c r="R22" s="383"/>
      <c r="S22" s="384"/>
      <c r="T22" s="385"/>
      <c r="U22" s="385"/>
      <c r="V22" s="385"/>
    </row>
    <row r="23" spans="1:32" x14ac:dyDescent="0.2">
      <c r="A23" s="239" t="s">
        <v>54</v>
      </c>
      <c r="C23" s="437">
        <f>'Vergleich RG24'!D19</f>
        <v>0</v>
      </c>
      <c r="D23" s="438" t="e">
        <f>C23/$C$9</f>
        <v>#DIV/0!</v>
      </c>
      <c r="F23" s="437">
        <f>'Vergleich BU25'!D19</f>
        <v>0</v>
      </c>
      <c r="G23" s="438" t="e">
        <f>F23/$F$9</f>
        <v>#DIV/0!</v>
      </c>
      <c r="H23" s="443">
        <f t="shared" ref="H23:H25" si="5">F23-C23</f>
        <v>0</v>
      </c>
      <c r="I23" s="443" t="e">
        <f t="shared" ref="I23:I25" si="6">G23-D23</f>
        <v>#DIV/0!</v>
      </c>
      <c r="J23" s="361" t="e">
        <f t="shared" si="4"/>
        <v>#DIV/0!</v>
      </c>
      <c r="L23" s="239" t="s">
        <v>54</v>
      </c>
      <c r="N23" s="411"/>
      <c r="O23" s="412"/>
      <c r="P23" s="413"/>
      <c r="Q23" s="411"/>
      <c r="R23" s="412"/>
      <c r="S23" s="413"/>
      <c r="T23" s="414"/>
      <c r="U23" s="414"/>
      <c r="V23" s="414"/>
    </row>
    <row r="24" spans="1:32" x14ac:dyDescent="0.2">
      <c r="A24" s="239" t="s">
        <v>17</v>
      </c>
      <c r="C24" s="437">
        <f>'Eingabe RG24'!F79+'Eingabe RG24'!F80</f>
        <v>0</v>
      </c>
      <c r="D24" s="438" t="e">
        <f>C24/$C$9</f>
        <v>#DIV/0!</v>
      </c>
      <c r="F24" s="437">
        <f>'Eingabe BU25'!F79+'Eingabe BU25'!F80</f>
        <v>0</v>
      </c>
      <c r="G24" s="438" t="e">
        <f>F24/$F$9</f>
        <v>#DIV/0!</v>
      </c>
      <c r="H24" s="443">
        <f t="shared" si="5"/>
        <v>0</v>
      </c>
      <c r="I24" s="443" t="e">
        <f t="shared" si="6"/>
        <v>#DIV/0!</v>
      </c>
      <c r="J24" s="361" t="e">
        <f t="shared" si="4"/>
        <v>#DIV/0!</v>
      </c>
      <c r="L24" s="239" t="s">
        <v>17</v>
      </c>
      <c r="N24" s="411"/>
      <c r="O24" s="412"/>
      <c r="P24" s="413"/>
      <c r="Q24" s="411"/>
      <c r="R24" s="412"/>
      <c r="S24" s="413"/>
      <c r="T24" s="414"/>
      <c r="U24" s="414"/>
      <c r="V24" s="414"/>
    </row>
    <row r="25" spans="1:32" x14ac:dyDescent="0.2">
      <c r="A25" s="239" t="s">
        <v>57</v>
      </c>
      <c r="C25" s="437">
        <f>C10+C24</f>
        <v>0</v>
      </c>
      <c r="D25" s="438" t="e">
        <f>C25/$C$9</f>
        <v>#DIV/0!</v>
      </c>
      <c r="F25" s="437">
        <f>F10+F24</f>
        <v>0</v>
      </c>
      <c r="G25" s="438" t="e">
        <f>F25/$F$9</f>
        <v>#DIV/0!</v>
      </c>
      <c r="H25" s="443">
        <f t="shared" si="5"/>
        <v>0</v>
      </c>
      <c r="I25" s="443" t="e">
        <f t="shared" si="6"/>
        <v>#DIV/0!</v>
      </c>
      <c r="J25" s="361" t="e">
        <f t="shared" si="4"/>
        <v>#DIV/0!</v>
      </c>
      <c r="L25" s="239" t="s">
        <v>57</v>
      </c>
      <c r="N25" s="411"/>
      <c r="O25" s="412"/>
      <c r="P25" s="413"/>
      <c r="Q25" s="411"/>
      <c r="R25" s="412"/>
      <c r="S25" s="413"/>
      <c r="T25" s="414"/>
      <c r="U25" s="414"/>
      <c r="V25" s="414"/>
    </row>
    <row r="28" spans="1:32" s="418" customFormat="1" ht="15.75" x14ac:dyDescent="0.25">
      <c r="A28" s="418" t="s">
        <v>258</v>
      </c>
    </row>
    <row r="30" spans="1:32" s="378" customFormat="1" x14ac:dyDescent="0.2">
      <c r="A30" s="378" t="s">
        <v>247</v>
      </c>
      <c r="L30" s="378" t="s">
        <v>272</v>
      </c>
      <c r="W30" s="378" t="s">
        <v>273</v>
      </c>
    </row>
    <row r="31" spans="1:32" ht="15.75" customHeight="1" x14ac:dyDescent="0.2">
      <c r="A31" s="241"/>
      <c r="B31" s="242" t="s">
        <v>123</v>
      </c>
      <c r="C31" s="643">
        <f>C7</f>
        <v>2024</v>
      </c>
      <c r="D31" s="644"/>
      <c r="E31" s="644"/>
      <c r="F31" s="644"/>
      <c r="G31" s="645"/>
      <c r="H31" s="646">
        <v>2015</v>
      </c>
      <c r="I31" s="644"/>
      <c r="J31" s="644"/>
      <c r="L31" s="241"/>
      <c r="M31" s="242" t="s">
        <v>123</v>
      </c>
      <c r="N31" s="643">
        <f>C31</f>
        <v>2024</v>
      </c>
      <c r="O31" s="644"/>
      <c r="P31" s="644"/>
      <c r="Q31" s="644"/>
      <c r="R31" s="645"/>
      <c r="S31" s="646">
        <v>2015</v>
      </c>
      <c r="T31" s="644"/>
      <c r="U31" s="644"/>
      <c r="W31" s="241"/>
      <c r="X31" s="242" t="s">
        <v>123</v>
      </c>
      <c r="Y31" s="643">
        <f>C31</f>
        <v>2024</v>
      </c>
      <c r="Z31" s="644"/>
      <c r="AA31" s="644"/>
      <c r="AB31" s="644"/>
      <c r="AC31" s="645"/>
      <c r="AD31" s="646">
        <v>2015</v>
      </c>
      <c r="AE31" s="644"/>
      <c r="AF31" s="644"/>
    </row>
    <row r="32" spans="1:32" ht="15.75" x14ac:dyDescent="0.2">
      <c r="A32" s="241"/>
      <c r="B32" s="243"/>
      <c r="C32" s="647">
        <f>'Eingabe RG24'!C7:E7</f>
        <v>0</v>
      </c>
      <c r="D32" s="648" t="s">
        <v>247</v>
      </c>
      <c r="E32" s="649"/>
      <c r="F32" s="649"/>
      <c r="G32" s="650"/>
      <c r="H32" s="651">
        <f>C32</f>
        <v>0</v>
      </c>
      <c r="I32" s="652" t="s">
        <v>3</v>
      </c>
      <c r="J32" s="653"/>
      <c r="L32" s="241"/>
      <c r="M32" s="243"/>
      <c r="N32" s="647">
        <f>C32</f>
        <v>0</v>
      </c>
      <c r="O32" s="648" t="s">
        <v>272</v>
      </c>
      <c r="P32" s="649"/>
      <c r="Q32" s="649"/>
      <c r="R32" s="650"/>
      <c r="S32" s="651">
        <f>C32</f>
        <v>0</v>
      </c>
      <c r="T32" s="652" t="s">
        <v>3</v>
      </c>
      <c r="U32" s="653"/>
      <c r="W32" s="241"/>
      <c r="X32" s="243"/>
      <c r="Y32" s="647">
        <f>N32</f>
        <v>0</v>
      </c>
      <c r="Z32" s="648" t="s">
        <v>273</v>
      </c>
      <c r="AA32" s="649"/>
      <c r="AB32" s="649"/>
      <c r="AC32" s="650"/>
      <c r="AD32" s="651">
        <f>N32</f>
        <v>0</v>
      </c>
      <c r="AE32" s="652" t="s">
        <v>3</v>
      </c>
      <c r="AF32" s="653"/>
    </row>
    <row r="33" spans="1:32" ht="15.75" x14ac:dyDescent="0.2">
      <c r="A33" s="241"/>
      <c r="B33" s="243"/>
      <c r="C33" s="647"/>
      <c r="D33" s="648" t="s">
        <v>248</v>
      </c>
      <c r="E33" s="654"/>
      <c r="F33" s="244" t="s">
        <v>249</v>
      </c>
      <c r="G33" s="245" t="s">
        <v>250</v>
      </c>
      <c r="H33" s="651"/>
      <c r="I33" s="652"/>
      <c r="J33" s="653"/>
      <c r="L33" s="241"/>
      <c r="M33" s="243"/>
      <c r="N33" s="647"/>
      <c r="O33" s="648" t="s">
        <v>248</v>
      </c>
      <c r="P33" s="654"/>
      <c r="Q33" s="244" t="s">
        <v>249</v>
      </c>
      <c r="R33" s="245" t="s">
        <v>250</v>
      </c>
      <c r="S33" s="651"/>
      <c r="T33" s="652"/>
      <c r="U33" s="653"/>
      <c r="W33" s="241"/>
      <c r="X33" s="243"/>
      <c r="Y33" s="647"/>
      <c r="Z33" s="648" t="s">
        <v>248</v>
      </c>
      <c r="AA33" s="654"/>
      <c r="AB33" s="244" t="s">
        <v>249</v>
      </c>
      <c r="AC33" s="245" t="s">
        <v>250</v>
      </c>
      <c r="AD33" s="651"/>
      <c r="AE33" s="652"/>
      <c r="AF33" s="653"/>
    </row>
    <row r="34" spans="1:32" x14ac:dyDescent="0.2">
      <c r="A34" s="246"/>
      <c r="B34" s="247" t="s">
        <v>251</v>
      </c>
      <c r="C34" s="248">
        <f>C9</f>
        <v>0</v>
      </c>
      <c r="D34" s="638"/>
      <c r="E34" s="639"/>
      <c r="F34" s="247"/>
      <c r="G34" s="249"/>
      <c r="H34" s="502">
        <v>95</v>
      </c>
      <c r="I34" s="250">
        <f>C34-H34</f>
        <v>-95</v>
      </c>
      <c r="J34" s="246"/>
      <c r="L34" s="246"/>
      <c r="M34" s="247" t="s">
        <v>251</v>
      </c>
      <c r="N34" s="248">
        <f>C9</f>
        <v>0</v>
      </c>
      <c r="O34" s="638"/>
      <c r="P34" s="639"/>
      <c r="Q34" s="247"/>
      <c r="R34" s="249"/>
      <c r="S34" s="502">
        <v>95</v>
      </c>
      <c r="T34" s="250">
        <f>N34-S34</f>
        <v>-95</v>
      </c>
      <c r="U34" s="246"/>
      <c r="W34" s="246"/>
      <c r="X34" s="247" t="s">
        <v>251</v>
      </c>
      <c r="Y34" s="248">
        <f>C9</f>
        <v>0</v>
      </c>
      <c r="Z34" s="638"/>
      <c r="AA34" s="639"/>
      <c r="AB34" s="247"/>
      <c r="AC34" s="249"/>
      <c r="AD34" s="502">
        <v>95</v>
      </c>
      <c r="AE34" s="250">
        <f>Y34-AD34</f>
        <v>-95</v>
      </c>
      <c r="AF34" s="246"/>
    </row>
    <row r="35" spans="1:32" ht="15" x14ac:dyDescent="0.2">
      <c r="A35" s="274" t="s">
        <v>114</v>
      </c>
      <c r="B35" s="251" t="s">
        <v>252</v>
      </c>
      <c r="C35" s="366" t="e">
        <f t="shared" ref="C35:C44" si="7">D12</f>
        <v>#DIV/0!</v>
      </c>
      <c r="D35" s="252">
        <f>N12</f>
        <v>0</v>
      </c>
      <c r="E35" s="365" t="e">
        <f>(C35-D35)/D35</f>
        <v>#DIV/0!</v>
      </c>
      <c r="F35" s="253">
        <f>O12</f>
        <v>0</v>
      </c>
      <c r="G35" s="254">
        <f>P10</f>
        <v>0</v>
      </c>
      <c r="H35" s="503">
        <v>19966</v>
      </c>
      <c r="I35" s="253" t="e">
        <f t="shared" ref="I35:I44" si="8">C35-H35</f>
        <v>#DIV/0!</v>
      </c>
      <c r="J35" s="255" t="e">
        <f>I35/H35</f>
        <v>#DIV/0!</v>
      </c>
      <c r="L35" s="274" t="s">
        <v>114</v>
      </c>
      <c r="M35" s="251" t="s">
        <v>252</v>
      </c>
      <c r="N35" s="366" t="e">
        <f t="shared" ref="N35:N44" si="9">C35</f>
        <v>#DIV/0!</v>
      </c>
      <c r="O35" s="252">
        <f>Q12</f>
        <v>0</v>
      </c>
      <c r="P35" s="365" t="e">
        <f>(N35-O35)/O35</f>
        <v>#DIV/0!</v>
      </c>
      <c r="Q35" s="253">
        <f>R12</f>
        <v>0</v>
      </c>
      <c r="R35" s="254">
        <f>S12</f>
        <v>0</v>
      </c>
      <c r="S35" s="503">
        <v>19966</v>
      </c>
      <c r="T35" s="253" t="e">
        <f t="shared" ref="T35:T44" si="10">N35-S35</f>
        <v>#DIV/0!</v>
      </c>
      <c r="U35" s="255" t="e">
        <f>T35/S35</f>
        <v>#DIV/0!</v>
      </c>
      <c r="W35" s="274" t="s">
        <v>114</v>
      </c>
      <c r="X35" s="251" t="s">
        <v>252</v>
      </c>
      <c r="Y35" s="366" t="e">
        <f t="shared" ref="Y35:Y44" si="11">N35</f>
        <v>#DIV/0!</v>
      </c>
      <c r="Z35" s="252">
        <f>T12</f>
        <v>0</v>
      </c>
      <c r="AA35" s="365" t="e">
        <f>(Y35-Z35)/Z35</f>
        <v>#DIV/0!</v>
      </c>
      <c r="AB35" s="253">
        <f>U12</f>
        <v>0</v>
      </c>
      <c r="AC35" s="254">
        <f>V12</f>
        <v>0</v>
      </c>
      <c r="AD35" s="503">
        <v>19966</v>
      </c>
      <c r="AE35" s="253" t="e">
        <f t="shared" ref="AE35:AE44" si="12">Y35-AD35</f>
        <v>#DIV/0!</v>
      </c>
      <c r="AF35" s="255" t="e">
        <f>AE35/AD35</f>
        <v>#DIV/0!</v>
      </c>
    </row>
    <row r="36" spans="1:32" ht="15" x14ac:dyDescent="0.2">
      <c r="A36" s="256"/>
      <c r="B36" s="257" t="s">
        <v>8</v>
      </c>
      <c r="C36" s="367" t="e">
        <f t="shared" si="7"/>
        <v>#DIV/0!</v>
      </c>
      <c r="D36" s="258">
        <f t="shared" ref="D36:D46" si="13">N13</f>
        <v>0</v>
      </c>
      <c r="E36" s="259" t="e">
        <f>(C36-D36)/D36</f>
        <v>#DIV/0!</v>
      </c>
      <c r="F36" s="260">
        <f t="shared" ref="F36:F46" si="14">O13</f>
        <v>0</v>
      </c>
      <c r="G36" s="261">
        <f t="shared" ref="G36:G46" si="15">P11</f>
        <v>0</v>
      </c>
      <c r="H36" s="503">
        <v>15669</v>
      </c>
      <c r="I36" s="260" t="e">
        <f t="shared" si="8"/>
        <v>#DIV/0!</v>
      </c>
      <c r="J36" s="262" t="e">
        <f>I36/H36</f>
        <v>#DIV/0!</v>
      </c>
      <c r="L36" s="256"/>
      <c r="M36" s="257" t="s">
        <v>8</v>
      </c>
      <c r="N36" s="367" t="e">
        <f t="shared" si="9"/>
        <v>#DIV/0!</v>
      </c>
      <c r="O36" s="258">
        <f t="shared" ref="O36:O46" si="16">Q13</f>
        <v>0</v>
      </c>
      <c r="P36" s="259" t="e">
        <f>(N36-O36)/O36</f>
        <v>#DIV/0!</v>
      </c>
      <c r="Q36" s="260">
        <f t="shared" ref="Q36:R36" si="17">R13</f>
        <v>0</v>
      </c>
      <c r="R36" s="261">
        <f t="shared" si="17"/>
        <v>0</v>
      </c>
      <c r="S36" s="503">
        <v>15669</v>
      </c>
      <c r="T36" s="260" t="e">
        <f t="shared" si="10"/>
        <v>#DIV/0!</v>
      </c>
      <c r="U36" s="262" t="e">
        <f>T36/S36</f>
        <v>#DIV/0!</v>
      </c>
      <c r="W36" s="256"/>
      <c r="X36" s="257" t="s">
        <v>8</v>
      </c>
      <c r="Y36" s="367" t="e">
        <f t="shared" si="11"/>
        <v>#DIV/0!</v>
      </c>
      <c r="Z36" s="258">
        <f t="shared" ref="Z36:Z46" si="18">T13</f>
        <v>0</v>
      </c>
      <c r="AA36" s="259" t="e">
        <f>(Y36-Z36)/Z36</f>
        <v>#DIV/0!</v>
      </c>
      <c r="AB36" s="260">
        <f t="shared" ref="AB36:AC36" si="19">U13</f>
        <v>0</v>
      </c>
      <c r="AC36" s="261">
        <f t="shared" si="19"/>
        <v>0</v>
      </c>
      <c r="AD36" s="503">
        <v>15669</v>
      </c>
      <c r="AE36" s="260" t="e">
        <f t="shared" si="12"/>
        <v>#DIV/0!</v>
      </c>
      <c r="AF36" s="262" t="e">
        <f>AE36/AD36</f>
        <v>#DIV/0!</v>
      </c>
    </row>
    <row r="37" spans="1:32" ht="14.25" x14ac:dyDescent="0.2">
      <c r="A37" s="263"/>
      <c r="B37" s="264" t="s">
        <v>4</v>
      </c>
      <c r="C37" s="368" t="e">
        <f t="shared" si="7"/>
        <v>#DIV/0!</v>
      </c>
      <c r="D37" s="265">
        <f t="shared" si="13"/>
        <v>0</v>
      </c>
      <c r="E37" s="247"/>
      <c r="F37" s="266">
        <f t="shared" si="14"/>
        <v>0</v>
      </c>
      <c r="G37" s="267">
        <f t="shared" si="15"/>
        <v>0</v>
      </c>
      <c r="H37" s="503">
        <v>14023</v>
      </c>
      <c r="I37" s="266" t="e">
        <f t="shared" si="8"/>
        <v>#DIV/0!</v>
      </c>
      <c r="J37" s="246"/>
      <c r="L37" s="263"/>
      <c r="M37" s="264" t="s">
        <v>4</v>
      </c>
      <c r="N37" s="368" t="e">
        <f t="shared" si="9"/>
        <v>#DIV/0!</v>
      </c>
      <c r="O37" s="265">
        <f t="shared" si="16"/>
        <v>0</v>
      </c>
      <c r="P37" s="377"/>
      <c r="Q37" s="266">
        <f t="shared" ref="Q37:R37" si="20">R14</f>
        <v>0</v>
      </c>
      <c r="R37" s="267">
        <f t="shared" si="20"/>
        <v>0</v>
      </c>
      <c r="S37" s="503">
        <v>14023</v>
      </c>
      <c r="T37" s="266" t="e">
        <f t="shared" si="10"/>
        <v>#DIV/0!</v>
      </c>
      <c r="U37" s="246"/>
      <c r="W37" s="263"/>
      <c r="X37" s="264" t="s">
        <v>4</v>
      </c>
      <c r="Y37" s="368" t="e">
        <f t="shared" si="11"/>
        <v>#DIV/0!</v>
      </c>
      <c r="Z37" s="265">
        <f t="shared" si="18"/>
        <v>0</v>
      </c>
      <c r="AA37" s="377"/>
      <c r="AB37" s="266">
        <f t="shared" ref="AB37:AC37" si="21">U14</f>
        <v>0</v>
      </c>
      <c r="AC37" s="267">
        <f t="shared" si="21"/>
        <v>0</v>
      </c>
      <c r="AD37" s="503">
        <v>14023</v>
      </c>
      <c r="AE37" s="266" t="e">
        <f t="shared" si="12"/>
        <v>#DIV/0!</v>
      </c>
      <c r="AF37" s="246"/>
    </row>
    <row r="38" spans="1:32" ht="14.25" x14ac:dyDescent="0.2">
      <c r="A38" s="263"/>
      <c r="B38" s="264" t="s">
        <v>7</v>
      </c>
      <c r="C38" s="368" t="e">
        <f t="shared" si="7"/>
        <v>#DIV/0!</v>
      </c>
      <c r="D38" s="265">
        <f t="shared" si="13"/>
        <v>0</v>
      </c>
      <c r="E38" s="247"/>
      <c r="F38" s="266">
        <f t="shared" si="14"/>
        <v>0</v>
      </c>
      <c r="G38" s="267">
        <f t="shared" si="15"/>
        <v>0</v>
      </c>
      <c r="H38" s="503">
        <v>665</v>
      </c>
      <c r="I38" s="266" t="e">
        <f t="shared" si="8"/>
        <v>#DIV/0!</v>
      </c>
      <c r="J38" s="246"/>
      <c r="L38" s="263"/>
      <c r="M38" s="264" t="s">
        <v>7</v>
      </c>
      <c r="N38" s="368" t="e">
        <f t="shared" si="9"/>
        <v>#DIV/0!</v>
      </c>
      <c r="O38" s="265">
        <f t="shared" si="16"/>
        <v>0</v>
      </c>
      <c r="P38" s="377"/>
      <c r="Q38" s="266">
        <f t="shared" ref="Q38:R38" si="22">R15</f>
        <v>0</v>
      </c>
      <c r="R38" s="267">
        <f t="shared" si="22"/>
        <v>0</v>
      </c>
      <c r="S38" s="503">
        <v>665</v>
      </c>
      <c r="T38" s="266" t="e">
        <f t="shared" si="10"/>
        <v>#DIV/0!</v>
      </c>
      <c r="U38" s="246"/>
      <c r="W38" s="263"/>
      <c r="X38" s="264" t="s">
        <v>7</v>
      </c>
      <c r="Y38" s="368" t="e">
        <f t="shared" si="11"/>
        <v>#DIV/0!</v>
      </c>
      <c r="Z38" s="265">
        <f t="shared" si="18"/>
        <v>0</v>
      </c>
      <c r="AA38" s="377"/>
      <c r="AB38" s="266">
        <f t="shared" ref="AB38:AC38" si="23">U15</f>
        <v>0</v>
      </c>
      <c r="AC38" s="267">
        <f t="shared" si="23"/>
        <v>0</v>
      </c>
      <c r="AD38" s="503">
        <v>665</v>
      </c>
      <c r="AE38" s="266" t="e">
        <f t="shared" si="12"/>
        <v>#DIV/0!</v>
      </c>
      <c r="AF38" s="246"/>
    </row>
    <row r="39" spans="1:32" ht="14.25" x14ac:dyDescent="0.2">
      <c r="A39" s="263"/>
      <c r="B39" s="264" t="s">
        <v>23</v>
      </c>
      <c r="C39" s="368" t="e">
        <f t="shared" si="7"/>
        <v>#DIV/0!</v>
      </c>
      <c r="D39" s="265">
        <f t="shared" si="13"/>
        <v>0</v>
      </c>
      <c r="E39" s="247"/>
      <c r="F39" s="266">
        <f t="shared" si="14"/>
        <v>0</v>
      </c>
      <c r="G39" s="267">
        <f t="shared" si="15"/>
        <v>0</v>
      </c>
      <c r="H39" s="503">
        <v>981</v>
      </c>
      <c r="I39" s="266" t="e">
        <f t="shared" si="8"/>
        <v>#DIV/0!</v>
      </c>
      <c r="J39" s="246"/>
      <c r="L39" s="263"/>
      <c r="M39" s="264" t="s">
        <v>23</v>
      </c>
      <c r="N39" s="368" t="e">
        <f t="shared" si="9"/>
        <v>#DIV/0!</v>
      </c>
      <c r="O39" s="265">
        <f t="shared" si="16"/>
        <v>0</v>
      </c>
      <c r="P39" s="377"/>
      <c r="Q39" s="266">
        <f t="shared" ref="Q39:R39" si="24">R16</f>
        <v>0</v>
      </c>
      <c r="R39" s="267">
        <f t="shared" si="24"/>
        <v>0</v>
      </c>
      <c r="S39" s="503">
        <v>981</v>
      </c>
      <c r="T39" s="266" t="e">
        <f t="shared" si="10"/>
        <v>#DIV/0!</v>
      </c>
      <c r="U39" s="246"/>
      <c r="W39" s="263"/>
      <c r="X39" s="264" t="s">
        <v>23</v>
      </c>
      <c r="Y39" s="368" t="e">
        <f t="shared" si="11"/>
        <v>#DIV/0!</v>
      </c>
      <c r="Z39" s="265">
        <f t="shared" si="18"/>
        <v>0</v>
      </c>
      <c r="AA39" s="377"/>
      <c r="AB39" s="266">
        <f t="shared" ref="AB39:AC39" si="25">U16</f>
        <v>0</v>
      </c>
      <c r="AC39" s="267">
        <f t="shared" si="25"/>
        <v>0</v>
      </c>
      <c r="AD39" s="503">
        <v>981</v>
      </c>
      <c r="AE39" s="266" t="e">
        <f t="shared" si="12"/>
        <v>#DIV/0!</v>
      </c>
      <c r="AF39" s="246"/>
    </row>
    <row r="40" spans="1:32" ht="15" x14ac:dyDescent="0.2">
      <c r="A40" s="256"/>
      <c r="B40" s="257" t="s">
        <v>9</v>
      </c>
      <c r="C40" s="367" t="e">
        <f t="shared" si="7"/>
        <v>#DIV/0!</v>
      </c>
      <c r="D40" s="258">
        <f t="shared" si="13"/>
        <v>0</v>
      </c>
      <c r="E40" s="259" t="e">
        <f>(C40-D40)/D40</f>
        <v>#DIV/0!</v>
      </c>
      <c r="F40" s="260">
        <f t="shared" si="14"/>
        <v>0</v>
      </c>
      <c r="G40" s="261">
        <f t="shared" si="15"/>
        <v>0</v>
      </c>
      <c r="H40" s="503">
        <v>1859</v>
      </c>
      <c r="I40" s="260" t="e">
        <f t="shared" si="8"/>
        <v>#DIV/0!</v>
      </c>
      <c r="J40" s="262" t="e">
        <f>I40/H40</f>
        <v>#DIV/0!</v>
      </c>
      <c r="L40" s="256"/>
      <c r="M40" s="257" t="s">
        <v>9</v>
      </c>
      <c r="N40" s="367" t="e">
        <f t="shared" si="9"/>
        <v>#DIV/0!</v>
      </c>
      <c r="O40" s="258">
        <f t="shared" si="16"/>
        <v>0</v>
      </c>
      <c r="P40" s="259" t="e">
        <f>(N40-O40)/O40</f>
        <v>#DIV/0!</v>
      </c>
      <c r="Q40" s="260">
        <f t="shared" ref="Q40:R40" si="26">R17</f>
        <v>0</v>
      </c>
      <c r="R40" s="261">
        <f t="shared" si="26"/>
        <v>0</v>
      </c>
      <c r="S40" s="503">
        <v>1859</v>
      </c>
      <c r="T40" s="260" t="e">
        <f t="shared" si="10"/>
        <v>#DIV/0!</v>
      </c>
      <c r="U40" s="262" t="e">
        <f>T40/S40</f>
        <v>#DIV/0!</v>
      </c>
      <c r="W40" s="256"/>
      <c r="X40" s="257" t="s">
        <v>9</v>
      </c>
      <c r="Y40" s="367" t="e">
        <f t="shared" si="11"/>
        <v>#DIV/0!</v>
      </c>
      <c r="Z40" s="258">
        <f t="shared" si="18"/>
        <v>0</v>
      </c>
      <c r="AA40" s="259" t="e">
        <f>(Y40-Z40)/Z40</f>
        <v>#DIV/0!</v>
      </c>
      <c r="AB40" s="260">
        <f t="shared" ref="AB40:AC40" si="27">U17</f>
        <v>0</v>
      </c>
      <c r="AC40" s="261">
        <f t="shared" si="27"/>
        <v>0</v>
      </c>
      <c r="AD40" s="503">
        <v>1859</v>
      </c>
      <c r="AE40" s="260" t="e">
        <f t="shared" si="12"/>
        <v>#DIV/0!</v>
      </c>
      <c r="AF40" s="262" t="e">
        <f>AE40/AD40</f>
        <v>#DIV/0!</v>
      </c>
    </row>
    <row r="41" spans="1:32" ht="15" x14ac:dyDescent="0.2">
      <c r="A41" s="256"/>
      <c r="B41" s="257" t="s">
        <v>29</v>
      </c>
      <c r="C41" s="367" t="e">
        <f t="shared" si="7"/>
        <v>#DIV/0!</v>
      </c>
      <c r="D41" s="258">
        <f t="shared" si="13"/>
        <v>0</v>
      </c>
      <c r="E41" s="259" t="e">
        <f>(C41-D41)/D41</f>
        <v>#DIV/0!</v>
      </c>
      <c r="F41" s="260">
        <f t="shared" si="14"/>
        <v>0</v>
      </c>
      <c r="G41" s="261">
        <f t="shared" si="15"/>
        <v>0</v>
      </c>
      <c r="H41" s="503">
        <v>6395</v>
      </c>
      <c r="I41" s="260" t="e">
        <f t="shared" si="8"/>
        <v>#DIV/0!</v>
      </c>
      <c r="J41" s="262" t="e">
        <f>I41/H41</f>
        <v>#DIV/0!</v>
      </c>
      <c r="L41" s="256"/>
      <c r="M41" s="257" t="s">
        <v>29</v>
      </c>
      <c r="N41" s="367" t="e">
        <f t="shared" si="9"/>
        <v>#DIV/0!</v>
      </c>
      <c r="O41" s="258">
        <f t="shared" si="16"/>
        <v>0</v>
      </c>
      <c r="P41" s="259" t="e">
        <f>(N41-O41)/O41</f>
        <v>#DIV/0!</v>
      </c>
      <c r="Q41" s="260">
        <f t="shared" ref="Q41:R41" si="28">R18</f>
        <v>0</v>
      </c>
      <c r="R41" s="261">
        <f t="shared" si="28"/>
        <v>0</v>
      </c>
      <c r="S41" s="503">
        <v>6395</v>
      </c>
      <c r="T41" s="260" t="e">
        <f t="shared" si="10"/>
        <v>#DIV/0!</v>
      </c>
      <c r="U41" s="262" t="e">
        <f>T41/S41</f>
        <v>#DIV/0!</v>
      </c>
      <c r="W41" s="256"/>
      <c r="X41" s="257" t="s">
        <v>29</v>
      </c>
      <c r="Y41" s="367" t="e">
        <f t="shared" si="11"/>
        <v>#DIV/0!</v>
      </c>
      <c r="Z41" s="258">
        <f t="shared" si="18"/>
        <v>0</v>
      </c>
      <c r="AA41" s="259" t="e">
        <f>(Y41-Z41)/Z41</f>
        <v>#DIV/0!</v>
      </c>
      <c r="AB41" s="260">
        <f t="shared" ref="AB41:AC41" si="29">U18</f>
        <v>0</v>
      </c>
      <c r="AC41" s="261">
        <f t="shared" si="29"/>
        <v>0</v>
      </c>
      <c r="AD41" s="503">
        <v>6395</v>
      </c>
      <c r="AE41" s="260" t="e">
        <f t="shared" si="12"/>
        <v>#DIV/0!</v>
      </c>
      <c r="AF41" s="262" t="e">
        <f>AE41/AD41</f>
        <v>#DIV/0!</v>
      </c>
    </row>
    <row r="42" spans="1:32" ht="15" x14ac:dyDescent="0.2">
      <c r="A42" s="256"/>
      <c r="B42" s="264" t="s">
        <v>253</v>
      </c>
      <c r="C42" s="368" t="e">
        <f t="shared" si="7"/>
        <v>#DIV/0!</v>
      </c>
      <c r="D42" s="265">
        <f t="shared" si="13"/>
        <v>0</v>
      </c>
      <c r="E42" s="247"/>
      <c r="F42" s="266">
        <f t="shared" si="14"/>
        <v>0</v>
      </c>
      <c r="G42" s="267">
        <f t="shared" si="15"/>
        <v>0</v>
      </c>
      <c r="H42" s="503">
        <v>3837</v>
      </c>
      <c r="I42" s="266" t="e">
        <f t="shared" si="8"/>
        <v>#DIV/0!</v>
      </c>
      <c r="J42" s="268"/>
      <c r="L42" s="256"/>
      <c r="M42" s="264" t="s">
        <v>253</v>
      </c>
      <c r="N42" s="368" t="e">
        <f t="shared" si="9"/>
        <v>#DIV/0!</v>
      </c>
      <c r="O42" s="265">
        <f t="shared" si="16"/>
        <v>0</v>
      </c>
      <c r="P42" s="377"/>
      <c r="Q42" s="266">
        <f t="shared" ref="Q42:R42" si="30">R19</f>
        <v>0</v>
      </c>
      <c r="R42" s="267">
        <f t="shared" si="30"/>
        <v>0</v>
      </c>
      <c r="S42" s="503">
        <v>3837</v>
      </c>
      <c r="T42" s="266" t="e">
        <f t="shared" si="10"/>
        <v>#DIV/0!</v>
      </c>
      <c r="U42" s="268"/>
      <c r="W42" s="256"/>
      <c r="X42" s="264" t="s">
        <v>253</v>
      </c>
      <c r="Y42" s="368" t="e">
        <f t="shared" si="11"/>
        <v>#DIV/0!</v>
      </c>
      <c r="Z42" s="265">
        <f t="shared" si="18"/>
        <v>0</v>
      </c>
      <c r="AA42" s="377"/>
      <c r="AB42" s="266">
        <f t="shared" ref="AB42:AC42" si="31">U19</f>
        <v>0</v>
      </c>
      <c r="AC42" s="267">
        <f t="shared" si="31"/>
        <v>0</v>
      </c>
      <c r="AD42" s="503">
        <v>3837</v>
      </c>
      <c r="AE42" s="266" t="e">
        <f t="shared" si="12"/>
        <v>#DIV/0!</v>
      </c>
      <c r="AF42" s="268"/>
    </row>
    <row r="43" spans="1:32" ht="15" x14ac:dyDescent="0.2">
      <c r="A43" s="256"/>
      <c r="B43" s="264" t="s">
        <v>14</v>
      </c>
      <c r="C43" s="369" t="e">
        <f t="shared" si="7"/>
        <v>#DIV/0!</v>
      </c>
      <c r="D43" s="265">
        <f t="shared" si="13"/>
        <v>0</v>
      </c>
      <c r="E43" s="247"/>
      <c r="F43" s="266">
        <f t="shared" si="14"/>
        <v>0</v>
      </c>
      <c r="G43" s="267">
        <f t="shared" si="15"/>
        <v>0</v>
      </c>
      <c r="H43" s="504">
        <v>1988</v>
      </c>
      <c r="I43" s="266" t="e">
        <f t="shared" si="8"/>
        <v>#DIV/0!</v>
      </c>
      <c r="J43" s="268"/>
      <c r="L43" s="256"/>
      <c r="M43" s="264" t="s">
        <v>14</v>
      </c>
      <c r="N43" s="369" t="e">
        <f t="shared" si="9"/>
        <v>#DIV/0!</v>
      </c>
      <c r="O43" s="265">
        <f t="shared" si="16"/>
        <v>0</v>
      </c>
      <c r="P43" s="377"/>
      <c r="Q43" s="266">
        <f t="shared" ref="Q43:R43" si="32">R20</f>
        <v>0</v>
      </c>
      <c r="R43" s="267">
        <f t="shared" si="32"/>
        <v>0</v>
      </c>
      <c r="S43" s="504">
        <v>1988</v>
      </c>
      <c r="T43" s="266" t="e">
        <f t="shared" si="10"/>
        <v>#DIV/0!</v>
      </c>
      <c r="U43" s="268"/>
      <c r="W43" s="256"/>
      <c r="X43" s="264" t="s">
        <v>14</v>
      </c>
      <c r="Y43" s="369" t="e">
        <f t="shared" si="11"/>
        <v>#DIV/0!</v>
      </c>
      <c r="Z43" s="265">
        <f t="shared" si="18"/>
        <v>0</v>
      </c>
      <c r="AA43" s="377"/>
      <c r="AB43" s="266">
        <f t="shared" ref="AB43:AC43" si="33">U20</f>
        <v>0</v>
      </c>
      <c r="AC43" s="267">
        <f t="shared" si="33"/>
        <v>0</v>
      </c>
      <c r="AD43" s="504">
        <v>1988</v>
      </c>
      <c r="AE43" s="266" t="e">
        <f t="shared" si="12"/>
        <v>#DIV/0!</v>
      </c>
      <c r="AF43" s="268"/>
    </row>
    <row r="44" spans="1:32" ht="15" x14ac:dyDescent="0.2">
      <c r="A44" s="256"/>
      <c r="B44" s="264" t="s">
        <v>25</v>
      </c>
      <c r="C44" s="369" t="e">
        <f t="shared" si="7"/>
        <v>#DIV/0!</v>
      </c>
      <c r="D44" s="265">
        <f t="shared" si="13"/>
        <v>0</v>
      </c>
      <c r="E44" s="247"/>
      <c r="F44" s="266">
        <f t="shared" si="14"/>
        <v>0</v>
      </c>
      <c r="G44" s="267">
        <f t="shared" si="15"/>
        <v>0</v>
      </c>
      <c r="H44" s="504">
        <v>570</v>
      </c>
      <c r="I44" s="266" t="e">
        <f t="shared" si="8"/>
        <v>#DIV/0!</v>
      </c>
      <c r="J44" s="268"/>
      <c r="L44" s="256"/>
      <c r="M44" s="264" t="s">
        <v>25</v>
      </c>
      <c r="N44" s="369" t="e">
        <f t="shared" si="9"/>
        <v>#DIV/0!</v>
      </c>
      <c r="O44" s="265">
        <f t="shared" si="16"/>
        <v>0</v>
      </c>
      <c r="P44" s="377"/>
      <c r="Q44" s="266">
        <f t="shared" ref="Q44:R44" si="34">R21</f>
        <v>0</v>
      </c>
      <c r="R44" s="267">
        <f t="shared" si="34"/>
        <v>0</v>
      </c>
      <c r="S44" s="504">
        <v>570</v>
      </c>
      <c r="T44" s="266" t="e">
        <f t="shared" si="10"/>
        <v>#DIV/0!</v>
      </c>
      <c r="U44" s="268"/>
      <c r="W44" s="256"/>
      <c r="X44" s="264" t="s">
        <v>25</v>
      </c>
      <c r="Y44" s="369" t="e">
        <f t="shared" si="11"/>
        <v>#DIV/0!</v>
      </c>
      <c r="Z44" s="265">
        <f t="shared" si="18"/>
        <v>0</v>
      </c>
      <c r="AA44" s="377"/>
      <c r="AB44" s="266">
        <f t="shared" ref="AB44:AC44" si="35">U21</f>
        <v>0</v>
      </c>
      <c r="AC44" s="267">
        <f t="shared" si="35"/>
        <v>0</v>
      </c>
      <c r="AD44" s="504">
        <v>570</v>
      </c>
      <c r="AE44" s="266" t="e">
        <f t="shared" si="12"/>
        <v>#DIV/0!</v>
      </c>
      <c r="AF44" s="268"/>
    </row>
    <row r="45" spans="1:32" ht="6" customHeight="1" x14ac:dyDescent="0.2">
      <c r="A45" s="263"/>
      <c r="B45" s="263"/>
      <c r="C45" s="370"/>
      <c r="D45" s="371"/>
      <c r="E45" s="270"/>
      <c r="F45" s="373"/>
      <c r="G45" s="374"/>
      <c r="H45" s="370"/>
      <c r="I45" s="374"/>
      <c r="J45" s="271"/>
      <c r="L45" s="263"/>
      <c r="M45" s="263"/>
      <c r="N45" s="370"/>
      <c r="O45" s="371"/>
      <c r="P45" s="270"/>
      <c r="Q45" s="373"/>
      <c r="R45" s="374"/>
      <c r="S45" s="370"/>
      <c r="T45" s="374"/>
      <c r="U45" s="271"/>
      <c r="W45" s="263"/>
      <c r="X45" s="263"/>
      <c r="Y45" s="370"/>
      <c r="Z45" s="371"/>
      <c r="AA45" s="270"/>
      <c r="AB45" s="373"/>
      <c r="AC45" s="374"/>
      <c r="AD45" s="370"/>
      <c r="AE45" s="374"/>
      <c r="AF45" s="271"/>
    </row>
    <row r="46" spans="1:32" ht="14.25" customHeight="1" x14ac:dyDescent="0.2">
      <c r="A46" s="635" t="s">
        <v>254</v>
      </c>
      <c r="B46" s="636"/>
      <c r="C46" s="368" t="e">
        <f>D23</f>
        <v>#DIV/0!</v>
      </c>
      <c r="D46" s="265">
        <f t="shared" si="13"/>
        <v>0</v>
      </c>
      <c r="E46" s="272"/>
      <c r="F46" s="266">
        <f t="shared" si="14"/>
        <v>0</v>
      </c>
      <c r="G46" s="267">
        <f t="shared" si="15"/>
        <v>0</v>
      </c>
      <c r="H46" s="504">
        <v>-5005</v>
      </c>
      <c r="I46" s="266" t="e">
        <f>C46-H46</f>
        <v>#DIV/0!</v>
      </c>
      <c r="J46" s="269"/>
      <c r="L46" s="635" t="s">
        <v>254</v>
      </c>
      <c r="M46" s="636"/>
      <c r="N46" s="368" t="e">
        <f>C46</f>
        <v>#DIV/0!</v>
      </c>
      <c r="O46" s="265">
        <f t="shared" si="16"/>
        <v>0</v>
      </c>
      <c r="P46" s="272"/>
      <c r="Q46" s="266">
        <f t="shared" ref="Q46:R46" si="36">R23</f>
        <v>0</v>
      </c>
      <c r="R46" s="267">
        <f t="shared" si="36"/>
        <v>0</v>
      </c>
      <c r="S46" s="504">
        <v>-5005</v>
      </c>
      <c r="T46" s="266" t="e">
        <f>N46-S46</f>
        <v>#DIV/0!</v>
      </c>
      <c r="U46" s="269"/>
      <c r="W46" s="635" t="s">
        <v>254</v>
      </c>
      <c r="X46" s="636"/>
      <c r="Y46" s="368" t="e">
        <f>N46</f>
        <v>#DIV/0!</v>
      </c>
      <c r="Z46" s="265">
        <f t="shared" si="18"/>
        <v>0</v>
      </c>
      <c r="AA46" s="272"/>
      <c r="AB46" s="266">
        <f t="shared" ref="AB46:AC46" si="37">U23</f>
        <v>0</v>
      </c>
      <c r="AC46" s="267">
        <f t="shared" si="37"/>
        <v>0</v>
      </c>
      <c r="AD46" s="504">
        <v>-5005</v>
      </c>
      <c r="AE46" s="266" t="e">
        <f>Y46-AD46</f>
        <v>#DIV/0!</v>
      </c>
      <c r="AF46" s="269"/>
    </row>
    <row r="47" spans="1:32" ht="15" x14ac:dyDescent="0.2">
      <c r="A47" s="635" t="s">
        <v>17</v>
      </c>
      <c r="B47" s="636"/>
      <c r="C47" s="368" t="e">
        <f>D24</f>
        <v>#DIV/0!</v>
      </c>
      <c r="D47" s="372"/>
      <c r="E47" s="273"/>
      <c r="F47" s="375"/>
      <c r="G47" s="376"/>
      <c r="H47" s="504">
        <v>-18494</v>
      </c>
      <c r="I47" s="266" t="e">
        <f>C47-H47</f>
        <v>#DIV/0!</v>
      </c>
      <c r="J47" s="269"/>
      <c r="L47" s="635" t="s">
        <v>17</v>
      </c>
      <c r="M47" s="636"/>
      <c r="N47" s="368" t="e">
        <f>C47</f>
        <v>#DIV/0!</v>
      </c>
      <c r="O47" s="372"/>
      <c r="P47" s="273"/>
      <c r="Q47" s="375"/>
      <c r="R47" s="376"/>
      <c r="S47" s="504">
        <v>-18494</v>
      </c>
      <c r="T47" s="266" t="e">
        <f>N47-S47</f>
        <v>#DIV/0!</v>
      </c>
      <c r="U47" s="269"/>
      <c r="W47" s="635" t="s">
        <v>17</v>
      </c>
      <c r="X47" s="636"/>
      <c r="Y47" s="368" t="e">
        <f>N47</f>
        <v>#DIV/0!</v>
      </c>
      <c r="Z47" s="372"/>
      <c r="AA47" s="273"/>
      <c r="AB47" s="375"/>
      <c r="AC47" s="376"/>
      <c r="AD47" s="504">
        <v>-18494</v>
      </c>
      <c r="AE47" s="266" t="e">
        <f>Y47-AD47</f>
        <v>#DIV/0!</v>
      </c>
      <c r="AF47" s="269"/>
    </row>
    <row r="48" spans="1:32" ht="15" x14ac:dyDescent="0.2">
      <c r="A48" s="635" t="s">
        <v>255</v>
      </c>
      <c r="B48" s="636"/>
      <c r="C48" s="368" t="e">
        <f>D25</f>
        <v>#DIV/0!</v>
      </c>
      <c r="D48" s="372"/>
      <c r="E48" s="273"/>
      <c r="F48" s="375"/>
      <c r="G48" s="376"/>
      <c r="H48" s="504">
        <v>-3533</v>
      </c>
      <c r="I48" s="266" t="e">
        <f>C48-H48</f>
        <v>#DIV/0!</v>
      </c>
      <c r="J48" s="269"/>
      <c r="L48" s="635" t="s">
        <v>255</v>
      </c>
      <c r="M48" s="636"/>
      <c r="N48" s="368" t="e">
        <f>C48</f>
        <v>#DIV/0!</v>
      </c>
      <c r="O48" s="372"/>
      <c r="P48" s="273"/>
      <c r="Q48" s="375"/>
      <c r="R48" s="376"/>
      <c r="S48" s="504">
        <v>-3533</v>
      </c>
      <c r="T48" s="266" t="e">
        <f>N48-S48</f>
        <v>#DIV/0!</v>
      </c>
      <c r="U48" s="269"/>
      <c r="W48" s="635" t="s">
        <v>255</v>
      </c>
      <c r="X48" s="636"/>
      <c r="Y48" s="368" t="e">
        <f>N48</f>
        <v>#DIV/0!</v>
      </c>
      <c r="Z48" s="372"/>
      <c r="AA48" s="273"/>
      <c r="AB48" s="375"/>
      <c r="AC48" s="376"/>
      <c r="AD48" s="504">
        <v>-3533</v>
      </c>
      <c r="AE48" s="266" t="e">
        <f>Y48-AD48</f>
        <v>#DIV/0!</v>
      </c>
      <c r="AF48" s="269"/>
    </row>
  </sheetData>
  <mergeCells count="37">
    <mergeCell ref="D32:G32"/>
    <mergeCell ref="H32:H33"/>
    <mergeCell ref="I32:J33"/>
    <mergeCell ref="D33:E33"/>
    <mergeCell ref="Z34:AA34"/>
    <mergeCell ref="W46:X46"/>
    <mergeCell ref="W47:X47"/>
    <mergeCell ref="AD31:AF31"/>
    <mergeCell ref="Y32:Y33"/>
    <mergeCell ref="Z32:AC32"/>
    <mergeCell ref="AD32:AD33"/>
    <mergeCell ref="AE32:AF33"/>
    <mergeCell ref="Y31:AC31"/>
    <mergeCell ref="Z33:AA33"/>
    <mergeCell ref="N31:R31"/>
    <mergeCell ref="S31:U31"/>
    <mergeCell ref="N32:N33"/>
    <mergeCell ref="O32:R32"/>
    <mergeCell ref="S32:S33"/>
    <mergeCell ref="T32:U33"/>
    <mergeCell ref="O33:P33"/>
    <mergeCell ref="W48:X48"/>
    <mergeCell ref="A2:C2"/>
    <mergeCell ref="O34:P34"/>
    <mergeCell ref="L46:M46"/>
    <mergeCell ref="L47:M47"/>
    <mergeCell ref="L48:M48"/>
    <mergeCell ref="H7:I7"/>
    <mergeCell ref="D34:E34"/>
    <mergeCell ref="A46:B46"/>
    <mergeCell ref="A47:B47"/>
    <mergeCell ref="A48:B48"/>
    <mergeCell ref="C7:D7"/>
    <mergeCell ref="F7:G7"/>
    <mergeCell ref="C31:G31"/>
    <mergeCell ref="H31:J31"/>
    <mergeCell ref="C32:C3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workbookViewId="0">
      <selection activeCell="D5" sqref="D5"/>
    </sheetView>
  </sheetViews>
  <sheetFormatPr baseColWidth="10" defaultRowHeight="15" x14ac:dyDescent="0.2"/>
  <cols>
    <col min="1" max="1" width="13.7109375" style="408" bestFit="1" customWidth="1"/>
    <col min="2" max="2" width="7.85546875" style="408" customWidth="1"/>
    <col min="3" max="4" width="8.7109375" style="408" customWidth="1"/>
    <col min="5" max="5" width="5" style="408" customWidth="1"/>
    <col min="6" max="6" width="4.140625" style="408" customWidth="1"/>
    <col min="7" max="7" width="1.85546875" style="408" customWidth="1"/>
    <col min="8" max="8" width="7.140625" style="7" customWidth="1"/>
    <col min="9" max="10" width="8.7109375" style="7" customWidth="1"/>
    <col min="11" max="12" width="6.42578125" style="7" customWidth="1"/>
    <col min="13" max="16384" width="11.42578125" style="7"/>
  </cols>
  <sheetData>
    <row r="1" spans="1:12" s="417" customFormat="1" ht="20.25" x14ac:dyDescent="0.3">
      <c r="A1" s="417" t="s">
        <v>293</v>
      </c>
    </row>
    <row r="2" spans="1:12" x14ac:dyDescent="0.2">
      <c r="A2" s="76">
        <f>'Eingabe RG24'!C7</f>
        <v>0</v>
      </c>
    </row>
    <row r="4" spans="1:12" x14ac:dyDescent="0.2">
      <c r="A4" s="657" t="s">
        <v>283</v>
      </c>
      <c r="B4" s="658"/>
      <c r="C4" s="386">
        <v>2016</v>
      </c>
      <c r="D4" s="386">
        <f>C4+1</f>
        <v>2017</v>
      </c>
      <c r="E4" s="666" t="s">
        <v>3</v>
      </c>
      <c r="F4" s="667"/>
      <c r="G4" s="668"/>
      <c r="H4" s="669"/>
      <c r="I4" s="669"/>
      <c r="J4" s="669"/>
      <c r="K4" s="669"/>
      <c r="L4" s="670"/>
    </row>
    <row r="5" spans="1:12" ht="14.25" x14ac:dyDescent="0.2">
      <c r="A5" s="387" t="s">
        <v>284</v>
      </c>
      <c r="B5" s="405"/>
      <c r="C5" s="388">
        <f>C16</f>
        <v>138</v>
      </c>
      <c r="D5" s="389">
        <f>D16</f>
        <v>139</v>
      </c>
      <c r="E5" s="457">
        <f>D5-C5</f>
        <v>1</v>
      </c>
      <c r="F5" s="663">
        <f>E5/C5</f>
        <v>7.246376811594203E-3</v>
      </c>
      <c r="G5" s="664"/>
      <c r="H5" s="669"/>
      <c r="I5" s="669"/>
      <c r="J5" s="669"/>
      <c r="K5" s="669"/>
      <c r="L5" s="670"/>
    </row>
    <row r="6" spans="1:12" ht="14.25" x14ac:dyDescent="0.2">
      <c r="A6" s="387" t="s">
        <v>285</v>
      </c>
      <c r="B6" s="405"/>
      <c r="C6" s="388">
        <v>1547</v>
      </c>
      <c r="D6" s="476">
        <v>1560</v>
      </c>
      <c r="E6" s="457">
        <f>D6-C6</f>
        <v>13</v>
      </c>
      <c r="F6" s="663">
        <f>E6/C6</f>
        <v>8.4033613445378148E-3</v>
      </c>
      <c r="G6" s="664"/>
      <c r="H6" s="669"/>
      <c r="I6" s="669"/>
      <c r="J6" s="669"/>
      <c r="K6" s="669"/>
      <c r="L6" s="670"/>
    </row>
    <row r="7" spans="1:12" x14ac:dyDescent="0.2">
      <c r="A7" s="392"/>
      <c r="B7" s="406"/>
      <c r="C7" s="393">
        <f>C5/C6</f>
        <v>8.9204912734324501E-2</v>
      </c>
      <c r="D7" s="394">
        <f>D5/D6</f>
        <v>8.9102564102564105E-2</v>
      </c>
      <c r="E7" s="395"/>
      <c r="F7" s="673"/>
      <c r="G7" s="674"/>
      <c r="H7" s="669"/>
      <c r="I7" s="669"/>
      <c r="J7" s="669"/>
      <c r="K7" s="669"/>
      <c r="L7" s="670"/>
    </row>
    <row r="8" spans="1:12" x14ac:dyDescent="0.2">
      <c r="A8" s="391"/>
      <c r="B8" s="391"/>
      <c r="C8" s="396"/>
      <c r="D8" s="396"/>
      <c r="E8" s="397"/>
      <c r="F8" s="675"/>
      <c r="G8" s="672"/>
      <c r="H8" s="669"/>
      <c r="I8" s="669"/>
      <c r="J8" s="669"/>
      <c r="K8" s="669"/>
      <c r="L8" s="670"/>
    </row>
    <row r="9" spans="1:12" ht="14.25" x14ac:dyDescent="0.2">
      <c r="A9" s="387" t="s">
        <v>289</v>
      </c>
      <c r="B9" s="388" t="s">
        <v>286</v>
      </c>
      <c r="C9" s="477">
        <v>3</v>
      </c>
      <c r="D9" s="389">
        <v>3.4</v>
      </c>
      <c r="E9" s="478">
        <f>D9-C9</f>
        <v>0.39999999999999991</v>
      </c>
      <c r="F9" s="671"/>
      <c r="G9" s="672"/>
      <c r="H9" s="669"/>
      <c r="I9" s="669"/>
      <c r="J9" s="669"/>
      <c r="K9" s="669"/>
      <c r="L9" s="670"/>
    </row>
    <row r="10" spans="1:12" ht="14.25" x14ac:dyDescent="0.2">
      <c r="A10" s="398"/>
      <c r="B10" s="388" t="s">
        <v>287</v>
      </c>
      <c r="C10" s="479">
        <v>1967</v>
      </c>
      <c r="D10" s="476">
        <v>2206</v>
      </c>
      <c r="E10" s="478"/>
      <c r="F10" s="671"/>
      <c r="G10" s="672"/>
      <c r="H10" s="669"/>
      <c r="I10" s="669"/>
      <c r="J10" s="669"/>
      <c r="K10" s="669"/>
      <c r="L10" s="670"/>
    </row>
    <row r="11" spans="1:12" ht="14.25" x14ac:dyDescent="0.2">
      <c r="A11" s="387" t="s">
        <v>290</v>
      </c>
      <c r="B11" s="388" t="s">
        <v>111</v>
      </c>
      <c r="C11" s="388">
        <v>65</v>
      </c>
      <c r="D11" s="389">
        <v>65</v>
      </c>
      <c r="E11" s="390"/>
      <c r="F11" s="671"/>
      <c r="G11" s="672"/>
      <c r="H11" s="669"/>
      <c r="I11" s="669"/>
      <c r="J11" s="669"/>
      <c r="K11" s="669"/>
      <c r="L11" s="670"/>
    </row>
    <row r="12" spans="1:12" ht="14.25" x14ac:dyDescent="0.2">
      <c r="A12" s="398"/>
      <c r="B12" s="388" t="s">
        <v>288</v>
      </c>
      <c r="C12" s="388">
        <v>107</v>
      </c>
      <c r="D12" s="389">
        <v>107</v>
      </c>
      <c r="E12" s="390"/>
      <c r="F12" s="671"/>
      <c r="G12" s="672"/>
      <c r="H12" s="669"/>
      <c r="I12" s="669"/>
      <c r="J12" s="669"/>
      <c r="K12" s="669"/>
      <c r="L12" s="670"/>
    </row>
    <row r="13" spans="1:12" x14ac:dyDescent="0.2">
      <c r="A13" s="398"/>
      <c r="B13" s="398"/>
      <c r="C13" s="398"/>
      <c r="D13" s="398"/>
      <c r="E13" s="396"/>
      <c r="F13" s="665"/>
      <c r="G13" s="665"/>
      <c r="H13" s="669"/>
      <c r="I13" s="669"/>
      <c r="J13" s="669"/>
      <c r="K13" s="669"/>
      <c r="L13" s="670"/>
    </row>
    <row r="14" spans="1:12" x14ac:dyDescent="0.2">
      <c r="A14" s="398"/>
      <c r="B14" s="398"/>
      <c r="C14" s="398"/>
      <c r="D14" s="398"/>
      <c r="E14" s="396"/>
      <c r="F14" s="665"/>
      <c r="G14" s="665"/>
      <c r="H14" s="669"/>
      <c r="I14" s="669"/>
      <c r="J14" s="669"/>
      <c r="K14" s="669"/>
      <c r="L14" s="670"/>
    </row>
    <row r="15" spans="1:12" x14ac:dyDescent="0.2">
      <c r="A15" s="657" t="s">
        <v>291</v>
      </c>
      <c r="B15" s="658"/>
      <c r="C15" s="386">
        <f>C4</f>
        <v>2016</v>
      </c>
      <c r="D15" s="386">
        <f>C15+1</f>
        <v>2017</v>
      </c>
      <c r="E15" s="659">
        <f>D15+1</f>
        <v>2018</v>
      </c>
      <c r="F15" s="660"/>
      <c r="G15" s="659">
        <f>E15+1</f>
        <v>2019</v>
      </c>
      <c r="H15" s="660"/>
      <c r="I15" s="386">
        <f>G15+1</f>
        <v>2020</v>
      </c>
      <c r="J15" s="386">
        <f>I15+1</f>
        <v>2021</v>
      </c>
      <c r="K15" s="666" t="str">
        <f>D15&amp;"-"&amp;J15</f>
        <v>2017-2021</v>
      </c>
      <c r="L15" s="668"/>
    </row>
    <row r="16" spans="1:12" x14ac:dyDescent="0.2">
      <c r="A16" s="399" t="s">
        <v>28</v>
      </c>
      <c r="B16" s="407"/>
      <c r="C16" s="400">
        <f>SUM(C17:C18)</f>
        <v>138</v>
      </c>
      <c r="D16" s="401">
        <f>SUM(D17:D18)</f>
        <v>139</v>
      </c>
      <c r="E16" s="661">
        <f>SUM(E17:F18)</f>
        <v>146</v>
      </c>
      <c r="F16" s="662"/>
      <c r="G16" s="661">
        <f>SUM(G17:H18)</f>
        <v>153</v>
      </c>
      <c r="H16" s="662"/>
      <c r="I16" s="458">
        <f>SUM(I17:I18)</f>
        <v>159</v>
      </c>
      <c r="J16" s="458">
        <f>SUM(J17:J18)</f>
        <v>160</v>
      </c>
      <c r="K16" s="402">
        <f>J16-D16</f>
        <v>21</v>
      </c>
      <c r="L16" s="403">
        <f>K16/D16</f>
        <v>0.15107913669064749</v>
      </c>
    </row>
    <row r="17" spans="1:12" ht="14.25" x14ac:dyDescent="0.2">
      <c r="A17" s="387" t="s">
        <v>30</v>
      </c>
      <c r="B17" s="405"/>
      <c r="C17" s="388">
        <v>37</v>
      </c>
      <c r="D17" s="389">
        <v>38</v>
      </c>
      <c r="E17" s="655">
        <v>43</v>
      </c>
      <c r="F17" s="656"/>
      <c r="G17" s="655">
        <v>44</v>
      </c>
      <c r="H17" s="656"/>
      <c r="I17" s="388">
        <v>43</v>
      </c>
      <c r="J17" s="388">
        <v>39</v>
      </c>
      <c r="K17" s="457">
        <f>J17-D17</f>
        <v>1</v>
      </c>
      <c r="L17" s="404">
        <f>K17/D17</f>
        <v>2.6315789473684209E-2</v>
      </c>
    </row>
    <row r="18" spans="1:12" ht="14.25" x14ac:dyDescent="0.2">
      <c r="A18" s="387" t="s">
        <v>31</v>
      </c>
      <c r="B18" s="405"/>
      <c r="C18" s="388">
        <v>101</v>
      </c>
      <c r="D18" s="389">
        <v>101</v>
      </c>
      <c r="E18" s="655">
        <v>103</v>
      </c>
      <c r="F18" s="656"/>
      <c r="G18" s="655">
        <v>109</v>
      </c>
      <c r="H18" s="656"/>
      <c r="I18" s="388">
        <v>116</v>
      </c>
      <c r="J18" s="388">
        <v>121</v>
      </c>
      <c r="K18" s="457">
        <f>J18-D18</f>
        <v>20</v>
      </c>
      <c r="L18" s="404">
        <f>K18/D18</f>
        <v>0.19801980198019803</v>
      </c>
    </row>
    <row r="19" spans="1:12" ht="12.75" x14ac:dyDescent="0.2">
      <c r="A19" s="409"/>
      <c r="B19" s="409"/>
      <c r="C19" s="409"/>
      <c r="D19" s="409"/>
      <c r="E19" s="409"/>
      <c r="F19" s="409"/>
      <c r="G19" s="409"/>
      <c r="H19" s="409"/>
      <c r="I19" s="409"/>
      <c r="J19" s="409"/>
      <c r="K19" s="409"/>
      <c r="L19" s="409"/>
    </row>
    <row r="20" spans="1:12" x14ac:dyDescent="0.2">
      <c r="A20" s="410"/>
      <c r="B20"/>
      <c r="C20"/>
      <c r="D20"/>
      <c r="E20"/>
      <c r="F20"/>
      <c r="G20"/>
      <c r="H20"/>
      <c r="I20"/>
      <c r="J20"/>
      <c r="K20"/>
      <c r="L20"/>
    </row>
  </sheetData>
  <mergeCells count="23">
    <mergeCell ref="A4:B4"/>
    <mergeCell ref="F5:G5"/>
    <mergeCell ref="F13:G13"/>
    <mergeCell ref="F14:G14"/>
    <mergeCell ref="E17:F17"/>
    <mergeCell ref="G17:H17"/>
    <mergeCell ref="E4:G4"/>
    <mergeCell ref="H4:L14"/>
    <mergeCell ref="K15:L15"/>
    <mergeCell ref="F10:G10"/>
    <mergeCell ref="F11:G11"/>
    <mergeCell ref="F12:G12"/>
    <mergeCell ref="F6:G6"/>
    <mergeCell ref="F7:G7"/>
    <mergeCell ref="F8:G8"/>
    <mergeCell ref="F9:G9"/>
    <mergeCell ref="E18:F18"/>
    <mergeCell ref="G18:H18"/>
    <mergeCell ref="A15:B15"/>
    <mergeCell ref="E15:F15"/>
    <mergeCell ref="E16:F16"/>
    <mergeCell ref="G16:H16"/>
    <mergeCell ref="G15:H15"/>
  </mergeCell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0"/>
  <sheetViews>
    <sheetView workbookViewId="0">
      <selection activeCell="E29" sqref="E29"/>
    </sheetView>
  </sheetViews>
  <sheetFormatPr baseColWidth="10" defaultRowHeight="12.75" x14ac:dyDescent="0.2"/>
  <cols>
    <col min="1" max="1" width="11.42578125" style="31"/>
    <col min="2" max="2" width="116" style="31" bestFit="1" customWidth="1"/>
    <col min="3" max="3" width="29.85546875" style="31" customWidth="1"/>
    <col min="4" max="16384" width="11.42578125" style="31"/>
  </cols>
  <sheetData>
    <row r="2" spans="1:5" x14ac:dyDescent="0.2">
      <c r="A2" s="421" t="s">
        <v>302</v>
      </c>
      <c r="B2" s="421" t="s">
        <v>303</v>
      </c>
      <c r="C2" s="421" t="s">
        <v>297</v>
      </c>
    </row>
    <row r="3" spans="1:5" x14ac:dyDescent="0.2">
      <c r="A3" s="51">
        <v>1</v>
      </c>
      <c r="B3" s="51" t="s">
        <v>294</v>
      </c>
      <c r="C3" s="51" t="s">
        <v>304</v>
      </c>
    </row>
    <row r="4" spans="1:5" x14ac:dyDescent="0.2">
      <c r="A4" s="429">
        <v>2</v>
      </c>
      <c r="B4" s="429" t="s">
        <v>295</v>
      </c>
      <c r="C4" s="430" t="s">
        <v>296</v>
      </c>
      <c r="E4" s="447" t="s">
        <v>347</v>
      </c>
    </row>
    <row r="5" spans="1:5" x14ac:dyDescent="0.2">
      <c r="A5" s="429">
        <v>3</v>
      </c>
      <c r="B5" s="429" t="s">
        <v>295</v>
      </c>
      <c r="C5" s="430" t="s">
        <v>298</v>
      </c>
      <c r="E5" s="447" t="s">
        <v>347</v>
      </c>
    </row>
    <row r="6" spans="1:5" x14ac:dyDescent="0.2">
      <c r="A6" s="422">
        <v>4</v>
      </c>
      <c r="B6" s="425" t="s">
        <v>299</v>
      </c>
      <c r="C6" s="424" t="s">
        <v>300</v>
      </c>
      <c r="E6" s="447" t="s">
        <v>347</v>
      </c>
    </row>
    <row r="7" spans="1:5" x14ac:dyDescent="0.2">
      <c r="A7" s="425">
        <v>5</v>
      </c>
      <c r="B7" s="425" t="s">
        <v>299</v>
      </c>
      <c r="C7" s="424" t="s">
        <v>301</v>
      </c>
      <c r="E7" s="447" t="s">
        <v>347</v>
      </c>
    </row>
    <row r="8" spans="1:5" ht="25.5" x14ac:dyDescent="0.2">
      <c r="A8" s="429">
        <v>6</v>
      </c>
      <c r="B8" s="427" t="s">
        <v>306</v>
      </c>
      <c r="C8" s="428" t="s">
        <v>307</v>
      </c>
      <c r="E8" s="447" t="s">
        <v>347</v>
      </c>
    </row>
    <row r="9" spans="1:5" ht="25.5" x14ac:dyDescent="0.2">
      <c r="A9" s="429">
        <v>7</v>
      </c>
      <c r="B9" s="427" t="s">
        <v>305</v>
      </c>
      <c r="C9" s="428" t="s">
        <v>308</v>
      </c>
      <c r="E9" s="447" t="s">
        <v>347</v>
      </c>
    </row>
    <row r="10" spans="1:5" ht="25.5" x14ac:dyDescent="0.2">
      <c r="A10" s="422">
        <v>8</v>
      </c>
      <c r="B10" s="423" t="s">
        <v>310</v>
      </c>
      <c r="C10" s="424" t="s">
        <v>309</v>
      </c>
      <c r="E10" s="447" t="s">
        <v>347</v>
      </c>
    </row>
    <row r="11" spans="1:5" ht="25.5" x14ac:dyDescent="0.2">
      <c r="A11" s="425">
        <v>9</v>
      </c>
      <c r="B11" s="423" t="s">
        <v>311</v>
      </c>
      <c r="C11" s="424" t="s">
        <v>312</v>
      </c>
      <c r="E11" s="447" t="s">
        <v>347</v>
      </c>
    </row>
    <row r="12" spans="1:5" ht="25.5" x14ac:dyDescent="0.2">
      <c r="A12" s="426">
        <v>10</v>
      </c>
      <c r="B12" s="427" t="s">
        <v>314</v>
      </c>
      <c r="C12" s="430" t="s">
        <v>313</v>
      </c>
      <c r="E12" s="447" t="s">
        <v>347</v>
      </c>
    </row>
    <row r="13" spans="1:5" ht="25.5" x14ac:dyDescent="0.2">
      <c r="A13" s="429">
        <v>11</v>
      </c>
      <c r="B13" s="427" t="s">
        <v>315</v>
      </c>
      <c r="C13" s="430" t="s">
        <v>316</v>
      </c>
      <c r="E13" s="447" t="s">
        <v>347</v>
      </c>
    </row>
    <row r="14" spans="1:5" ht="51" x14ac:dyDescent="0.2">
      <c r="A14" s="425">
        <v>12</v>
      </c>
      <c r="B14" s="423" t="s">
        <v>319</v>
      </c>
      <c r="C14" s="432" t="s">
        <v>317</v>
      </c>
      <c r="E14" s="447" t="s">
        <v>347</v>
      </c>
    </row>
    <row r="15" spans="1:5" ht="51" x14ac:dyDescent="0.2">
      <c r="A15" s="425">
        <v>13</v>
      </c>
      <c r="B15" s="423" t="s">
        <v>320</v>
      </c>
      <c r="C15" s="432" t="s">
        <v>318</v>
      </c>
      <c r="E15" s="447" t="s">
        <v>347</v>
      </c>
    </row>
    <row r="16" spans="1:5" x14ac:dyDescent="0.2">
      <c r="A16" s="426">
        <v>14</v>
      </c>
      <c r="B16" s="426" t="s">
        <v>322</v>
      </c>
      <c r="C16" s="433" t="s">
        <v>321</v>
      </c>
      <c r="E16" s="447" t="s">
        <v>347</v>
      </c>
    </row>
    <row r="17" spans="1:5" x14ac:dyDescent="0.2">
      <c r="A17" s="429">
        <v>15</v>
      </c>
      <c r="B17" s="426" t="s">
        <v>322</v>
      </c>
      <c r="C17" s="433" t="s">
        <v>323</v>
      </c>
      <c r="E17" s="447" t="s">
        <v>347</v>
      </c>
    </row>
    <row r="18" spans="1:5" x14ac:dyDescent="0.2">
      <c r="A18" s="425">
        <v>16</v>
      </c>
      <c r="B18" s="422" t="s">
        <v>325</v>
      </c>
      <c r="C18" s="434" t="s">
        <v>324</v>
      </c>
      <c r="E18" s="447" t="s">
        <v>347</v>
      </c>
    </row>
    <row r="19" spans="1:5" x14ac:dyDescent="0.2">
      <c r="A19" s="425">
        <v>17</v>
      </c>
      <c r="B19" s="422" t="s">
        <v>325</v>
      </c>
      <c r="C19" s="434" t="s">
        <v>326</v>
      </c>
      <c r="E19" s="447" t="s">
        <v>347</v>
      </c>
    </row>
    <row r="20" spans="1:5" x14ac:dyDescent="0.2">
      <c r="A20" s="426">
        <v>18</v>
      </c>
      <c r="B20" s="426" t="s">
        <v>328</v>
      </c>
      <c r="C20" s="428" t="s">
        <v>327</v>
      </c>
      <c r="E20" s="447" t="s">
        <v>381</v>
      </c>
    </row>
    <row r="21" spans="1:5" x14ac:dyDescent="0.2">
      <c r="A21" s="429">
        <v>19</v>
      </c>
      <c r="B21" s="426" t="s">
        <v>328</v>
      </c>
      <c r="C21" s="435" t="s">
        <v>329</v>
      </c>
      <c r="E21" s="447" t="s">
        <v>381</v>
      </c>
    </row>
    <row r="22" spans="1:5" x14ac:dyDescent="0.2">
      <c r="A22" s="51">
        <v>20</v>
      </c>
      <c r="B22" s="52" t="s">
        <v>330</v>
      </c>
      <c r="C22" s="431" t="s">
        <v>331</v>
      </c>
      <c r="E22" s="447" t="s">
        <v>347</v>
      </c>
    </row>
    <row r="23" spans="1:5" x14ac:dyDescent="0.2">
      <c r="A23" s="51">
        <v>21</v>
      </c>
      <c r="B23" s="52" t="s">
        <v>332</v>
      </c>
      <c r="C23" s="431" t="s">
        <v>331</v>
      </c>
      <c r="E23" s="447" t="s">
        <v>347</v>
      </c>
    </row>
    <row r="24" spans="1:5" x14ac:dyDescent="0.2">
      <c r="A24" s="51">
        <v>22</v>
      </c>
      <c r="B24" s="52" t="s">
        <v>332</v>
      </c>
      <c r="C24" s="431" t="s">
        <v>331</v>
      </c>
      <c r="E24" s="447" t="s">
        <v>347</v>
      </c>
    </row>
    <row r="25" spans="1:5" x14ac:dyDescent="0.2">
      <c r="A25" s="52">
        <v>23</v>
      </c>
      <c r="B25" s="51" t="s">
        <v>334</v>
      </c>
      <c r="C25" s="436" t="s">
        <v>333</v>
      </c>
      <c r="E25" s="447" t="s">
        <v>347</v>
      </c>
    </row>
    <row r="26" spans="1:5" x14ac:dyDescent="0.2">
      <c r="A26" s="52">
        <v>24</v>
      </c>
      <c r="B26" s="51" t="s">
        <v>336</v>
      </c>
      <c r="C26" s="51" t="s">
        <v>335</v>
      </c>
      <c r="E26" s="447" t="s">
        <v>347</v>
      </c>
    </row>
    <row r="27" spans="1:5" x14ac:dyDescent="0.2">
      <c r="A27" s="52">
        <v>25</v>
      </c>
      <c r="B27" s="51" t="s">
        <v>337</v>
      </c>
      <c r="C27" s="51" t="s">
        <v>341</v>
      </c>
      <c r="E27" s="447" t="s">
        <v>347</v>
      </c>
    </row>
    <row r="28" spans="1:5" x14ac:dyDescent="0.2">
      <c r="A28" s="52">
        <v>26</v>
      </c>
      <c r="B28" s="51" t="s">
        <v>338</v>
      </c>
      <c r="C28" s="51" t="s">
        <v>342</v>
      </c>
      <c r="E28" s="447" t="s">
        <v>347</v>
      </c>
    </row>
    <row r="29" spans="1:5" x14ac:dyDescent="0.2">
      <c r="A29" s="52">
        <v>27</v>
      </c>
      <c r="B29" s="51" t="s">
        <v>339</v>
      </c>
      <c r="C29" s="446" t="s">
        <v>340</v>
      </c>
      <c r="E29" s="447" t="s">
        <v>346</v>
      </c>
    </row>
    <row r="30" spans="1:5" x14ac:dyDescent="0.2">
      <c r="A30" s="52">
        <v>28</v>
      </c>
      <c r="B30" s="51" t="s">
        <v>343</v>
      </c>
      <c r="C30" s="51" t="s">
        <v>344</v>
      </c>
      <c r="E30" s="447" t="s">
        <v>347</v>
      </c>
    </row>
  </sheetData>
  <pageMargins left="0.70866141732283472" right="0.70866141732283472" top="0.78740157480314965" bottom="0.78740157480314965" header="0.31496062992125984" footer="0.31496062992125984"/>
  <pageSetup paperSize="9"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Roberto Tropea"/>
    <f:field ref="FSCFOLIO_1_1001_FieldCurrentDate" text="13.06.2024 10:49"/>
    <f:field ref="CCAPRECONFIG_15_1001_Objektname" text="Standardkostenabweichung RG 23 BU 24_8.4.24" edit="true"/>
    <f:field ref="objname" text="Standardkostenabweichung RG 23 BU 24_8.4.24" edit="true"/>
    <f:field ref="objsubject" text="" edit="true"/>
    <f:field ref="objcreatedby" text="Tropea, Roberto"/>
    <f:field ref="objcreatedat" date="2023-12-18T09:42:26" text="18.12.2023 09:42:26"/>
    <f:field ref="objchangedby" text="Tropea, Roberto"/>
    <f:field ref="objmodifiedat" date="2024-06-13T10:49:28" text="13.06.2024 10:49:28"/>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Hilfstabelle Parameter</vt:lpstr>
      <vt:lpstr>HINWEISE_ANLEITUNG</vt:lpstr>
      <vt:lpstr>Eingabe RG24</vt:lpstr>
      <vt:lpstr>Vergleich RG24</vt:lpstr>
      <vt:lpstr>Eingabe BU25</vt:lpstr>
      <vt:lpstr>Vergleich BU25</vt:lpstr>
      <vt:lpstr>Volksschulaufwand</vt:lpstr>
      <vt:lpstr>Datengrundlagen</vt:lpstr>
      <vt:lpstr>Notwendige Anpassungen</vt:lpstr>
      <vt:lpstr>Änderungsprotokoll</vt:lpstr>
      <vt:lpstr>'Eingabe BU25'!Druckbereich</vt:lpstr>
      <vt:lpstr>'Eingabe RG24'!Druckbereich</vt:lpstr>
      <vt:lpstr>'Vergleich BU25'!Druckbereich</vt:lpstr>
      <vt:lpstr>'Vergleich RG24'!Druckbereich</vt:lpstr>
    </vt:vector>
  </TitlesOfParts>
  <Company>Kanton Thurgau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Geisser Robin</dc:creator>
  <cp:lastModifiedBy>Roberto Tropea</cp:lastModifiedBy>
  <cp:lastPrinted>2019-12-19T09:24:14Z</cp:lastPrinted>
  <dcterms:created xsi:type="dcterms:W3CDTF">2006-04-10T09:45:06Z</dcterms:created>
  <dcterms:modified xsi:type="dcterms:W3CDTF">2025-02-10T12:20:53Z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LOCALSW@2103.100:TGDOSREI">
    <vt:lpwstr>07.01.03</vt:lpwstr>
  </property>
  <property fmtid="{D5CDD505-2E9C-101B-9397-08002B2CF9AE}" pid="3" name="FSC#LOCALSW@2103.100:BarCodeDossierRef">
    <vt:lpwstr/>
  </property>
  <property fmtid="{D5CDD505-2E9C-101B-9397-08002B2CF9AE}" pid="4" name="FSC#LOCALSW@2103.100:BarCodeTopLevelDossierTitel">
    <vt:lpwstr/>
  </property>
  <property fmtid="{D5CDD505-2E9C-101B-9397-08002B2CF9AE}" pid="5" name="FSC#LOCALSW@2103.100:BarCodeTopLevelDossierName">
    <vt:lpwstr/>
  </property>
  <property fmtid="{D5CDD505-2E9C-101B-9397-08002B2CF9AE}" pid="6" name="FSC#LOCALSW@2103.100:BarCodeTitleSubFile">
    <vt:lpwstr/>
  </property>
  <property fmtid="{D5CDD505-2E9C-101B-9397-08002B2CF9AE}" pid="7" name="FSC#LOCALSW@2103.100:BarCodeTopLevelSubfileTitle">
    <vt:lpwstr/>
  </property>
  <property fmtid="{D5CDD505-2E9C-101B-9397-08002B2CF9AE}" pid="8" name="FSC#LOCALSW@2103.100:User_Login_red">
    <vt:lpwstr>avktro@TG.CH_x000d_
roberto.tropea@tg.ch_x000d_
TG\avktro_x000d_
 </vt:lpwstr>
  </property>
  <property fmtid="{D5CDD505-2E9C-101B-9397-08002B2CF9AE}" pid="9" name="FSC#COOSYSTEM@1.1:Container">
    <vt:lpwstr>COO.2103.100.2.7133664</vt:lpwstr>
  </property>
  <property fmtid="{D5CDD505-2E9C-101B-9397-08002B2CF9AE}" pid="10" name="FSC#FSCIBISDOCPROPS@15.1400:ReferredBarCode">
    <vt:lpwstr/>
  </property>
  <property fmtid="{D5CDD505-2E9C-101B-9397-08002B2CF9AE}" pid="11" name="FSC#FSCIBISDOCPROPS@15.1400:CreatedBy">
    <vt:lpwstr>Roberto Tropea AVK</vt:lpwstr>
  </property>
  <property fmtid="{D5CDD505-2E9C-101B-9397-08002B2CF9AE}" pid="12" name="FSC#FSCIBISDOCPROPS@15.1400:CreatedAt">
    <vt:lpwstr>02.05.2018</vt:lpwstr>
  </property>
  <property fmtid="{D5CDD505-2E9C-101B-9397-08002B2CF9AE}" pid="13" name="FSC#FSCIBISDOCPROPS@15.1400:BGMDiagnoseDetail">
    <vt:lpwstr> </vt:lpwstr>
  </property>
  <property fmtid="{D5CDD505-2E9C-101B-9397-08002B2CF9AE}" pid="14" name="FSC#FSCIBISDOCPROPS@15.1400:BGMDiagnoseAdd">
    <vt:lpwstr> </vt:lpwstr>
  </property>
  <property fmtid="{D5CDD505-2E9C-101B-9397-08002B2CF9AE}" pid="15" name="FSC#FSCIBISDOCPROPS@15.1400:BGMDiagnose">
    <vt:lpwstr> </vt:lpwstr>
  </property>
  <property fmtid="{D5CDD505-2E9C-101B-9397-08002B2CF9AE}" pid="16" name="FSC#FSCIBISDOCPROPS@15.1400:BGMBirthday">
    <vt:lpwstr> </vt:lpwstr>
  </property>
  <property fmtid="{D5CDD505-2E9C-101B-9397-08002B2CF9AE}" pid="17" name="FSC#FSCIBISDOCPROPS@15.1400:BGMZIP">
    <vt:lpwstr> </vt:lpwstr>
  </property>
  <property fmtid="{D5CDD505-2E9C-101B-9397-08002B2CF9AE}" pid="18" name="FSC#FSCIBISDOCPROPS@15.1400:BGMFirstName">
    <vt:lpwstr> </vt:lpwstr>
  </property>
  <property fmtid="{D5CDD505-2E9C-101B-9397-08002B2CF9AE}" pid="19" name="FSC#FSCIBISDOCPROPS@15.1400:BGMName">
    <vt:lpwstr> </vt:lpwstr>
  </property>
  <property fmtid="{D5CDD505-2E9C-101B-9397-08002B2CF9AE}" pid="20" name="FSC#FSCIBISDOCPROPS@15.1400:DossierRef">
    <vt:lpwstr>AVK/07.01.03/2006/05938</vt:lpwstr>
  </property>
  <property fmtid="{D5CDD505-2E9C-101B-9397-08002B2CF9AE}" pid="21" name="FSC#FSCIBISDOCPROPS@15.1400:RRSessionDate">
    <vt:lpwstr/>
  </property>
  <property fmtid="{D5CDD505-2E9C-101B-9397-08002B2CF9AE}" pid="22" name="FSC#FSCIBISDOCPROPS@15.1400:RRBNumber">
    <vt:lpwstr>Nicht verfügbar</vt:lpwstr>
  </property>
  <property fmtid="{D5CDD505-2E9C-101B-9397-08002B2CF9AE}" pid="23" name="FSC#FSCIBISDOCPROPS@15.1400:TopLevelSubjectGroupPosNumber">
    <vt:lpwstr>07.01.03</vt:lpwstr>
  </property>
  <property fmtid="{D5CDD505-2E9C-101B-9397-08002B2CF9AE}" pid="24" name="FSC#FSCIBISDOCPROPS@15.1400:TopLevelDossierResponsible">
    <vt:lpwstr>Schödler (ALT), Sylvie</vt:lpwstr>
  </property>
  <property fmtid="{D5CDD505-2E9C-101B-9397-08002B2CF9AE}" pid="25" name="FSC#FSCIBISDOCPROPS@15.1400:TopLevelDossierRespOrgShortname">
    <vt:lpwstr>AVK</vt:lpwstr>
  </property>
  <property fmtid="{D5CDD505-2E9C-101B-9397-08002B2CF9AE}" pid="26" name="FSC#FSCIBISDOCPROPS@15.1400:TopLevelDossierTitel">
    <vt:lpwstr>Musterdokumente</vt:lpwstr>
  </property>
  <property fmtid="{D5CDD505-2E9C-101B-9397-08002B2CF9AE}" pid="27" name="FSC#FSCIBISDOCPROPS@15.1400:TopLevelDossierYear">
    <vt:lpwstr>2006</vt:lpwstr>
  </property>
  <property fmtid="{D5CDD505-2E9C-101B-9397-08002B2CF9AE}" pid="28" name="FSC#FSCIBISDOCPROPS@15.1400:TopLevelDossierNumber">
    <vt:lpwstr>5938</vt:lpwstr>
  </property>
  <property fmtid="{D5CDD505-2E9C-101B-9397-08002B2CF9AE}" pid="29" name="FSC#FSCIBISDOCPROPS@15.1400:TopLevelDossierName">
    <vt:lpwstr>Musterdokumente (5938/2006/AVK)</vt:lpwstr>
  </property>
  <property fmtid="{D5CDD505-2E9C-101B-9397-08002B2CF9AE}" pid="30" name="FSC#FSCIBISDOCPROPS@15.1400:TitleSubFile">
    <vt:lpwstr>für AV</vt:lpwstr>
  </property>
  <property fmtid="{D5CDD505-2E9C-101B-9397-08002B2CF9AE}" pid="31" name="FSC#FSCIBISDOCPROPS@15.1400:TopLevelSubfileNumber">
    <vt:lpwstr>5</vt:lpwstr>
  </property>
  <property fmtid="{D5CDD505-2E9C-101B-9397-08002B2CF9AE}" pid="32" name="FSC#FSCIBISDOCPROPS@15.1400:TopLevelSubfileName">
    <vt:lpwstr>für AV (005)</vt:lpwstr>
  </property>
  <property fmtid="{D5CDD505-2E9C-101B-9397-08002B2CF9AE}" pid="33" name="FSC#FSCIBISDOCPROPS@15.1400:GroupShortName">
    <vt:lpwstr>AVK_FIN</vt:lpwstr>
  </property>
  <property fmtid="{D5CDD505-2E9C-101B-9397-08002B2CF9AE}" pid="34" name="FSC#FSCIBISDOCPROPS@15.1400:OwnerAbbreviation">
    <vt:lpwstr/>
  </property>
  <property fmtid="{D5CDD505-2E9C-101B-9397-08002B2CF9AE}" pid="35" name="FSC#FSCIBISDOCPROPS@15.1400:Owner">
    <vt:lpwstr>Tropea AVK, Roberto</vt:lpwstr>
  </property>
  <property fmtid="{D5CDD505-2E9C-101B-9397-08002B2CF9AE}" pid="36" name="FSC#FSCIBISDOCPROPS@15.1400:Subject">
    <vt:lpwstr>Nicht verfügbar</vt:lpwstr>
  </property>
  <property fmtid="{D5CDD505-2E9C-101B-9397-08002B2CF9AE}" pid="37" name="FSC#FSCIBISDOCPROPS@15.1400:Objectname">
    <vt:lpwstr>Neu_Muster Standardkostenabweichung HRM2 RG 17 BU 18</vt:lpwstr>
  </property>
  <property fmtid="{D5CDD505-2E9C-101B-9397-08002B2CF9AE}" pid="38" name="FSC#FSCIBISDOCPROPS@15.1400:Container">
    <vt:lpwstr>COO.2103.100.2.7133664</vt:lpwstr>
  </property>
  <property fmtid="{D5CDD505-2E9C-101B-9397-08002B2CF9AE}" pid="39" name="FSC#FSCIBISDOCPROPS@15.1400:ObjectCOOAddress">
    <vt:lpwstr>COO.2103.100.2.7133664</vt:lpwstr>
  </property>
  <property fmtid="{D5CDD505-2E9C-101B-9397-08002B2CF9AE}" pid="40" name="FSC#LOCALSW@2103.100:TopLevelSubfileAddress">
    <vt:lpwstr>COO.2103.100.7.912853</vt:lpwstr>
  </property>
  <property fmtid="{D5CDD505-2E9C-101B-9397-08002B2CF9AE}" pid="41" name="COO$NOPARSEFILE">
    <vt:lpwstr/>
  </property>
  <property fmtid="{D5CDD505-2E9C-101B-9397-08002B2CF9AE}" pid="42" name="FSC$NOPARSEFILE">
    <vt:lpwstr/>
  </property>
  <property fmtid="{D5CDD505-2E9C-101B-9397-08002B2CF9AE}" pid="43" name="COO$NOUSEREXPRESSIONS">
    <vt:lpwstr/>
  </property>
  <property fmtid="{D5CDD505-2E9C-101B-9397-08002B2CF9AE}" pid="44" name="FSC$NOUSEREXPRESSIONS">
    <vt:lpwstr/>
  </property>
  <property fmtid="{D5CDD505-2E9C-101B-9397-08002B2CF9AE}" pid="45" name="COO$NOVIRTUALATTRS">
    <vt:lpwstr/>
  </property>
  <property fmtid="{D5CDD505-2E9C-101B-9397-08002B2CF9AE}" pid="46" name="FSC$NOVIRTUALATTRS">
    <vt:lpwstr/>
  </property>
  <property fmtid="{D5CDD505-2E9C-101B-9397-08002B2CF9AE}" pid="47" name="FSC#COOELAK@1.1001:Subject">
    <vt:lpwstr/>
  </property>
  <property fmtid="{D5CDD505-2E9C-101B-9397-08002B2CF9AE}" pid="48" name="FSC#COOELAK@1.1001:FileReference">
    <vt:lpwstr>AVK/07.01.03/2006/05938</vt:lpwstr>
  </property>
  <property fmtid="{D5CDD505-2E9C-101B-9397-08002B2CF9AE}" pid="49" name="FSC#COOELAK@1.1001:FileRefYear">
    <vt:lpwstr>2006</vt:lpwstr>
  </property>
  <property fmtid="{D5CDD505-2E9C-101B-9397-08002B2CF9AE}" pid="50" name="FSC#COOELAK@1.1001:FileRefOrdinal">
    <vt:lpwstr>5938</vt:lpwstr>
  </property>
  <property fmtid="{D5CDD505-2E9C-101B-9397-08002B2CF9AE}" pid="51" name="FSC#COOELAK@1.1001:FileRefOU">
    <vt:lpwstr/>
  </property>
  <property fmtid="{D5CDD505-2E9C-101B-9397-08002B2CF9AE}" pid="52" name="FSC#COOELAK@1.1001:Organization">
    <vt:lpwstr/>
  </property>
  <property fmtid="{D5CDD505-2E9C-101B-9397-08002B2CF9AE}" pid="53" name="FSC#COOELAK@1.1001:Owner">
    <vt:lpwstr>Tropea AVK Roberto (Frauenfeld)</vt:lpwstr>
  </property>
  <property fmtid="{D5CDD505-2E9C-101B-9397-08002B2CF9AE}" pid="54" name="FSC#COOELAK@1.1001:OwnerExtension">
    <vt:lpwstr>+41 58 345 57 89</vt:lpwstr>
  </property>
  <property fmtid="{D5CDD505-2E9C-101B-9397-08002B2CF9AE}" pid="55" name="FSC#COOELAK@1.1001:OwnerFaxExtension">
    <vt:lpwstr/>
  </property>
  <property fmtid="{D5CDD505-2E9C-101B-9397-08002B2CF9AE}" pid="56" name="FSC#COOELAK@1.1001:DispatchedBy">
    <vt:lpwstr/>
  </property>
  <property fmtid="{D5CDD505-2E9C-101B-9397-08002B2CF9AE}" pid="57" name="FSC#COOELAK@1.1001:DispatchedAt">
    <vt:lpwstr/>
  </property>
  <property fmtid="{D5CDD505-2E9C-101B-9397-08002B2CF9AE}" pid="58" name="FSC#COOELAK@1.1001:ApprovedBy">
    <vt:lpwstr/>
  </property>
  <property fmtid="{D5CDD505-2E9C-101B-9397-08002B2CF9AE}" pid="59" name="FSC#COOELAK@1.1001:ApprovedAt">
    <vt:lpwstr/>
  </property>
  <property fmtid="{D5CDD505-2E9C-101B-9397-08002B2CF9AE}" pid="60" name="FSC#COOELAK@1.1001:Department">
    <vt:lpwstr>AVK Abteilung Finanzen (AVK_FIN)</vt:lpwstr>
  </property>
  <property fmtid="{D5CDD505-2E9C-101B-9397-08002B2CF9AE}" pid="61" name="FSC#COOELAK@1.1001:CreatedAt">
    <vt:lpwstr>02.05.2018</vt:lpwstr>
  </property>
  <property fmtid="{D5CDD505-2E9C-101B-9397-08002B2CF9AE}" pid="62" name="FSC#COOELAK@1.1001:OU">
    <vt:lpwstr>Amt für Volksschule, Amtsleitung (AVK)</vt:lpwstr>
  </property>
  <property fmtid="{D5CDD505-2E9C-101B-9397-08002B2CF9AE}" pid="63" name="FSC#COOELAK@1.1001:Priority">
    <vt:lpwstr> ()</vt:lpwstr>
  </property>
  <property fmtid="{D5CDD505-2E9C-101B-9397-08002B2CF9AE}" pid="64" name="FSC#COOELAK@1.1001:ObjBarCode">
    <vt:lpwstr>*COO.2103.100.2.7133664*</vt:lpwstr>
  </property>
  <property fmtid="{D5CDD505-2E9C-101B-9397-08002B2CF9AE}" pid="65" name="FSC#COOELAK@1.1001:RefBarCode">
    <vt:lpwstr>*COO.2103.100.7.912853*</vt:lpwstr>
  </property>
  <property fmtid="{D5CDD505-2E9C-101B-9397-08002B2CF9AE}" pid="66" name="FSC#COOELAK@1.1001:FileRefBarCode">
    <vt:lpwstr>*AVK/07.01.03/2006/05938*</vt:lpwstr>
  </property>
  <property fmtid="{D5CDD505-2E9C-101B-9397-08002B2CF9AE}" pid="67" name="FSC#COOELAK@1.1001:ExternalRef">
    <vt:lpwstr/>
  </property>
  <property fmtid="{D5CDD505-2E9C-101B-9397-08002B2CF9AE}" pid="68" name="FSC#COOELAK@1.1001:IncomingNumber">
    <vt:lpwstr/>
  </property>
  <property fmtid="{D5CDD505-2E9C-101B-9397-08002B2CF9AE}" pid="69" name="FSC#COOELAK@1.1001:IncomingSubject">
    <vt:lpwstr/>
  </property>
  <property fmtid="{D5CDD505-2E9C-101B-9397-08002B2CF9AE}" pid="70" name="FSC#COOELAK@1.1001:ProcessResponsible">
    <vt:lpwstr/>
  </property>
  <property fmtid="{D5CDD505-2E9C-101B-9397-08002B2CF9AE}" pid="71" name="FSC#COOELAK@1.1001:ProcessResponsiblePhone">
    <vt:lpwstr/>
  </property>
  <property fmtid="{D5CDD505-2E9C-101B-9397-08002B2CF9AE}" pid="72" name="FSC#COOELAK@1.1001:ProcessResponsibleMail">
    <vt:lpwstr/>
  </property>
  <property fmtid="{D5CDD505-2E9C-101B-9397-08002B2CF9AE}" pid="73" name="FSC#COOELAK@1.1001:ProcessResponsibleFax">
    <vt:lpwstr/>
  </property>
  <property fmtid="{D5CDD505-2E9C-101B-9397-08002B2CF9AE}" pid="74" name="FSC#COOELAK@1.1001:ApproverFirstName">
    <vt:lpwstr/>
  </property>
  <property fmtid="{D5CDD505-2E9C-101B-9397-08002B2CF9AE}" pid="75" name="FSC#COOELAK@1.1001:ApproverSurName">
    <vt:lpwstr/>
  </property>
  <property fmtid="{D5CDD505-2E9C-101B-9397-08002B2CF9AE}" pid="76" name="FSC#COOELAK@1.1001:ApproverTitle">
    <vt:lpwstr/>
  </property>
  <property fmtid="{D5CDD505-2E9C-101B-9397-08002B2CF9AE}" pid="77" name="FSC#COOELAK@1.1001:ExternalDate">
    <vt:lpwstr/>
  </property>
  <property fmtid="{D5CDD505-2E9C-101B-9397-08002B2CF9AE}" pid="78" name="FSC#COOELAK@1.1001:SettlementApprovedAt">
    <vt:lpwstr/>
  </property>
  <property fmtid="{D5CDD505-2E9C-101B-9397-08002B2CF9AE}" pid="79" name="FSC#COOELAK@1.1001:BaseNumber">
    <vt:lpwstr>07.01.03</vt:lpwstr>
  </property>
  <property fmtid="{D5CDD505-2E9C-101B-9397-08002B2CF9AE}" pid="80" name="FSC#COOELAK@1.1001:CurrentUserRolePos">
    <vt:lpwstr>Sachbearbeiter/in</vt:lpwstr>
  </property>
  <property fmtid="{D5CDD505-2E9C-101B-9397-08002B2CF9AE}" pid="81" name="FSC#COOELAK@1.1001:CurrentUserEmail">
    <vt:lpwstr>roberto.tropea@tg.ch</vt:lpwstr>
  </property>
  <property fmtid="{D5CDD505-2E9C-101B-9397-08002B2CF9AE}" pid="82" name="FSC#ELAKGOV@1.1001:PersonalSubjGender">
    <vt:lpwstr/>
  </property>
  <property fmtid="{D5CDD505-2E9C-101B-9397-08002B2CF9AE}" pid="83" name="FSC#ELAKGOV@1.1001:PersonalSubjFirstName">
    <vt:lpwstr/>
  </property>
  <property fmtid="{D5CDD505-2E9C-101B-9397-08002B2CF9AE}" pid="84" name="FSC#ELAKGOV@1.1001:PersonalSubjSurName">
    <vt:lpwstr/>
  </property>
  <property fmtid="{D5CDD505-2E9C-101B-9397-08002B2CF9AE}" pid="85" name="FSC#ELAKGOV@1.1001:PersonalSubjSalutation">
    <vt:lpwstr/>
  </property>
  <property fmtid="{D5CDD505-2E9C-101B-9397-08002B2CF9AE}" pid="86" name="FSC#ELAKGOV@1.1001:PersonalSubjAddress">
    <vt:lpwstr/>
  </property>
  <property fmtid="{D5CDD505-2E9C-101B-9397-08002B2CF9AE}" pid="87" name="FSC#LOCALSW@2103.100:BarCodeOwnerSubfile">
    <vt:lpwstr/>
  </property>
  <property fmtid="{D5CDD505-2E9C-101B-9397-08002B2CF9AE}" pid="88" name="FSC#ATSTATECFG@1.1001:Office">
    <vt:lpwstr/>
  </property>
  <property fmtid="{D5CDD505-2E9C-101B-9397-08002B2CF9AE}" pid="89" name="FSC#ATSTATECFG@1.1001:Agent">
    <vt:lpwstr>Roberto Tropea AVK</vt:lpwstr>
  </property>
  <property fmtid="{D5CDD505-2E9C-101B-9397-08002B2CF9AE}" pid="90" name="FSC#ATSTATECFG@1.1001:AgentPhone">
    <vt:lpwstr>+41 58 345 57 89</vt:lpwstr>
  </property>
  <property fmtid="{D5CDD505-2E9C-101B-9397-08002B2CF9AE}" pid="91" name="FSC#ATSTATECFG@1.1001:DepartmentFax">
    <vt:lpwstr/>
  </property>
  <property fmtid="{D5CDD505-2E9C-101B-9397-08002B2CF9AE}" pid="92" name="FSC#ATSTATECFG@1.1001:DepartmentEmail">
    <vt:lpwstr>leitung.avk@tg.ch</vt:lpwstr>
  </property>
  <property fmtid="{D5CDD505-2E9C-101B-9397-08002B2CF9AE}" pid="93" name="FSC#ATSTATECFG@1.1001:SubfileDate">
    <vt:lpwstr>12.06.2014</vt:lpwstr>
  </property>
  <property fmtid="{D5CDD505-2E9C-101B-9397-08002B2CF9AE}" pid="94" name="FSC#ATSTATECFG@1.1001:SubfileSubject">
    <vt:lpwstr/>
  </property>
  <property fmtid="{D5CDD505-2E9C-101B-9397-08002B2CF9AE}" pid="95" name="FSC#ATSTATECFG@1.1001:DepartmentZipCode">
    <vt:lpwstr>8510</vt:lpwstr>
  </property>
  <property fmtid="{D5CDD505-2E9C-101B-9397-08002B2CF9AE}" pid="96" name="FSC#ATSTATECFG@1.1001:DepartmentCountry">
    <vt:lpwstr>Schweiz</vt:lpwstr>
  </property>
  <property fmtid="{D5CDD505-2E9C-101B-9397-08002B2CF9AE}" pid="97" name="FSC#ATSTATECFG@1.1001:DepartmentCity">
    <vt:lpwstr>Frauenfeld</vt:lpwstr>
  </property>
  <property fmtid="{D5CDD505-2E9C-101B-9397-08002B2CF9AE}" pid="98" name="FSC#ATSTATECFG@1.1001:DepartmentStreet">
    <vt:lpwstr>Spannerstrasse 31</vt:lpwstr>
  </property>
  <property fmtid="{D5CDD505-2E9C-101B-9397-08002B2CF9AE}" pid="99" name="FSC#ATSTATECFG@1.1001:DepartmentDVR">
    <vt:lpwstr/>
  </property>
  <property fmtid="{D5CDD505-2E9C-101B-9397-08002B2CF9AE}" pid="100" name="FSC#ATSTATECFG@1.1001:DepartmentUID">
    <vt:lpwstr>4110</vt:lpwstr>
  </property>
  <property fmtid="{D5CDD505-2E9C-101B-9397-08002B2CF9AE}" pid="101" name="FSC#ATSTATECFG@1.1001:SubfileReference">
    <vt:lpwstr>AVK/07.01.03/2006/05938</vt:lpwstr>
  </property>
  <property fmtid="{D5CDD505-2E9C-101B-9397-08002B2CF9AE}" pid="102" name="FSC#ATSTATECFG@1.1001:Clause">
    <vt:lpwstr/>
  </property>
  <property fmtid="{D5CDD505-2E9C-101B-9397-08002B2CF9AE}" pid="103" name="FSC#ATSTATECFG@1.1001:ApprovedSignature">
    <vt:lpwstr/>
  </property>
  <property fmtid="{D5CDD505-2E9C-101B-9397-08002B2CF9AE}" pid="104" name="FSC#ATSTATECFG@1.1001:BankAccount">
    <vt:lpwstr/>
  </property>
  <property fmtid="{D5CDD505-2E9C-101B-9397-08002B2CF9AE}" pid="105" name="FSC#ATSTATECFG@1.1001:BankAccountOwner">
    <vt:lpwstr/>
  </property>
  <property fmtid="{D5CDD505-2E9C-101B-9397-08002B2CF9AE}" pid="106" name="FSC#ATSTATECFG@1.1001:BankInstitute">
    <vt:lpwstr/>
  </property>
  <property fmtid="{D5CDD505-2E9C-101B-9397-08002B2CF9AE}" pid="107" name="FSC#ATSTATECFG@1.1001:BankAccountID">
    <vt:lpwstr/>
  </property>
  <property fmtid="{D5CDD505-2E9C-101B-9397-08002B2CF9AE}" pid="108" name="FSC#ATSTATECFG@1.1001:BankAccountIBAN">
    <vt:lpwstr/>
  </property>
  <property fmtid="{D5CDD505-2E9C-101B-9397-08002B2CF9AE}" pid="109" name="FSC#ATSTATECFG@1.1001:BankAccountBIC">
    <vt:lpwstr/>
  </property>
  <property fmtid="{D5CDD505-2E9C-101B-9397-08002B2CF9AE}" pid="110" name="FSC#ATSTATECFG@1.1001:BankName">
    <vt:lpwstr/>
  </property>
  <property fmtid="{D5CDD505-2E9C-101B-9397-08002B2CF9AE}" pid="111" name="FSC#FSCFOLIO@1.1001:docpropproject">
    <vt:lpwstr/>
  </property>
  <property fmtid="{D5CDD505-2E9C-101B-9397-08002B2CF9AE}" pid="112" name="FSC#COOELAK@1.1001:ObjectAddressees">
    <vt:lpwstr/>
  </property>
</Properties>
</file>