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800"/>
  </bookViews>
  <sheets>
    <sheet name="Kennzahlen-Rapport Botschaft" sheetId="7" r:id="rId1"/>
    <sheet name="Eingabe" sheetId="1" r:id="rId2"/>
    <sheet name="Auswertung Kennzahlen" sheetId="5" state="hidden" r:id="rId3"/>
    <sheet name="Ergänzung Mehrjahresschnitt" sheetId="2" r:id="rId4"/>
    <sheet name="Änderungsprotokoll" sheetId="9" r:id="rId5"/>
    <sheet name="Hilfstabelle" sheetId="4" state="hidden" r:id="rId6"/>
  </sheets>
  <definedNames>
    <definedName name="_xlnm.Print_Area" localSheetId="1">Eingabe!$A$1:$G$67</definedName>
    <definedName name="_xlnm.Print_Area" localSheetId="3">'Ergänzung Mehrjahresschnitt'!$A$1:$S$66</definedName>
    <definedName name="_xlnm.Print_Area" localSheetId="0">'Kennzahlen-Rapport Botschaft'!$A$1:$K$72</definedName>
  </definedNames>
  <calcPr calcId="162913" calcMode="autoNoTable" concurrentManualCount="2"/>
</workbook>
</file>

<file path=xl/calcChain.xml><?xml version="1.0" encoding="utf-8"?>
<calcChain xmlns="http://schemas.openxmlformats.org/spreadsheetml/2006/main">
  <c r="H29" i="2" l="1"/>
  <c r="S37" i="2"/>
  <c r="R37" i="2"/>
  <c r="Q37" i="2"/>
  <c r="P37" i="2"/>
  <c r="O37" i="2"/>
  <c r="N37" i="2"/>
  <c r="M37" i="2"/>
  <c r="L37" i="2"/>
  <c r="G34" i="1" l="1"/>
  <c r="E10" i="1" l="1"/>
  <c r="C64" i="1" l="1"/>
  <c r="D30" i="5" l="1"/>
  <c r="F33" i="5"/>
  <c r="G33" i="5" s="1"/>
  <c r="H33" i="5" s="1"/>
  <c r="I33" i="5" s="1"/>
  <c r="J33" i="5" s="1"/>
  <c r="K33" i="5" s="1"/>
  <c r="L33" i="5" s="1"/>
  <c r="M33" i="5" s="1"/>
  <c r="D28" i="2"/>
  <c r="D16" i="7"/>
  <c r="F16" i="7" s="1"/>
  <c r="H16" i="7" s="1"/>
  <c r="J16" i="7" s="1"/>
  <c r="D3" i="7"/>
  <c r="F3" i="7" s="1"/>
  <c r="H3" i="7" l="1"/>
  <c r="J3" i="7" s="1"/>
  <c r="D31" i="7"/>
  <c r="D28" i="7"/>
  <c r="B1" i="7"/>
  <c r="L47" i="2" l="1"/>
  <c r="M47" i="2"/>
  <c r="N47" i="2"/>
  <c r="O47" i="2"/>
  <c r="P47" i="2"/>
  <c r="Q47" i="2"/>
  <c r="R47" i="2"/>
  <c r="S47" i="2"/>
  <c r="D33" i="5" l="1"/>
  <c r="G33" i="2"/>
  <c r="L66" i="2"/>
  <c r="M66" i="2"/>
  <c r="N66" i="2"/>
  <c r="O66" i="2"/>
  <c r="P66" i="2"/>
  <c r="Q66" i="2"/>
  <c r="R66" i="2"/>
  <c r="S66" i="2"/>
  <c r="L62" i="2"/>
  <c r="M62" i="2"/>
  <c r="N62" i="2"/>
  <c r="O62" i="2"/>
  <c r="P62" i="2"/>
  <c r="Q62" i="2"/>
  <c r="R62" i="2"/>
  <c r="S62" i="2"/>
  <c r="D6" i="1"/>
  <c r="L51" i="2"/>
  <c r="M51" i="2" s="1"/>
  <c r="N51" i="2" s="1"/>
  <c r="O51" i="2" s="1"/>
  <c r="P51" i="2" s="1"/>
  <c r="Q51" i="2" s="1"/>
  <c r="R51" i="2" s="1"/>
  <c r="S51" i="2" s="1"/>
  <c r="L27" i="2"/>
  <c r="F30" i="5" s="1"/>
  <c r="G28" i="2"/>
  <c r="R28" i="2"/>
  <c r="L31" i="5" s="1"/>
  <c r="H19" i="2"/>
  <c r="E12" i="1"/>
  <c r="S52" i="2" l="1"/>
  <c r="M34" i="5" s="1"/>
  <c r="R52" i="2"/>
  <c r="L34" i="5" s="1"/>
  <c r="Q52" i="2"/>
  <c r="K34" i="5" s="1"/>
  <c r="P52" i="2"/>
  <c r="J34" i="5" s="1"/>
  <c r="M27" i="2"/>
  <c r="G30" i="5" s="1"/>
  <c r="O52" i="2"/>
  <c r="I34" i="5" s="1"/>
  <c r="N52" i="2"/>
  <c r="H34" i="5" s="1"/>
  <c r="S28" i="2"/>
  <c r="M31" i="5" s="1"/>
  <c r="Q28" i="2"/>
  <c r="K31" i="5" s="1"/>
  <c r="P28" i="2"/>
  <c r="J31" i="5" s="1"/>
  <c r="O28" i="2"/>
  <c r="I31" i="5" s="1"/>
  <c r="N28" i="2"/>
  <c r="H31" i="5" s="1"/>
  <c r="M52" i="2"/>
  <c r="G34" i="5" s="1"/>
  <c r="L52" i="2"/>
  <c r="F34" i="5" s="1"/>
  <c r="L28" i="2"/>
  <c r="F31" i="5" s="1"/>
  <c r="M28" i="2"/>
  <c r="G31" i="5" s="1"/>
  <c r="H35" i="2"/>
  <c r="H34" i="2"/>
  <c r="H30" i="2"/>
  <c r="G31" i="1"/>
  <c r="E14" i="1"/>
  <c r="H11" i="2"/>
  <c r="D32" i="1"/>
  <c r="D33" i="1"/>
  <c r="N27" i="2" l="1"/>
  <c r="H30" i="5" s="1"/>
  <c r="H28" i="2"/>
  <c r="D31" i="5" s="1"/>
  <c r="D29" i="7" s="1"/>
  <c r="H33" i="2"/>
  <c r="D34" i="5" s="1"/>
  <c r="D32" i="7" s="1"/>
  <c r="D23" i="2"/>
  <c r="D7" i="2"/>
  <c r="D8" i="2"/>
  <c r="O27" i="2" l="1"/>
  <c r="I30" i="5" s="1"/>
  <c r="P27" i="2" l="1"/>
  <c r="J30" i="5" s="1"/>
  <c r="D15" i="2"/>
  <c r="Q27" i="2" l="1"/>
  <c r="K30" i="5" s="1"/>
  <c r="C2" i="5"/>
  <c r="C2" i="2"/>
  <c r="R27" i="2" l="1"/>
  <c r="L30" i="5" s="1"/>
  <c r="S27" i="2" l="1"/>
  <c r="M30" i="5" s="1"/>
  <c r="E18" i="1"/>
  <c r="E8" i="1"/>
  <c r="E9" i="1"/>
  <c r="D27" i="1"/>
  <c r="D21" i="1"/>
  <c r="D19" i="1"/>
  <c r="D15" i="1"/>
  <c r="D11" i="1"/>
  <c r="D7" i="1"/>
  <c r="E46" i="1" s="1"/>
  <c r="D36" i="1" l="1"/>
  <c r="D11" i="2"/>
  <c r="E16" i="1" l="1"/>
  <c r="E36" i="1" s="1"/>
  <c r="F16" i="1"/>
  <c r="H12" i="2" l="1"/>
  <c r="H10" i="2" s="1"/>
  <c r="D20" i="7" s="1"/>
  <c r="H20" i="2"/>
  <c r="H18" i="2" s="1"/>
  <c r="D24" i="7" s="1"/>
  <c r="H7" i="2"/>
  <c r="H15" i="2"/>
  <c r="D6" i="2"/>
  <c r="G25" i="1"/>
  <c r="G28" i="1"/>
  <c r="G27" i="1"/>
  <c r="G24" i="1"/>
  <c r="G23" i="1"/>
  <c r="G22" i="1"/>
  <c r="F20" i="1"/>
  <c r="F18" i="1"/>
  <c r="F15" i="1"/>
  <c r="F12" i="1"/>
  <c r="F11" i="1"/>
  <c r="F9" i="1"/>
  <c r="F8" i="1"/>
  <c r="G36" i="1" l="1"/>
  <c r="F36" i="1"/>
  <c r="D6" i="5"/>
  <c r="D5" i="7"/>
  <c r="D12" i="2"/>
  <c r="D10" i="2" s="1"/>
  <c r="D26" i="5"/>
  <c r="D20" i="2" l="1"/>
  <c r="D29" i="2"/>
  <c r="D27" i="2" s="1"/>
  <c r="D15" i="5" s="1"/>
  <c r="D14" i="7" s="1"/>
  <c r="D24" i="2"/>
  <c r="D22" i="2" s="1"/>
  <c r="D8" i="5"/>
  <c r="D7" i="7"/>
  <c r="D19" i="2"/>
  <c r="D16" i="2"/>
  <c r="D14" i="2" s="1"/>
  <c r="H8" i="2"/>
  <c r="H6" i="2" s="1"/>
  <c r="D22" i="5"/>
  <c r="H24" i="2"/>
  <c r="H16" i="2"/>
  <c r="H14" i="2" s="1"/>
  <c r="H23" i="2"/>
  <c r="D18" i="2" l="1"/>
  <c r="D11" i="7" s="1"/>
  <c r="D10" i="5"/>
  <c r="D9" i="7"/>
  <c r="D14" i="5"/>
  <c r="D13" i="7"/>
  <c r="D24" i="5"/>
  <c r="D22" i="7"/>
  <c r="D20" i="5"/>
  <c r="D18" i="7"/>
  <c r="H22" i="2"/>
  <c r="D12" i="5" l="1"/>
  <c r="D28" i="5"/>
  <c r="D26" i="7"/>
</calcChain>
</file>

<file path=xl/sharedStrings.xml><?xml version="1.0" encoding="utf-8"?>
<sst xmlns="http://schemas.openxmlformats.org/spreadsheetml/2006/main" count="290" uniqueCount="198">
  <si>
    <t>Eingabe</t>
  </si>
  <si>
    <t>Abschreibungen</t>
  </si>
  <si>
    <t>Entnahmen aus Spezialfinanzierungen</t>
  </si>
  <si>
    <t>Personalaufwand</t>
  </si>
  <si>
    <t>Sachaufwand</t>
  </si>
  <si>
    <t>Transferaufwand</t>
  </si>
  <si>
    <t>Finanzaufwand</t>
  </si>
  <si>
    <t>ausserordentlicher Sach- und Betriebsaufwand</t>
  </si>
  <si>
    <t>zusätzliche Abschreibungen</t>
  </si>
  <si>
    <t>Einlagen in EK</t>
  </si>
  <si>
    <t>Wertberichtigung auf Forderungen</t>
  </si>
  <si>
    <t>Entnahmen aus EK</t>
  </si>
  <si>
    <t>Wertberichtigung Anlagen FV</t>
  </si>
  <si>
    <t>Fiskalertrag</t>
  </si>
  <si>
    <t>Verschiedene Erträge</t>
  </si>
  <si>
    <t>Ertragsüberschuss</t>
  </si>
  <si>
    <t>Saldo</t>
  </si>
  <si>
    <t>Selbstfinanzierung</t>
  </si>
  <si>
    <t>Total</t>
  </si>
  <si>
    <t>Laufender Aufwand</t>
  </si>
  <si>
    <t>Laufende Ausgaben</t>
  </si>
  <si>
    <t>Laufender Ertrag</t>
  </si>
  <si>
    <t>Investitions-Rechnung</t>
  </si>
  <si>
    <t>Passivierung IR</t>
  </si>
  <si>
    <t>Aktivierung IR</t>
  </si>
  <si>
    <t>Bilanz</t>
  </si>
  <si>
    <t>Finanzvermögen</t>
  </si>
  <si>
    <t>Fremdkapital</t>
  </si>
  <si>
    <t>Finanzausgleich</t>
  </si>
  <si>
    <t>Nettoverschuldungsquotient</t>
  </si>
  <si>
    <t>Nenner</t>
  </si>
  <si>
    <t>Zähler</t>
  </si>
  <si>
    <t>Selbstinanzierungsgrad</t>
  </si>
  <si>
    <t>Zinsbelastungsanteil</t>
  </si>
  <si>
    <t>Zinsaufwand</t>
  </si>
  <si>
    <t>Zinsertrag</t>
  </si>
  <si>
    <t>Nettoschuld pro Einwohner</t>
  </si>
  <si>
    <t>Selbstfinanzierungsanteil</t>
  </si>
  <si>
    <t>Kapitaldienstanteil</t>
  </si>
  <si>
    <t>Bruttoverschuldungsanteil</t>
  </si>
  <si>
    <t>Laufende Verbindlichkeiten</t>
  </si>
  <si>
    <t>kurzfristige Finanzverbindlichkeiten</t>
  </si>
  <si>
    <t>langfristige Finanzverbindlichkeiten</t>
  </si>
  <si>
    <t>Eigenkapital</t>
  </si>
  <si>
    <t>Investitionsanteil</t>
  </si>
  <si>
    <t>Steuerkraft</t>
  </si>
  <si>
    <t>Sachanlagen</t>
  </si>
  <si>
    <t>Immaterielle Anlagen</t>
  </si>
  <si>
    <t>Ausserordentliche Investitionen</t>
  </si>
  <si>
    <t>Anzahl Einwohner</t>
  </si>
  <si>
    <t>Aufwandüberschuss</t>
  </si>
  <si>
    <t>Finanzertrag</t>
  </si>
  <si>
    <t>Einlagen in Spezialfinanzierungen</t>
  </si>
  <si>
    <t>Entgelte</t>
  </si>
  <si>
    <t>Ausserordentlicher Finanzaufwand</t>
  </si>
  <si>
    <t>= Eingabefeld</t>
  </si>
  <si>
    <t>= Relevante Position für Kennzahl</t>
  </si>
  <si>
    <t>Auflösung kum. zus. Abschreibungen</t>
  </si>
  <si>
    <t>Ausserordentliche verschiedene Erträge</t>
  </si>
  <si>
    <t>Direktzahlungen für Zusammenschlüsse von Schulgemeinden</t>
  </si>
  <si>
    <t>Aufwanddeckung</t>
  </si>
  <si>
    <t>Zinsbelastungsrisiko</t>
  </si>
  <si>
    <t>Eigenkapitalquote</t>
  </si>
  <si>
    <t>Schulgemeinde</t>
  </si>
  <si>
    <t>Aadorf VSG</t>
  </si>
  <si>
    <t>Affeltrangen SSG</t>
  </si>
  <si>
    <t>Altnau PSG</t>
  </si>
  <si>
    <t>Altnau SSG</t>
  </si>
  <si>
    <t>Amlikon-Holzhäusern PSG</t>
  </si>
  <si>
    <t>Amriswil VSG</t>
  </si>
  <si>
    <t>Arbon PSG</t>
  </si>
  <si>
    <t>Arbon SSG</t>
  </si>
  <si>
    <t>Berg-Birwinken VSG</t>
  </si>
  <si>
    <t>Bettwiesen PSG</t>
  </si>
  <si>
    <t>Bichelsee-Balterswil VSG</t>
  </si>
  <si>
    <t>Bischofszell VSG</t>
  </si>
  <si>
    <t>Bottighofen PSG</t>
  </si>
  <si>
    <t>Braunau PSG</t>
  </si>
  <si>
    <t>Bürglen VSG</t>
  </si>
  <si>
    <t>Bussnang-Rothenhausen PSG</t>
  </si>
  <si>
    <t>Dozwil-Kesswil PSG</t>
  </si>
  <si>
    <t>Dozwil-Kesswil-Uttwil SSG</t>
  </si>
  <si>
    <t>Egnach VSG</t>
  </si>
  <si>
    <t>Erlen VSG</t>
  </si>
  <si>
    <t>Ermatingen PSG</t>
  </si>
  <si>
    <t>Ermatingen SSG</t>
  </si>
  <si>
    <t>Eschenz PSG</t>
  </si>
  <si>
    <t>Eschenz SSG</t>
  </si>
  <si>
    <t>Eschlikon VSG</t>
  </si>
  <si>
    <t>Felben-Wellhausen PSG</t>
  </si>
  <si>
    <t>Fischingen VSG</t>
  </si>
  <si>
    <t>Frasnacht PSG</t>
  </si>
  <si>
    <t>Frauenfeld PSG</t>
  </si>
  <si>
    <t>Frauenfeld SSG</t>
  </si>
  <si>
    <t>Freidorf-Watt PSG</t>
  </si>
  <si>
    <t>Gachnang PSG</t>
  </si>
  <si>
    <t>Güttingen PSG</t>
  </si>
  <si>
    <t>Halingen SSG</t>
  </si>
  <si>
    <t>Herdern-Dettighofen PSG</t>
  </si>
  <si>
    <t>Homburg PSG</t>
  </si>
  <si>
    <t>Horn VSG</t>
  </si>
  <si>
    <t>Hüttlingen PSG</t>
  </si>
  <si>
    <t>Hüttwilen PSG</t>
  </si>
  <si>
    <t>Hüttwilen SSG</t>
  </si>
  <si>
    <t>Kemmental VSG</t>
  </si>
  <si>
    <t>Kreuzlingen PSG</t>
  </si>
  <si>
    <t>Kreuzlingen SSG</t>
  </si>
  <si>
    <t>Langrickenbach PSG</t>
  </si>
  <si>
    <t>Lauchetal PSG</t>
  </si>
  <si>
    <t>Lommis PSG</t>
  </si>
  <si>
    <t>Märstetten PSG</t>
  </si>
  <si>
    <t>Matzingen PSG</t>
  </si>
  <si>
    <t>Müllheim PSG</t>
  </si>
  <si>
    <t>Müllheim SSG</t>
  </si>
  <si>
    <t>Münchwilen VSG</t>
  </si>
  <si>
    <t>Münsterlingen PSG</t>
  </si>
  <si>
    <t>Neunforn VSG</t>
  </si>
  <si>
    <t>Nollen VSG</t>
  </si>
  <si>
    <t>Nussbaumen PSG</t>
  </si>
  <si>
    <t>Oberhofen-Lengwil PSG</t>
  </si>
  <si>
    <t>Ottoberg PSG</t>
  </si>
  <si>
    <t>Pfyn PSG</t>
  </si>
  <si>
    <t>Regio Märwil PSG</t>
  </si>
  <si>
    <t>Region Diessenhofen VSG</t>
  </si>
  <si>
    <t>Region Sulgen VSG</t>
  </si>
  <si>
    <t>Rickenbach PSG</t>
  </si>
  <si>
    <t>Rickenbach-Wilen SSG</t>
  </si>
  <si>
    <t>Roggwil PSG</t>
  </si>
  <si>
    <t>Romanshorn PSG</t>
  </si>
  <si>
    <t>Romanshorn-Salmsach SSG</t>
  </si>
  <si>
    <t>Sirnach PG</t>
  </si>
  <si>
    <t>Stachen PSG</t>
  </si>
  <si>
    <t>Steckborn PSG</t>
  </si>
  <si>
    <t>Steckborn SSG</t>
  </si>
  <si>
    <t>Stettfurt PSG</t>
  </si>
  <si>
    <t>Tägerwilen VSG</t>
  </si>
  <si>
    <t>Thundorf PSG</t>
  </si>
  <si>
    <t>Tobel-Tägerschen Pol. Gmd</t>
  </si>
  <si>
    <t>Uesslingen-Buch PSG</t>
  </si>
  <si>
    <t>Uttwil PSG</t>
  </si>
  <si>
    <t>Wagenhausen-Kaltenbach PSG</t>
  </si>
  <si>
    <t>Wängi VSG</t>
  </si>
  <si>
    <t>Warth-Weiningen PSG</t>
  </si>
  <si>
    <t>Weinfelden PSG</t>
  </si>
  <si>
    <t>Weinfelden SSG</t>
  </si>
  <si>
    <t>Wigoltingen VSG</t>
  </si>
  <si>
    <t>Wilen bei Wil PSG</t>
  </si>
  <si>
    <t>Entnahmen Baufolgekosten</t>
  </si>
  <si>
    <t>Jahr</t>
  </si>
  <si>
    <t>1. Priorität</t>
  </si>
  <si>
    <t>2. Priorität</t>
  </si>
  <si>
    <t>Bitte auswählen</t>
  </si>
  <si>
    <t>Auswahl Zeitraum durchschnittlicher Aufwanddeckung</t>
  </si>
  <si>
    <t>1 Jahr</t>
  </si>
  <si>
    <t>2 Jahre</t>
  </si>
  <si>
    <t>3 Jahre</t>
  </si>
  <si>
    <t>4 Jahre</t>
  </si>
  <si>
    <t xml:space="preserve">5 Jahre </t>
  </si>
  <si>
    <t>6 Jahre</t>
  </si>
  <si>
    <t>7 Jahre</t>
  </si>
  <si>
    <t>8 Jahre</t>
  </si>
  <si>
    <t>Laufender Aufwand vor Verwendung</t>
  </si>
  <si>
    <t>Auswahl Zeitraum durchschnittlicher Selbstfinanzierungsgrad</t>
  </si>
  <si>
    <t>5 Jahre</t>
  </si>
  <si>
    <t>Selbstfinanzierungsgrad</t>
  </si>
  <si>
    <t>Entnahmen Erneuerungfonds Baufolgekosten</t>
  </si>
  <si>
    <t>Relevante Investitionen</t>
  </si>
  <si>
    <r>
      <t xml:space="preserve">Erfolgsrechnung </t>
    </r>
    <r>
      <rPr>
        <b/>
        <sz val="11"/>
        <color rgb="FFFF0000"/>
        <rFont val="Arial"/>
        <family val="2"/>
      </rPr>
      <t>(nach Verwendung des Ertragsüberschusses)</t>
    </r>
  </si>
  <si>
    <r>
      <rPr>
        <b/>
        <sz val="11"/>
        <color theme="1"/>
        <rFont val="Arial"/>
        <family val="2"/>
      </rPr>
      <t xml:space="preserve">HINWEIS: 
</t>
    </r>
    <r>
      <rPr>
        <sz val="11"/>
        <color theme="1"/>
        <rFont val="Arial"/>
        <family val="2"/>
      </rPr>
      <t>Wenn die "Aufwanddeckung x Jahre" und der "Selbstfinanzierungsgrad x Jahre" berechnet werden soll, müssen in separatem Registerblatt "Ergänzung Mehrjahresschnitt" zusätzliche Angaben ausgefüllt werden.</t>
    </r>
  </si>
  <si>
    <t>Verwendung des Ertragsüberschusses:</t>
  </si>
  <si>
    <t>Einlage in Erneuerungsfonds (maximal Einlagepotential)</t>
  </si>
  <si>
    <t>Zusätzliche Abschreibungen (aufzulösen über Restnutzungsdauer)</t>
  </si>
  <si>
    <t>Ergebnis nach Verwendung des Ertragsüberschusses</t>
  </si>
  <si>
    <t>Ertragsüberschuss vor Verwendung des Ertragsüberschusses</t>
  </si>
  <si>
    <t>Ertragsüberschuss (nach Verwendung des Ertragsüberschusses)</t>
  </si>
  <si>
    <t>Einlagen in Erneuerungsfonds im Rahmen der Verwendung des Ertragsüberschusses
(ohne Einlagen in Vorfinanzierungen oder zusätzliche Abschreibungen)</t>
  </si>
  <si>
    <r>
      <rPr>
        <b/>
        <sz val="11"/>
        <color theme="1"/>
        <rFont val="Arial"/>
        <family val="2"/>
      </rPr>
      <t xml:space="preserve">HINWEIS: 
</t>
    </r>
    <r>
      <rPr>
        <sz val="11"/>
        <color theme="1"/>
        <rFont val="Arial"/>
        <family val="2"/>
      </rPr>
      <t>Die Vorjahres-Kennzahlen werden nicht berechnet, können aber hier manuell eingetragen werden.</t>
    </r>
  </si>
  <si>
    <t>davon freie Reserve</t>
  </si>
  <si>
    <t>davon frei Reserve</t>
  </si>
  <si>
    <t>Bilanzüberschuss / Bilanzfehlbetrag</t>
  </si>
  <si>
    <t>Eigenkapitalquote zur freien Reserve</t>
  </si>
  <si>
    <t>Richtwerte</t>
  </si>
  <si>
    <t>Transferertrag</t>
  </si>
  <si>
    <t>Entnahme Neubewertungsreserve</t>
  </si>
  <si>
    <t>Berlingen PG</t>
  </si>
  <si>
    <t>Mammern PG</t>
  </si>
  <si>
    <t>Salenstein PG</t>
  </si>
  <si>
    <t>Salmsach PG</t>
  </si>
  <si>
    <t>Einlage in Vorfinanzierungen</t>
  </si>
  <si>
    <t>Änderungsprotokoll des Tools</t>
  </si>
  <si>
    <t>Finanzplan HRM2</t>
  </si>
  <si>
    <t>Version</t>
  </si>
  <si>
    <t>Änderung</t>
  </si>
  <si>
    <t>- Ergänzung Entnahme Neuberwertungsreserve 4896 «Berechnung laufender Ertrag»</t>
  </si>
  <si>
    <t>- Anpassung Rechnungsjahre Hilfstabelle</t>
  </si>
  <si>
    <t>- Anpassung Beschreibung der politischen Gemeinden</t>
  </si>
  <si>
    <t>Frauenfeld, 11.09.2023, frt</t>
  </si>
  <si>
    <t>- Löschen der Beschreibung «innerhalb 5 Jahre aufzulösen» unter Einlagen in Vorfinanzierung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</si>
</sst>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_ ;\-0\ "/>
    <numFmt numFmtId="167" formatCode="&quot;Fr.&quot;\ #,##0.00;&quot;Fr.&quot;\ \-#,##0.00"/>
    <numFmt numFmtId="168" formatCode="&quot;Fr.&quot;\ #,##0;&quot;Fr.&quot;\ \-#,##0"/>
  </numFmts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Tahoma"/>
      <family val="2"/>
    </font>
    <font>
      <b/>
      <sz val="11"/>
      <color rgb="FFFF0000"/>
      <name val="Arial"/>
      <family val="2"/>
    </font>
    <font>
      <b/>
      <sz val="1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25"/>
      <color rgb="FFFF0000"/>
      <name val="Arial"/>
      <family val="2"/>
    </font>
    <font>
      <b/>
      <sz val="9"/>
      <color rgb="FF0070C0"/>
      <name val="Arial"/>
      <family val="2"/>
    </font>
    <font>
      <sz val="11"/>
      <color theme="0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130">
    <xf numFmtId="0" fontId="0" fillId="0" borderId="0" xfId="0"/>
    <xf numFmtId="164" fontId="0" fillId="2" borderId="0" xfId="1" applyNumberFormat="1" applyFont="1" applyFill="1"/>
    <xf numFmtId="0" fontId="0" fillId="2" borderId="0" xfId="0" applyFill="1"/>
    <xf numFmtId="0" fontId="2" fillId="2" borderId="0" xfId="0" applyFont="1" applyFill="1"/>
    <xf numFmtId="0" fontId="0" fillId="2" borderId="0" xfId="0" applyFont="1" applyFill="1"/>
    <xf numFmtId="0" fontId="2" fillId="2" borderId="0" xfId="0" applyFont="1" applyFill="1" applyBorder="1"/>
    <xf numFmtId="0" fontId="0" fillId="2" borderId="0" xfId="0" applyFill="1" applyBorder="1"/>
    <xf numFmtId="164" fontId="0" fillId="2" borderId="0" xfId="0" applyNumberFormat="1" applyFill="1"/>
    <xf numFmtId="0" fontId="3" fillId="0" borderId="2" xfId="0" applyFont="1" applyFill="1" applyBorder="1" applyAlignment="1">
      <alignment vertical="center"/>
    </xf>
    <xf numFmtId="0" fontId="4" fillId="0" borderId="0" xfId="0" applyFont="1"/>
    <xf numFmtId="164" fontId="0" fillId="3" borderId="5" xfId="1" applyNumberFormat="1" applyFont="1" applyFill="1" applyBorder="1" applyProtection="1">
      <protection locked="0"/>
    </xf>
    <xf numFmtId="164" fontId="0" fillId="3" borderId="4" xfId="1" applyNumberFormat="1" applyFont="1" applyFill="1" applyBorder="1" applyProtection="1">
      <protection locked="0"/>
    </xf>
    <xf numFmtId="164" fontId="0" fillId="3" borderId="0" xfId="1" quotePrefix="1" applyNumberFormat="1" applyFont="1" applyFill="1" applyProtection="1">
      <protection locked="0"/>
    </xf>
    <xf numFmtId="164" fontId="0" fillId="4" borderId="0" xfId="1" applyNumberFormat="1" applyFont="1" applyFill="1"/>
    <xf numFmtId="164" fontId="0" fillId="2" borderId="0" xfId="1" applyNumberFormat="1" applyFont="1" applyFill="1" applyBorder="1"/>
    <xf numFmtId="164" fontId="0" fillId="4" borderId="4" xfId="1" applyNumberFormat="1" applyFont="1" applyFill="1" applyBorder="1"/>
    <xf numFmtId="164" fontId="0" fillId="2" borderId="4" xfId="1" applyNumberFormat="1" applyFont="1" applyFill="1" applyBorder="1"/>
    <xf numFmtId="0" fontId="2" fillId="5" borderId="0" xfId="0" applyFont="1" applyFill="1"/>
    <xf numFmtId="0" fontId="0" fillId="5" borderId="0" xfId="0" applyFill="1"/>
    <xf numFmtId="0" fontId="2" fillId="5" borderId="0" xfId="0" applyFont="1" applyFill="1" applyBorder="1"/>
    <xf numFmtId="164" fontId="0" fillId="5" borderId="4" xfId="1" applyNumberFormat="1" applyFont="1" applyFill="1" applyBorder="1"/>
    <xf numFmtId="0" fontId="0" fillId="2" borderId="8" xfId="0" applyFill="1" applyBorder="1"/>
    <xf numFmtId="0" fontId="2" fillId="2" borderId="8" xfId="0" applyFont="1" applyFill="1" applyBorder="1"/>
    <xf numFmtId="164" fontId="0" fillId="2" borderId="3" xfId="1" applyNumberFormat="1" applyFont="1" applyFill="1" applyBorder="1"/>
    <xf numFmtId="164" fontId="2" fillId="4" borderId="3" xfId="1" applyNumberFormat="1" applyFont="1" applyFill="1" applyBorder="1"/>
    <xf numFmtId="0" fontId="2" fillId="5" borderId="10" xfId="0" applyFont="1" applyFill="1" applyBorder="1" applyAlignment="1">
      <alignment horizontal="right"/>
    </xf>
    <xf numFmtId="0" fontId="2" fillId="5" borderId="10" xfId="0" applyFont="1" applyFill="1" applyBorder="1"/>
    <xf numFmtId="164" fontId="2" fillId="5" borderId="11" xfId="1" applyNumberFormat="1" applyFont="1" applyFill="1" applyBorder="1"/>
    <xf numFmtId="0" fontId="2" fillId="5" borderId="11" xfId="0" applyFont="1" applyFill="1" applyBorder="1"/>
    <xf numFmtId="9" fontId="2" fillId="2" borderId="0" xfId="2" applyFont="1" applyFill="1" applyBorder="1"/>
    <xf numFmtId="10" fontId="2" fillId="2" borderId="0" xfId="2" applyNumberFormat="1" applyFont="1" applyFill="1" applyBorder="1"/>
    <xf numFmtId="43" fontId="2" fillId="2" borderId="0" xfId="1" applyFont="1" applyFill="1" applyBorder="1"/>
    <xf numFmtId="9" fontId="2" fillId="2" borderId="0" xfId="2" applyNumberFormat="1" applyFont="1" applyFill="1" applyBorder="1"/>
    <xf numFmtId="0" fontId="0" fillId="2" borderId="0" xfId="0" applyFill="1" applyBorder="1" applyAlignment="1">
      <alignment horizontal="center"/>
    </xf>
    <xf numFmtId="0" fontId="5" fillId="2" borderId="0" xfId="0" applyFont="1" applyFill="1" applyBorder="1"/>
    <xf numFmtId="0" fontId="2" fillId="2" borderId="12" xfId="0" applyFont="1" applyFill="1" applyBorder="1"/>
    <xf numFmtId="9" fontId="2" fillId="2" borderId="7" xfId="2" applyFont="1" applyFill="1" applyBorder="1"/>
    <xf numFmtId="165" fontId="2" fillId="2" borderId="7" xfId="2" applyNumberFormat="1" applyFont="1" applyFill="1" applyBorder="1"/>
    <xf numFmtId="43" fontId="2" fillId="2" borderId="7" xfId="1" applyFont="1" applyFill="1" applyBorder="1"/>
    <xf numFmtId="0" fontId="0" fillId="2" borderId="12" xfId="0" applyFill="1" applyBorder="1"/>
    <xf numFmtId="0" fontId="0" fillId="2" borderId="3" xfId="0" applyFill="1" applyBorder="1"/>
    <xf numFmtId="164" fontId="0" fillId="4" borderId="0" xfId="1" quotePrefix="1" applyNumberFormat="1" applyFont="1" applyFill="1"/>
    <xf numFmtId="0" fontId="5" fillId="2" borderId="0" xfId="0" applyFont="1" applyFill="1"/>
    <xf numFmtId="0" fontId="0" fillId="2" borderId="5" xfId="0" applyFill="1" applyBorder="1"/>
    <xf numFmtId="164" fontId="0" fillId="2" borderId="6" xfId="1" applyNumberFormat="1" applyFont="1" applyFill="1" applyBorder="1"/>
    <xf numFmtId="0" fontId="0" fillId="2" borderId="13" xfId="0" applyFill="1" applyBorder="1"/>
    <xf numFmtId="164" fontId="0" fillId="2" borderId="9" xfId="1" applyNumberFormat="1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/>
    <xf numFmtId="0" fontId="8" fillId="2" borderId="3" xfId="0" applyFont="1" applyFill="1" applyBorder="1"/>
    <xf numFmtId="164" fontId="0" fillId="3" borderId="3" xfId="1" applyNumberFormat="1" applyFont="1" applyFill="1" applyBorder="1" applyProtection="1">
      <protection locked="0"/>
    </xf>
    <xf numFmtId="0" fontId="2" fillId="2" borderId="14" xfId="0" applyFont="1" applyFill="1" applyBorder="1"/>
    <xf numFmtId="0" fontId="2" fillId="2" borderId="5" xfId="0" applyFont="1" applyFill="1" applyBorder="1"/>
    <xf numFmtId="9" fontId="2" fillId="2" borderId="6" xfId="2" applyNumberFormat="1" applyFont="1" applyFill="1" applyBorder="1"/>
    <xf numFmtId="164" fontId="0" fillId="2" borderId="7" xfId="1" applyNumberFormat="1" applyFont="1" applyFill="1" applyBorder="1"/>
    <xf numFmtId="0" fontId="2" fillId="2" borderId="3" xfId="0" applyFont="1" applyFill="1" applyBorder="1" applyAlignment="1">
      <alignment horizontal="center"/>
    </xf>
    <xf numFmtId="9" fontId="8" fillId="2" borderId="3" xfId="2" applyFont="1" applyFill="1" applyBorder="1"/>
    <xf numFmtId="9" fontId="0" fillId="2" borderId="3" xfId="2" applyFont="1" applyFill="1" applyBorder="1"/>
    <xf numFmtId="0" fontId="2" fillId="2" borderId="14" xfId="0" applyFont="1" applyFill="1" applyBorder="1" applyAlignment="1">
      <alignment horizontal="center"/>
    </xf>
    <xf numFmtId="9" fontId="2" fillId="2" borderId="7" xfId="2" applyFont="1" applyFill="1" applyBorder="1" applyAlignment="1">
      <alignment horizontal="center"/>
    </xf>
    <xf numFmtId="9" fontId="0" fillId="2" borderId="0" xfId="2" applyFont="1" applyFill="1" applyBorder="1"/>
    <xf numFmtId="0" fontId="0" fillId="3" borderId="3" xfId="0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165" fontId="0" fillId="2" borderId="7" xfId="2" applyNumberFormat="1" applyFont="1" applyFill="1" applyBorder="1"/>
    <xf numFmtId="43" fontId="2" fillId="2" borderId="7" xfId="1" applyNumberFormat="1" applyFont="1" applyFill="1" applyBorder="1"/>
    <xf numFmtId="166" fontId="0" fillId="3" borderId="3" xfId="1" applyNumberFormat="1" applyFon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64" fontId="0" fillId="2" borderId="4" xfId="1" applyNumberFormat="1" applyFont="1" applyFill="1" applyBorder="1" applyProtection="1">
      <protection locked="0"/>
    </xf>
    <xf numFmtId="164" fontId="0" fillId="2" borderId="0" xfId="1" applyNumberFormat="1" applyFont="1" applyFill="1" applyBorder="1" applyProtection="1">
      <protection locked="0"/>
    </xf>
    <xf numFmtId="0" fontId="10" fillId="2" borderId="3" xfId="0" applyFont="1" applyFill="1" applyBorder="1" applyAlignment="1">
      <alignment wrapText="1"/>
    </xf>
    <xf numFmtId="0" fontId="11" fillId="2" borderId="0" xfId="0" applyFont="1" applyFill="1" applyBorder="1"/>
    <xf numFmtId="165" fontId="2" fillId="2" borderId="3" xfId="2" applyNumberFormat="1" applyFont="1" applyFill="1" applyBorder="1"/>
    <xf numFmtId="0" fontId="2" fillId="5" borderId="3" xfId="0" applyFont="1" applyFill="1" applyBorder="1"/>
    <xf numFmtId="0" fontId="2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9" fontId="11" fillId="2" borderId="0" xfId="2" applyFont="1" applyFill="1" applyBorder="1"/>
    <xf numFmtId="9" fontId="2" fillId="2" borderId="3" xfId="2" applyFont="1" applyFill="1" applyBorder="1" applyAlignment="1">
      <alignment horizontal="center"/>
    </xf>
    <xf numFmtId="0" fontId="2" fillId="2" borderId="3" xfId="0" applyFont="1" applyFill="1" applyBorder="1"/>
    <xf numFmtId="0" fontId="2" fillId="7" borderId="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/>
    </xf>
    <xf numFmtId="9" fontId="12" fillId="2" borderId="7" xfId="2" applyFont="1" applyFill="1" applyBorder="1" applyAlignment="1">
      <alignment vertical="center"/>
    </xf>
    <xf numFmtId="0" fontId="13" fillId="2" borderId="3" xfId="0" applyFont="1" applyFill="1" applyBorder="1"/>
    <xf numFmtId="9" fontId="12" fillId="2" borderId="3" xfId="0" applyNumberFormat="1" applyFont="1" applyFill="1" applyBorder="1"/>
    <xf numFmtId="0" fontId="12" fillId="2" borderId="0" xfId="0" applyFont="1" applyFill="1"/>
    <xf numFmtId="0" fontId="2" fillId="2" borderId="0" xfId="0" applyFont="1" applyFill="1" applyBorder="1" applyAlignment="1">
      <alignment horizontal="center"/>
    </xf>
    <xf numFmtId="165" fontId="2" fillId="2" borderId="0" xfId="2" applyNumberFormat="1" applyFont="1" applyFill="1" applyBorder="1"/>
    <xf numFmtId="9" fontId="12" fillId="2" borderId="0" xfId="0" applyNumberFormat="1" applyFont="1" applyFill="1" applyBorder="1"/>
    <xf numFmtId="167" fontId="2" fillId="2" borderId="0" xfId="1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164" fontId="0" fillId="2" borderId="4" xfId="1" applyNumberFormat="1" applyFont="1" applyFill="1" applyBorder="1" applyProtection="1"/>
    <xf numFmtId="165" fontId="2" fillId="2" borderId="3" xfId="2" applyNumberFormat="1" applyFont="1" applyFill="1" applyBorder="1" applyProtection="1">
      <protection locked="0"/>
    </xf>
    <xf numFmtId="9" fontId="12" fillId="2" borderId="3" xfId="0" applyNumberFormat="1" applyFont="1" applyFill="1" applyBorder="1" applyProtection="1">
      <protection locked="0"/>
    </xf>
    <xf numFmtId="168" fontId="2" fillId="2" borderId="3" xfId="1" applyNumberFormat="1" applyFont="1" applyFill="1" applyBorder="1"/>
    <xf numFmtId="168" fontId="2" fillId="2" borderId="3" xfId="1" applyNumberFormat="1" applyFont="1" applyFill="1" applyBorder="1" applyProtection="1">
      <protection locked="0"/>
    </xf>
    <xf numFmtId="0" fontId="0" fillId="0" borderId="0" xfId="0" applyFill="1"/>
    <xf numFmtId="164" fontId="0" fillId="0" borderId="4" xfId="1" applyNumberFormat="1" applyFont="1" applyFill="1" applyBorder="1"/>
    <xf numFmtId="0" fontId="3" fillId="0" borderId="1" xfId="0" applyFont="1" applyFill="1" applyBorder="1" applyAlignment="1">
      <alignment vertical="center"/>
    </xf>
    <xf numFmtId="0" fontId="15" fillId="0" borderId="0" xfId="3" applyFont="1" applyAlignment="1">
      <alignment horizontal="left" vertical="top"/>
    </xf>
    <xf numFmtId="49" fontId="14" fillId="0" borderId="0" xfId="3" applyNumberFormat="1" applyAlignment="1">
      <alignment vertical="top"/>
    </xf>
    <xf numFmtId="0" fontId="14" fillId="0" borderId="0" xfId="3" applyAlignment="1">
      <alignment vertical="top"/>
    </xf>
    <xf numFmtId="0" fontId="16" fillId="9" borderId="0" xfId="3" applyFont="1" applyFill="1" applyAlignment="1">
      <alignment horizontal="left" vertical="top"/>
    </xf>
    <xf numFmtId="49" fontId="16" fillId="9" borderId="0" xfId="3" applyNumberFormat="1" applyFont="1" applyFill="1" applyAlignment="1">
      <alignment vertical="top"/>
    </xf>
    <xf numFmtId="14" fontId="14" fillId="0" borderId="0" xfId="3" applyNumberFormat="1" applyAlignment="1">
      <alignment horizontal="left" vertical="top"/>
    </xf>
    <xf numFmtId="49" fontId="14" fillId="0" borderId="0" xfId="3" quotePrefix="1" applyNumberFormat="1" applyAlignment="1">
      <alignment vertical="top"/>
    </xf>
    <xf numFmtId="0" fontId="14" fillId="0" borderId="0" xfId="3" applyAlignment="1">
      <alignment horizontal="left" vertical="top"/>
    </xf>
    <xf numFmtId="0" fontId="14" fillId="0" borderId="10" xfId="3" applyBorder="1" applyAlignment="1">
      <alignment horizontal="left" vertical="top"/>
    </xf>
    <xf numFmtId="49" fontId="14" fillId="0" borderId="10" xfId="3" applyNumberFormat="1" applyBorder="1" applyAlignment="1">
      <alignment vertical="top"/>
    </xf>
    <xf numFmtId="0" fontId="0" fillId="6" borderId="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6" borderId="21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0" fillId="3" borderId="12" xfId="1" applyNumberFormat="1" applyFont="1" applyFill="1" applyBorder="1" applyAlignment="1" applyProtection="1">
      <alignment horizontal="center"/>
      <protection locked="0"/>
    </xf>
    <xf numFmtId="164" fontId="0" fillId="3" borderId="7" xfId="1" applyNumberFormat="1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>
      <alignment horizontal="center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</cellXfs>
  <cellStyles count="4">
    <cellStyle name="Komma" xfId="1" builtinId="3"/>
    <cellStyle name="Prozent" xfId="2" builtinId="5"/>
    <cellStyle name="Standard" xfId="0" builtinId="0"/>
    <cellStyle name="Standard 2" xfId="3"/>
  </cellStyles>
  <dxfs count="86"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DDDDDD"/>
      <color rgb="FFFFFFCC"/>
      <color rgb="FFC0C0C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666749</xdr:colOff>
      <xdr:row>34</xdr:row>
      <xdr:rowOff>38099</xdr:rowOff>
    </xdr:from>
    <xdr:to>
      <xdr:col>3</xdr:col>
      <xdr:colOff>542925</xdr:colOff>
      <xdr:row>41</xdr:row>
      <xdr:rowOff>38101</xdr:rowOff>
    </xdr:to>
    <xdr:sp macro="" textlink="">
      <xdr:nvSpPr>
        <xdr:cNvPr id="2" name="Rechteck 1"/>
        <xdr:cNvSpPr/>
      </xdr:nvSpPr>
      <xdr:spPr>
        <a:xfrm>
          <a:off x="666749" y="5581649"/>
          <a:ext cx="2790826" cy="1181102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ysClr val="windowText" lastClr="000000"/>
              </a:solidFill>
            </a:rPr>
            <a:t>Nettoverschuldungsquotient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&lt;</a:t>
          </a:r>
          <a:r>
            <a:rPr lang="de-CH" sz="1100" baseline="0">
              <a:solidFill>
                <a:sysClr val="windowText" lastClr="000000"/>
              </a:solidFill>
            </a:rPr>
            <a:t> 100%	          gut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100% - 150%	          genügend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150% - 200%	          schlecht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          &gt; 200%	          Überschuldungsrisiko</a:t>
          </a:r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666749</xdr:colOff>
      <xdr:row>41</xdr:row>
      <xdr:rowOff>104774</xdr:rowOff>
    </xdr:from>
    <xdr:to>
      <xdr:col>3</xdr:col>
      <xdr:colOff>542924</xdr:colOff>
      <xdr:row>47</xdr:row>
      <xdr:rowOff>9525</xdr:rowOff>
    </xdr:to>
    <xdr:sp macro="" textlink="">
      <xdr:nvSpPr>
        <xdr:cNvPr id="7" name="Rechteck 6"/>
        <xdr:cNvSpPr/>
      </xdr:nvSpPr>
      <xdr:spPr>
        <a:xfrm>
          <a:off x="666749" y="6829424"/>
          <a:ext cx="2790825" cy="990601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ysClr val="windowText" lastClr="000000"/>
              </a:solidFill>
            </a:rPr>
            <a:t>Zinsbelastungsanteil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&lt;</a:t>
          </a:r>
          <a:r>
            <a:rPr lang="de-CH" sz="1100" baseline="0">
              <a:solidFill>
                <a:sysClr val="windowText" lastClr="000000"/>
              </a:solidFill>
            </a:rPr>
            <a:t> 2%	          sehr gut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2% - 4%	          gut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4% - 9%	          genügend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      &gt; 9%	          schlecht</a:t>
          </a:r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666749</xdr:colOff>
      <xdr:row>47</xdr:row>
      <xdr:rowOff>76199</xdr:rowOff>
    </xdr:from>
    <xdr:to>
      <xdr:col>3</xdr:col>
      <xdr:colOff>542924</xdr:colOff>
      <xdr:row>52</xdr:row>
      <xdr:rowOff>161925</xdr:rowOff>
    </xdr:to>
    <xdr:sp macro="" textlink="">
      <xdr:nvSpPr>
        <xdr:cNvPr id="8" name="Rechteck 7"/>
        <xdr:cNvSpPr/>
      </xdr:nvSpPr>
      <xdr:spPr>
        <a:xfrm>
          <a:off x="666749" y="7886699"/>
          <a:ext cx="2790825" cy="990601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ysClr val="windowText" lastClr="000000"/>
              </a:solidFill>
            </a:rPr>
            <a:t>Zinsbelastungsrisiko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&lt;</a:t>
          </a:r>
          <a:r>
            <a:rPr lang="de-CH" sz="1100" baseline="0">
              <a:solidFill>
                <a:sysClr val="windowText" lastClr="000000"/>
              </a:solidFill>
            </a:rPr>
            <a:t> 3%	          gering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3% - 5%	          tragbar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5% - 7%	          erhöht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      &gt; 7%	          schlecht</a:t>
          </a:r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666749</xdr:colOff>
      <xdr:row>53</xdr:row>
      <xdr:rowOff>47624</xdr:rowOff>
    </xdr:from>
    <xdr:to>
      <xdr:col>3</xdr:col>
      <xdr:colOff>542925</xdr:colOff>
      <xdr:row>59</xdr:row>
      <xdr:rowOff>133349</xdr:rowOff>
    </xdr:to>
    <xdr:sp macro="" textlink="">
      <xdr:nvSpPr>
        <xdr:cNvPr id="10" name="Rechteck 9"/>
        <xdr:cNvSpPr/>
      </xdr:nvSpPr>
      <xdr:spPr>
        <a:xfrm>
          <a:off x="666749" y="8334374"/>
          <a:ext cx="2790826" cy="11715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ysClr val="windowText" lastClr="000000"/>
              </a:solidFill>
            </a:rPr>
            <a:t>Aufwanddeckung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100% - 103%	          ausgeglichen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 99% - 110%	          unproblematisch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 97% - 120%	          zu überwachen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&lt; 97% bzw. &gt; 120%   Überschuldungsrisiko</a:t>
          </a:r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657224</xdr:colOff>
      <xdr:row>60</xdr:row>
      <xdr:rowOff>0</xdr:rowOff>
    </xdr:from>
    <xdr:to>
      <xdr:col>3</xdr:col>
      <xdr:colOff>533399</xdr:colOff>
      <xdr:row>65</xdr:row>
      <xdr:rowOff>85726</xdr:rowOff>
    </xdr:to>
    <xdr:sp macro="" textlink="">
      <xdr:nvSpPr>
        <xdr:cNvPr id="11" name="Rechteck 10"/>
        <xdr:cNvSpPr/>
      </xdr:nvSpPr>
      <xdr:spPr>
        <a:xfrm>
          <a:off x="657224" y="9553575"/>
          <a:ext cx="2790825" cy="990601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ysClr val="windowText" lastClr="000000"/>
              </a:solidFill>
            </a:rPr>
            <a:t>Eigenkapitalquote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&lt;</a:t>
          </a:r>
          <a:r>
            <a:rPr lang="de-CH" sz="1100" baseline="0">
              <a:solidFill>
                <a:sysClr val="windowText" lastClr="000000"/>
              </a:solidFill>
            </a:rPr>
            <a:t> 12%	          ungenügend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12% - 25%	          ausreichend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25% - 40%	          gut (inkl. zweckgeb. EK)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        &gt; 40%	          überhöht</a:t>
          </a:r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704849</xdr:colOff>
      <xdr:row>34</xdr:row>
      <xdr:rowOff>38099</xdr:rowOff>
    </xdr:from>
    <xdr:to>
      <xdr:col>9</xdr:col>
      <xdr:colOff>809625</xdr:colOff>
      <xdr:row>41</xdr:row>
      <xdr:rowOff>38101</xdr:rowOff>
    </xdr:to>
    <xdr:sp macro="" textlink="">
      <xdr:nvSpPr>
        <xdr:cNvPr id="12" name="Rechteck 11"/>
        <xdr:cNvSpPr/>
      </xdr:nvSpPr>
      <xdr:spPr>
        <a:xfrm>
          <a:off x="3619499" y="4972049"/>
          <a:ext cx="2790826" cy="1181102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ysClr val="windowText" lastClr="000000"/>
              </a:solidFill>
            </a:rPr>
            <a:t>Bruttoverschuldungsanteil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    0% -    50%	             sehr gut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  50% - 100%	             gut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100% - 150%	             mittel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150% - 200%	             schlecht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          &gt; 200%	             kritisch</a:t>
          </a:r>
        </a:p>
      </xdr:txBody>
    </xdr:sp>
    <xdr:clientData/>
  </xdr:twoCellAnchor>
  <xdr:twoCellAnchor>
    <xdr:from>
      <xdr:col>3</xdr:col>
      <xdr:colOff>704849</xdr:colOff>
      <xdr:row>41</xdr:row>
      <xdr:rowOff>104774</xdr:rowOff>
    </xdr:from>
    <xdr:to>
      <xdr:col>9</xdr:col>
      <xdr:colOff>809624</xdr:colOff>
      <xdr:row>47</xdr:row>
      <xdr:rowOff>9525</xdr:rowOff>
    </xdr:to>
    <xdr:sp macro="" textlink="">
      <xdr:nvSpPr>
        <xdr:cNvPr id="13" name="Rechteck 12"/>
        <xdr:cNvSpPr/>
      </xdr:nvSpPr>
      <xdr:spPr>
        <a:xfrm>
          <a:off x="3619499" y="6219824"/>
          <a:ext cx="2790825" cy="990601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ysClr val="windowText" lastClr="000000"/>
              </a:solidFill>
            </a:rPr>
            <a:t>Investitionsanteil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&lt;</a:t>
          </a:r>
          <a:r>
            <a:rPr lang="de-CH" sz="1100" baseline="0">
              <a:solidFill>
                <a:sysClr val="windowText" lastClr="000000"/>
              </a:solidFill>
            </a:rPr>
            <a:t> 10%	             schwach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10% - 20%	             mittel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20% - 30%	             stark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        &gt; 30%	             sehr stark</a:t>
          </a:r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704849</xdr:colOff>
      <xdr:row>47</xdr:row>
      <xdr:rowOff>76199</xdr:rowOff>
    </xdr:from>
    <xdr:to>
      <xdr:col>9</xdr:col>
      <xdr:colOff>809624</xdr:colOff>
      <xdr:row>52</xdr:row>
      <xdr:rowOff>161925</xdr:rowOff>
    </xdr:to>
    <xdr:sp macro="" textlink="">
      <xdr:nvSpPr>
        <xdr:cNvPr id="14" name="Rechteck 13"/>
        <xdr:cNvSpPr/>
      </xdr:nvSpPr>
      <xdr:spPr>
        <a:xfrm>
          <a:off x="3619499" y="7277099"/>
          <a:ext cx="2790825" cy="990601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ysClr val="windowText" lastClr="000000"/>
              </a:solidFill>
            </a:rPr>
            <a:t>Kapitaldienstanteil</a:t>
          </a:r>
        </a:p>
        <a:p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0% -    5%	             geringe Belastung</a:t>
          </a:r>
          <a:endParaRPr lang="de-CH">
            <a:solidFill>
              <a:sysClr val="windowText" lastClr="000000"/>
            </a:solidFill>
            <a:effectLst/>
          </a:endParaRPr>
        </a:p>
        <a:p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5% -  15%	             tragbare Belastung</a:t>
          </a:r>
          <a:endParaRPr lang="de-CH">
            <a:solidFill>
              <a:sysClr val="windowText" lastClr="000000"/>
            </a:solidFill>
            <a:effectLst/>
          </a:endParaRPr>
        </a:p>
        <a:p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15% - 25%	             hohe Belastung</a:t>
          </a:r>
          <a:endParaRPr lang="de-CH">
            <a:solidFill>
              <a:sysClr val="windowText" lastClr="000000"/>
            </a:solidFill>
            <a:effectLst/>
          </a:endParaRPr>
        </a:p>
        <a:p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&gt; 25%                   sehr hohe Belastung</a:t>
          </a:r>
          <a:endParaRPr lang="de-CH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3</xdr:col>
      <xdr:colOff>704849</xdr:colOff>
      <xdr:row>53</xdr:row>
      <xdr:rowOff>47624</xdr:rowOff>
    </xdr:from>
    <xdr:to>
      <xdr:col>9</xdr:col>
      <xdr:colOff>809625</xdr:colOff>
      <xdr:row>59</xdr:row>
      <xdr:rowOff>133349</xdr:rowOff>
    </xdr:to>
    <xdr:sp macro="" textlink="">
      <xdr:nvSpPr>
        <xdr:cNvPr id="15" name="Rechteck 14"/>
        <xdr:cNvSpPr/>
      </xdr:nvSpPr>
      <xdr:spPr>
        <a:xfrm>
          <a:off x="3619499" y="8334374"/>
          <a:ext cx="2790826" cy="11715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ysClr val="windowText" lastClr="000000"/>
              </a:solidFill>
            </a:rPr>
            <a:t>Nettoschuld je Einwohner</a:t>
          </a:r>
        </a:p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&lt;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0 Fr.	             Nettovermögen</a:t>
          </a:r>
          <a:endParaRPr lang="de-CH">
            <a:solidFill>
              <a:sysClr val="windowText" lastClr="000000"/>
            </a:solidFill>
            <a:effectLst/>
          </a:endParaRPr>
        </a:p>
        <a:p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0 Fr. - 1'000 Fr.    geringe Verschuldung</a:t>
          </a:r>
          <a:endParaRPr lang="de-CH">
            <a:solidFill>
              <a:sysClr val="windowText" lastClr="000000"/>
            </a:solidFill>
            <a:effectLst/>
          </a:endParaRPr>
        </a:p>
        <a:p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1'000 Fr. - 3'000 Fr.    mittlere Verschuldung</a:t>
          </a:r>
          <a:endParaRPr lang="de-CH">
            <a:solidFill>
              <a:sysClr val="windowText" lastClr="000000"/>
            </a:solidFill>
            <a:effectLst/>
          </a:endParaRPr>
        </a:p>
        <a:p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3'000 Fr. - 5'000 Fr.    hohe Verschuldung</a:t>
          </a:r>
        </a:p>
        <a:p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    &gt; 5'000 Fr.    kaum tragbare Versch.</a:t>
          </a:r>
        </a:p>
        <a:p>
          <a:endParaRPr lang="de-CH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3</xdr:col>
      <xdr:colOff>695324</xdr:colOff>
      <xdr:row>60</xdr:row>
      <xdr:rowOff>0</xdr:rowOff>
    </xdr:from>
    <xdr:to>
      <xdr:col>9</xdr:col>
      <xdr:colOff>800099</xdr:colOff>
      <xdr:row>65</xdr:row>
      <xdr:rowOff>85726</xdr:rowOff>
    </xdr:to>
    <xdr:sp macro="" textlink="">
      <xdr:nvSpPr>
        <xdr:cNvPr id="16" name="Rechteck 15"/>
        <xdr:cNvSpPr/>
      </xdr:nvSpPr>
      <xdr:spPr>
        <a:xfrm>
          <a:off x="3609974" y="9553575"/>
          <a:ext cx="2790825" cy="990601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ysClr val="windowText" lastClr="000000"/>
              </a:solidFill>
            </a:rPr>
            <a:t>Selbstfinanzierungsanteil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  &lt;</a:t>
          </a:r>
          <a:r>
            <a:rPr lang="de-CH" sz="1100" baseline="0">
              <a:solidFill>
                <a:sysClr val="windowText" lastClr="000000"/>
              </a:solidFill>
            </a:rPr>
            <a:t> 0%	          nicht vorhanden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  0% - 10%	          schlecht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10% - 20%	          mittel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        &gt; 20%	          gut</a:t>
          </a:r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695324</xdr:colOff>
      <xdr:row>65</xdr:row>
      <xdr:rowOff>152400</xdr:rowOff>
    </xdr:from>
    <xdr:to>
      <xdr:col>9</xdr:col>
      <xdr:colOff>800099</xdr:colOff>
      <xdr:row>71</xdr:row>
      <xdr:rowOff>57151</xdr:rowOff>
    </xdr:to>
    <xdr:sp macro="" textlink="">
      <xdr:nvSpPr>
        <xdr:cNvPr id="17" name="Rechteck 16"/>
        <xdr:cNvSpPr/>
      </xdr:nvSpPr>
      <xdr:spPr>
        <a:xfrm>
          <a:off x="3609974" y="10610850"/>
          <a:ext cx="2790825" cy="990601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ysClr val="windowText" lastClr="000000"/>
              </a:solidFill>
            </a:rPr>
            <a:t>Selbstfinanzierungsgrad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&lt;</a:t>
          </a:r>
          <a:r>
            <a:rPr lang="de-CH" sz="1100" baseline="0">
              <a:solidFill>
                <a:sysClr val="windowText" lastClr="000000"/>
              </a:solidFill>
            </a:rPr>
            <a:t> 50%	          ungenügend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50% -   80%	          problematisch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80% - 100%	          gut bis vertretbar</a:t>
          </a:r>
        </a:p>
        <a:p>
          <a:pPr algn="l"/>
          <a:r>
            <a:rPr lang="de-CH" sz="1100" baseline="0">
              <a:solidFill>
                <a:sysClr val="windowText" lastClr="000000"/>
              </a:solidFill>
            </a:rPr>
            <a:t>           &gt; 100%	          ideal </a:t>
          </a:r>
        </a:p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R72"/>
  <sheetViews>
    <sheetView tabSelected="1" workbookViewId="0">
      <selection activeCell="B1" sqref="B1"/>
    </sheetView>
  </sheetViews>
  <sheetFormatPr baseColWidth="10" defaultRowHeight="14.25" x14ac:dyDescent="0.2"/>
  <cols>
    <col min="1" max="1" width="8.75" style="2" customWidth="1"/>
    <col min="2" max="2" width="28.375" style="2" customWidth="1"/>
    <col min="3" max="3" width="1.125" style="6" customWidth="1"/>
    <col min="4" max="4" width="10.75" style="2" customWidth="1"/>
    <col min="5" max="5" width="1" style="2" customWidth="1"/>
    <col min="6" max="6" width="10.75" style="2" customWidth="1"/>
    <col min="7" max="7" width="1" style="2" customWidth="1"/>
    <col min="8" max="8" width="10.75" style="2" customWidth="1"/>
    <col min="9" max="9" width="1" style="2" customWidth="1"/>
    <col min="10" max="10" width="10.75" style="2" customWidth="1"/>
    <col min="11" max="11" width="5.875" style="2" customWidth="1"/>
    <col min="12" max="16384" width="11" style="2"/>
  </cols>
  <sheetData>
    <row r="1" spans="2:18" ht="19.5" x14ac:dyDescent="0.3">
      <c r="B1" s="34" t="str">
        <f>IF(Eingabe!B3="bitte auswählen","KENNZAHLEN","KENNZAHLEN "&amp;Eingabe!B3)</f>
        <v>KENNZAHLEN</v>
      </c>
      <c r="C1" s="34"/>
    </row>
    <row r="2" spans="2:18" ht="6" customHeight="1" x14ac:dyDescent="0.2">
      <c r="B2" s="6"/>
      <c r="D2" s="6"/>
    </row>
    <row r="3" spans="2:18" ht="15" customHeight="1" x14ac:dyDescent="0.25">
      <c r="B3" s="73" t="s">
        <v>149</v>
      </c>
      <c r="C3" s="5"/>
      <c r="D3" s="74" t="str">
        <f>IF(Eingabe!B3="Bitte auswählen","",Eingabe!B3)</f>
        <v/>
      </c>
      <c r="F3" s="79" t="str">
        <f>IF(D3="","",D3-1)</f>
        <v/>
      </c>
      <c r="H3" s="79" t="str">
        <f>IF(F3="","",F3-1)</f>
        <v/>
      </c>
      <c r="J3" s="79" t="str">
        <f>IF(H3="","",H3-1)</f>
        <v/>
      </c>
      <c r="K3" s="89"/>
      <c r="M3" s="108" t="s">
        <v>176</v>
      </c>
      <c r="N3" s="108"/>
      <c r="O3" s="108"/>
      <c r="P3" s="108"/>
      <c r="Q3" s="108"/>
      <c r="R3" s="108"/>
    </row>
    <row r="4" spans="2:18" ht="6" customHeight="1" x14ac:dyDescent="0.2">
      <c r="B4" s="6"/>
      <c r="D4" s="6"/>
      <c r="M4" s="108"/>
      <c r="N4" s="108"/>
      <c r="O4" s="108"/>
      <c r="P4" s="108"/>
      <c r="Q4" s="108"/>
      <c r="R4" s="108"/>
    </row>
    <row r="5" spans="2:18" ht="15" x14ac:dyDescent="0.25">
      <c r="B5" s="78" t="s">
        <v>29</v>
      </c>
      <c r="C5" s="5"/>
      <c r="D5" s="72" t="str">
        <f>'Ergänzung Mehrjahresschnitt'!D6</f>
        <v xml:space="preserve"> </v>
      </c>
      <c r="F5" s="91"/>
      <c r="H5" s="91"/>
      <c r="J5" s="91"/>
      <c r="K5" s="86"/>
      <c r="M5" s="108"/>
      <c r="N5" s="108"/>
      <c r="O5" s="108"/>
      <c r="P5" s="108"/>
      <c r="Q5" s="108"/>
      <c r="R5" s="108"/>
    </row>
    <row r="6" spans="2:18" ht="6" customHeight="1" x14ac:dyDescent="0.2">
      <c r="B6" s="6"/>
      <c r="D6" s="6"/>
      <c r="F6" s="6"/>
      <c r="H6" s="6"/>
      <c r="J6" s="6"/>
      <c r="K6" s="6"/>
      <c r="M6" s="108"/>
      <c r="N6" s="108"/>
      <c r="O6" s="108"/>
      <c r="P6" s="108"/>
      <c r="Q6" s="108"/>
      <c r="R6" s="108"/>
    </row>
    <row r="7" spans="2:18" ht="15" x14ac:dyDescent="0.25">
      <c r="B7" s="78" t="s">
        <v>33</v>
      </c>
      <c r="C7" s="5"/>
      <c r="D7" s="72" t="str">
        <f>'Ergänzung Mehrjahresschnitt'!D10</f>
        <v xml:space="preserve"> </v>
      </c>
      <c r="F7" s="91"/>
      <c r="H7" s="91"/>
      <c r="J7" s="91"/>
      <c r="K7" s="86"/>
      <c r="M7" s="108"/>
      <c r="N7" s="108"/>
      <c r="O7" s="108"/>
      <c r="P7" s="108"/>
      <c r="Q7" s="108"/>
      <c r="R7" s="108"/>
    </row>
    <row r="8" spans="2:18" ht="6" customHeight="1" x14ac:dyDescent="0.2">
      <c r="B8" s="6"/>
      <c r="D8" s="6"/>
      <c r="F8" s="6"/>
      <c r="H8" s="6"/>
      <c r="J8" s="6"/>
      <c r="K8" s="6"/>
      <c r="M8" s="108"/>
      <c r="N8" s="108"/>
      <c r="O8" s="108"/>
      <c r="P8" s="108"/>
      <c r="Q8" s="108"/>
      <c r="R8" s="108"/>
    </row>
    <row r="9" spans="2:18" ht="15" x14ac:dyDescent="0.25">
      <c r="B9" s="78" t="s">
        <v>61</v>
      </c>
      <c r="C9" s="5"/>
      <c r="D9" s="72" t="str">
        <f>'Ergänzung Mehrjahresschnitt'!D14</f>
        <v xml:space="preserve"> </v>
      </c>
      <c r="F9" s="91"/>
      <c r="H9" s="91"/>
      <c r="J9" s="91"/>
      <c r="K9" s="86"/>
      <c r="M9" s="108"/>
      <c r="N9" s="108"/>
      <c r="O9" s="108"/>
      <c r="P9" s="108"/>
      <c r="Q9" s="108"/>
      <c r="R9" s="108"/>
    </row>
    <row r="10" spans="2:18" ht="6" customHeight="1" x14ac:dyDescent="0.2">
      <c r="B10" s="6"/>
      <c r="D10" s="6"/>
      <c r="F10" s="6"/>
      <c r="H10" s="6"/>
      <c r="J10" s="6"/>
      <c r="K10" s="6"/>
    </row>
    <row r="11" spans="2:18" ht="15" x14ac:dyDescent="0.25">
      <c r="B11" s="78" t="s">
        <v>60</v>
      </c>
      <c r="C11" s="5"/>
      <c r="D11" s="72" t="str">
        <f>'Ergänzung Mehrjahresschnitt'!D18</f>
        <v xml:space="preserve"> </v>
      </c>
      <c r="F11" s="91"/>
      <c r="H11" s="91"/>
      <c r="J11" s="91"/>
      <c r="K11" s="86"/>
    </row>
    <row r="12" spans="2:18" ht="6" customHeight="1" x14ac:dyDescent="0.2">
      <c r="B12" s="6"/>
      <c r="D12" s="6"/>
      <c r="F12" s="6"/>
      <c r="H12" s="6"/>
      <c r="J12" s="6"/>
      <c r="K12" s="6"/>
    </row>
    <row r="13" spans="2:18" ht="15" x14ac:dyDescent="0.25">
      <c r="B13" s="78" t="s">
        <v>62</v>
      </c>
      <c r="C13" s="5"/>
      <c r="D13" s="72" t="str">
        <f>'Ergänzung Mehrjahresschnitt'!D22</f>
        <v xml:space="preserve"> </v>
      </c>
      <c r="F13" s="91"/>
      <c r="H13" s="91"/>
      <c r="J13" s="91"/>
      <c r="K13" s="86"/>
    </row>
    <row r="14" spans="2:18" ht="12.75" customHeight="1" x14ac:dyDescent="0.2">
      <c r="B14" s="82" t="s">
        <v>177</v>
      </c>
      <c r="D14" s="83" t="str">
        <f>'Auswertung Kennzahlen'!D15</f>
        <v xml:space="preserve"> </v>
      </c>
      <c r="F14" s="92"/>
      <c r="G14" s="84"/>
      <c r="H14" s="92"/>
      <c r="I14" s="84"/>
      <c r="J14" s="92"/>
      <c r="K14" s="87"/>
    </row>
    <row r="15" spans="2:18" ht="7.5" customHeight="1" x14ac:dyDescent="0.2">
      <c r="B15" s="6"/>
      <c r="D15" s="6"/>
    </row>
    <row r="16" spans="2:18" ht="15" x14ac:dyDescent="0.25">
      <c r="B16" s="73" t="s">
        <v>150</v>
      </c>
      <c r="C16" s="5"/>
      <c r="D16" s="74" t="str">
        <f>IF(Eingabe!B3="Bitte auswählen","",Eingabe!B3)</f>
        <v/>
      </c>
      <c r="F16" s="79" t="str">
        <f>IF(D16="","",D16-1)</f>
        <v/>
      </c>
      <c r="H16" s="79" t="str">
        <f>IF(F16="","",F16-1)</f>
        <v/>
      </c>
      <c r="J16" s="79" t="str">
        <f>IF(H16="","",H16-1)</f>
        <v/>
      </c>
      <c r="K16" s="89"/>
    </row>
    <row r="17" spans="2:14" ht="6" customHeight="1" x14ac:dyDescent="0.25">
      <c r="B17" s="5"/>
      <c r="C17" s="5"/>
      <c r="D17" s="5"/>
    </row>
    <row r="18" spans="2:14" ht="15" x14ac:dyDescent="0.25">
      <c r="B18" s="78" t="s">
        <v>39</v>
      </c>
      <c r="C18" s="5"/>
      <c r="D18" s="72" t="str">
        <f>'Ergänzung Mehrjahresschnitt'!H6</f>
        <v xml:space="preserve"> </v>
      </c>
      <c r="F18" s="91"/>
      <c r="H18" s="91"/>
      <c r="J18" s="91"/>
      <c r="K18" s="86"/>
    </row>
    <row r="19" spans="2:14" ht="6" customHeight="1" x14ac:dyDescent="0.2">
      <c r="B19" s="6"/>
      <c r="D19" s="6"/>
      <c r="F19" s="6"/>
      <c r="H19" s="6"/>
      <c r="J19" s="6"/>
      <c r="K19" s="6"/>
    </row>
    <row r="20" spans="2:14" ht="15" x14ac:dyDescent="0.25">
      <c r="B20" s="78" t="s">
        <v>44</v>
      </c>
      <c r="C20" s="5"/>
      <c r="D20" s="72" t="str">
        <f>'Ergänzung Mehrjahresschnitt'!H10</f>
        <v xml:space="preserve"> </v>
      </c>
      <c r="F20" s="91"/>
      <c r="H20" s="91"/>
      <c r="J20" s="91"/>
      <c r="K20" s="86"/>
    </row>
    <row r="21" spans="2:14" ht="6" customHeight="1" x14ac:dyDescent="0.2">
      <c r="B21" s="6"/>
      <c r="D21" s="6"/>
      <c r="E21" s="6"/>
      <c r="F21" s="6"/>
      <c r="H21" s="6"/>
      <c r="J21" s="6"/>
      <c r="K21" s="6"/>
    </row>
    <row r="22" spans="2:14" ht="15" x14ac:dyDescent="0.25">
      <c r="B22" s="78" t="s">
        <v>38</v>
      </c>
      <c r="C22" s="5"/>
      <c r="D22" s="72" t="str">
        <f>'Ergänzung Mehrjahresschnitt'!H14</f>
        <v xml:space="preserve"> </v>
      </c>
      <c r="E22" s="30"/>
      <c r="F22" s="91"/>
      <c r="H22" s="91"/>
      <c r="J22" s="91"/>
      <c r="K22" s="86"/>
    </row>
    <row r="23" spans="2:14" ht="6" customHeight="1" x14ac:dyDescent="0.2">
      <c r="B23" s="6"/>
      <c r="D23" s="6"/>
      <c r="E23" s="6"/>
      <c r="F23" s="6"/>
      <c r="H23" s="6"/>
      <c r="J23" s="6"/>
      <c r="K23" s="6"/>
    </row>
    <row r="24" spans="2:14" ht="15" x14ac:dyDescent="0.25">
      <c r="B24" s="78" t="s">
        <v>36</v>
      </c>
      <c r="C24" s="5"/>
      <c r="D24" s="93" t="str">
        <f>'Ergänzung Mehrjahresschnitt'!H18</f>
        <v xml:space="preserve"> </v>
      </c>
      <c r="E24" s="31"/>
      <c r="F24" s="94"/>
      <c r="H24" s="94"/>
      <c r="J24" s="94"/>
      <c r="K24" s="88"/>
    </row>
    <row r="25" spans="2:14" ht="6" customHeight="1" x14ac:dyDescent="0.2">
      <c r="B25" s="6"/>
      <c r="D25" s="6"/>
      <c r="E25" s="6"/>
      <c r="F25" s="6"/>
      <c r="H25" s="6"/>
      <c r="J25" s="6"/>
      <c r="K25" s="6"/>
    </row>
    <row r="26" spans="2:14" ht="15" x14ac:dyDescent="0.25">
      <c r="B26" s="78" t="s">
        <v>37</v>
      </c>
      <c r="C26" s="5"/>
      <c r="D26" s="72" t="str">
        <f>'Ergänzung Mehrjahresschnitt'!H22</f>
        <v xml:space="preserve"> </v>
      </c>
      <c r="E26" s="32"/>
      <c r="F26" s="91"/>
      <c r="H26" s="91"/>
      <c r="J26" s="91"/>
      <c r="K26" s="86"/>
    </row>
    <row r="27" spans="2:14" ht="6" customHeight="1" x14ac:dyDescent="0.2">
      <c r="B27" s="6"/>
      <c r="D27" s="6"/>
      <c r="E27" s="6"/>
    </row>
    <row r="28" spans="2:14" ht="13.5" customHeight="1" x14ac:dyDescent="0.25">
      <c r="B28" s="6"/>
      <c r="D28" s="55" t="str">
        <f>IF('Ergänzung Mehrjahresschnitt'!G27="Auswahl Zeitraum durchschnittlicher Aufwanddeckung","Ø","Ø  "&amp;'Ergänzung Mehrjahresschnitt'!G27)</f>
        <v>Ø</v>
      </c>
      <c r="E28" s="6"/>
      <c r="F28" s="75"/>
      <c r="G28" s="75"/>
      <c r="H28" s="75"/>
      <c r="I28" s="75"/>
      <c r="J28" s="75"/>
      <c r="K28" s="75"/>
      <c r="L28" s="75"/>
      <c r="M28" s="75"/>
      <c r="N28" s="75"/>
    </row>
    <row r="29" spans="2:14" ht="15" x14ac:dyDescent="0.25">
      <c r="B29" s="78" t="s">
        <v>60</v>
      </c>
      <c r="C29" s="5"/>
      <c r="D29" s="77" t="str">
        <f>'Auswertung Kennzahlen'!D31</f>
        <v/>
      </c>
      <c r="E29" s="29"/>
      <c r="F29" s="76"/>
      <c r="G29" s="76"/>
      <c r="H29" s="76"/>
      <c r="I29" s="76"/>
      <c r="J29" s="76"/>
      <c r="K29" s="76"/>
      <c r="L29" s="76"/>
      <c r="M29" s="76"/>
      <c r="N29" s="76"/>
    </row>
    <row r="30" spans="2:14" x14ac:dyDescent="0.2">
      <c r="B30" s="6"/>
      <c r="D30" s="14"/>
      <c r="E30" s="14"/>
      <c r="F30" s="71"/>
      <c r="G30" s="71"/>
      <c r="H30" s="71"/>
      <c r="I30" s="71"/>
      <c r="J30" s="71"/>
      <c r="K30" s="71"/>
      <c r="L30" s="71"/>
      <c r="M30" s="71"/>
      <c r="N30" s="71"/>
    </row>
    <row r="31" spans="2:14" ht="15" x14ac:dyDescent="0.25">
      <c r="B31" s="6"/>
      <c r="D31" s="55" t="str">
        <f>IF('Ergänzung Mehrjahresschnitt'!G32="Auswahl Zeitraum durchschnittlicher Selbstfinanzierungsgrad","Ø",IF('Ergänzung Mehrjahresschnitt'!G32="1 Jahr","","Ø "&amp;'Ergänzung Mehrjahresschnitt'!G32))</f>
        <v>Ø</v>
      </c>
      <c r="E31" s="33"/>
      <c r="F31" s="75"/>
      <c r="G31" s="75"/>
      <c r="H31" s="75"/>
      <c r="I31" s="75"/>
      <c r="J31" s="75"/>
      <c r="K31" s="75"/>
      <c r="L31" s="75"/>
      <c r="M31" s="75"/>
      <c r="N31" s="75"/>
    </row>
    <row r="32" spans="2:14" ht="15" x14ac:dyDescent="0.25">
      <c r="B32" s="78" t="s">
        <v>32</v>
      </c>
      <c r="C32" s="5"/>
      <c r="D32" s="77" t="str">
        <f>'Auswertung Kennzahlen'!D34</f>
        <v/>
      </c>
      <c r="E32" s="32"/>
      <c r="F32" s="76"/>
      <c r="G32" s="76"/>
      <c r="H32" s="76"/>
      <c r="I32" s="76"/>
      <c r="J32" s="76"/>
      <c r="K32" s="76"/>
      <c r="L32" s="76"/>
      <c r="M32" s="76"/>
      <c r="N32" s="76"/>
    </row>
    <row r="33" spans="2:11" ht="9" customHeight="1" x14ac:dyDescent="0.2"/>
    <row r="34" spans="2:11" ht="15" x14ac:dyDescent="0.25">
      <c r="B34" s="109" t="s">
        <v>181</v>
      </c>
      <c r="C34" s="109"/>
      <c r="D34" s="109"/>
      <c r="E34" s="109"/>
      <c r="F34" s="109"/>
      <c r="G34" s="109"/>
      <c r="H34" s="109"/>
      <c r="I34" s="109"/>
      <c r="J34" s="109"/>
      <c r="K34" s="85"/>
    </row>
    <row r="35" spans="2:11" ht="7.5" customHeight="1" x14ac:dyDescent="0.2">
      <c r="B35" s="6"/>
      <c r="D35" s="6"/>
    </row>
    <row r="36" spans="2:11" x14ac:dyDescent="0.2">
      <c r="B36" s="6"/>
      <c r="D36" s="6"/>
    </row>
    <row r="37" spans="2:11" ht="14.25" customHeight="1" x14ac:dyDescent="0.2">
      <c r="B37" s="6"/>
      <c r="D37" s="6"/>
    </row>
    <row r="38" spans="2:11" x14ac:dyDescent="0.2">
      <c r="B38" s="6"/>
      <c r="D38" s="6"/>
    </row>
    <row r="39" spans="2:11" x14ac:dyDescent="0.2">
      <c r="B39" s="6"/>
      <c r="D39" s="6"/>
    </row>
    <row r="40" spans="2:11" x14ac:dyDescent="0.2">
      <c r="B40" s="6"/>
      <c r="D40" s="6"/>
    </row>
    <row r="72" ht="5.25" customHeight="1" x14ac:dyDescent="0.2"/>
  </sheetData>
  <sheetProtection algorithmName="SHA-512" hashValue="kBmzSfnReyH13LVgscj0oQxJHjWStsX/ndh1oJ1xFSro+1hT5aIs5W06HNqn6Z1L72H6X3ZxBQEbB9MMqnCSmw==" saltValue="Kq3Ml2TnrdJO6iTqi+lMcQ==" spinCount="100000" sheet="1" objects="1" scenarios="1"/>
  <mergeCells count="2">
    <mergeCell ref="M3:R9"/>
    <mergeCell ref="B34:J34"/>
  </mergeCells>
  <pageMargins left="0.70866141732283472" right="0.70866141732283472" top="0.78740157480314965" bottom="0.78740157480314965" header="0.31496062992125984" footer="0.31496062992125984"/>
  <pageSetup paperSize="9" scale="82" orientation="portrait" r:id="rId1"/>
  <headerFooter>
    <oddFooter>&amp;L&amp;Z&amp;F &amp;D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32F53398-0480-4F17-B705-CE456F559696}">
            <xm:f>'Ergänzung Mehrjahresschnitt'!$G$27="Auswahl Zeitraum durchschnittlicher Aufwanddeckung"</xm:f>
            <x14:dxf>
              <font>
                <color theme="0"/>
              </font>
              <fill>
                <patternFill>
                  <f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F28:N29</xm:sqref>
        </x14:conditionalFormatting>
        <x14:conditionalFormatting xmlns:xm="http://schemas.microsoft.com/office/excel/2006/main">
          <x14:cfRule type="expression" priority="29" id="{F074454E-4950-400C-B37C-65C33F369189}">
            <xm:f>'Ergänzung Mehrjahresschnitt'!$G$27="2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I28:N29</xm:sqref>
        </x14:conditionalFormatting>
        <x14:conditionalFormatting xmlns:xm="http://schemas.microsoft.com/office/excel/2006/main">
          <x14:cfRule type="expression" priority="28" id="{22E0AF27-4217-4591-95E1-216F9BF59DEE}">
            <xm:f>'Ergänzung Mehrjahresschnitt'!$G$27="2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H28:H29</xm:sqref>
        </x14:conditionalFormatting>
        <x14:conditionalFormatting xmlns:xm="http://schemas.microsoft.com/office/excel/2006/main">
          <x14:cfRule type="expression" priority="27" id="{5520F8F5-B2D8-4E99-98EA-CBDF48368713}">
            <xm:f>'Ergänzung Mehrjahresschnitt'!$G$27="3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J28:N29</xm:sqref>
        </x14:conditionalFormatting>
        <x14:conditionalFormatting xmlns:xm="http://schemas.microsoft.com/office/excel/2006/main">
          <x14:cfRule type="expression" priority="26" id="{1C6D4A6C-BF50-41A2-A00D-CA8CE555ED7B}">
            <xm:f>'Ergänzung Mehrjahresschnitt'!$G$27="3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I28:I29</xm:sqref>
        </x14:conditionalFormatting>
        <x14:conditionalFormatting xmlns:xm="http://schemas.microsoft.com/office/excel/2006/main">
          <x14:cfRule type="expression" priority="25" id="{F846F347-8C86-4A1D-AB9A-3B33BAF24B38}">
            <xm:f>'Ergänzung Mehrjahresschnitt'!$G$27="4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L28:N29</xm:sqref>
        </x14:conditionalFormatting>
        <x14:conditionalFormatting xmlns:xm="http://schemas.microsoft.com/office/excel/2006/main">
          <x14:cfRule type="expression" priority="24" id="{87C239A2-894E-421A-B555-A7260F73C3DD}">
            <xm:f>'Ergänzung Mehrjahresschnitt'!$G$27="4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J28:K29</xm:sqref>
        </x14:conditionalFormatting>
        <x14:conditionalFormatting xmlns:xm="http://schemas.microsoft.com/office/excel/2006/main">
          <x14:cfRule type="expression" priority="23" id="{87DA7788-7300-4E7A-AE99-1A586322DA0F}">
            <xm:f>'Ergänzung Mehrjahresschnitt'!$G$27="5 Jahre 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M28:N29</xm:sqref>
        </x14:conditionalFormatting>
        <x14:conditionalFormatting xmlns:xm="http://schemas.microsoft.com/office/excel/2006/main">
          <x14:cfRule type="expression" priority="22" id="{9EC80F9A-1C8B-4A8B-BA9F-CFB334318F36}">
            <xm:f>'Ergänzung Mehrjahresschnitt'!$G$27="5 Jahre 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L28:L29</xm:sqref>
        </x14:conditionalFormatting>
        <x14:conditionalFormatting xmlns:xm="http://schemas.microsoft.com/office/excel/2006/main">
          <x14:cfRule type="expression" priority="19" id="{28DF633B-9D0F-4F9A-8A97-60F91CFCBBFA}">
            <xm:f>'Ergänzung Mehrjahresschnitt'!$G$27="7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14:cfRule type="expression" priority="21" id="{3049CE79-C128-42CD-9D1C-76C7E370A309}">
            <xm:f>'Ergänzung Mehrjahresschnitt'!$G$27="6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N28:N29</xm:sqref>
        </x14:conditionalFormatting>
        <x14:conditionalFormatting xmlns:xm="http://schemas.microsoft.com/office/excel/2006/main">
          <x14:cfRule type="expression" priority="20" id="{59C997DC-9F94-47A5-9C0E-FC2FBAC097E2}">
            <xm:f>'Ergänzung Mehrjahresschnitt'!$G$27="6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M28:M29</xm:sqref>
        </x14:conditionalFormatting>
        <x14:conditionalFormatting xmlns:xm="http://schemas.microsoft.com/office/excel/2006/main">
          <x14:cfRule type="expression" priority="17" id="{3128C32E-27D3-4465-A62C-9DD53ED5D1F5}">
            <xm:f>'Ergänzung Mehrjahresschnitt'!$G$32="Auswahl Zeitraum durchschnittlicher Selbstfinanzierungsgrad"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vertical/>
                <horizontal/>
              </border>
            </x14:dxf>
          </x14:cfRule>
          <x14:cfRule type="expression" priority="18" id="{61A06A4E-1494-4E51-9F02-7C188BA997A0}">
            <xm:f>'Ergänzung Mehrjahresschnitt'!$G$32="1 Jahr"</xm:f>
            <x14:dxf>
              <font>
                <color theme="0"/>
              </font>
              <border>
                <left/>
                <right/>
                <top/>
                <vertical/>
                <horizontal/>
              </border>
            </x14:dxf>
          </x14:cfRule>
          <xm:sqref>D31</xm:sqref>
        </x14:conditionalFormatting>
        <x14:conditionalFormatting xmlns:xm="http://schemas.microsoft.com/office/excel/2006/main">
          <x14:cfRule type="expression" priority="16" id="{F6A85359-1D87-4629-B9B9-E5D8A7AF0681}">
            <xm:f>'Ergänzung Mehrjahresschnitt'!$G$32="Auswahl Zeitraum durchschnittlicher Selbstfinanzierungsgrad"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F31:N32</xm:sqref>
        </x14:conditionalFormatting>
        <x14:conditionalFormatting xmlns:xm="http://schemas.microsoft.com/office/excel/2006/main">
          <x14:cfRule type="expression" priority="15" id="{70224915-BAE5-4195-99E9-AA908C8C4172}">
            <xm:f>'Ergänzung Mehrjahresschnitt'!$G$32="1 Jahr"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H31:N32</xm:sqref>
        </x14:conditionalFormatting>
        <x14:conditionalFormatting xmlns:xm="http://schemas.microsoft.com/office/excel/2006/main">
          <x14:cfRule type="expression" priority="14" id="{A7F5E965-CAA1-41C1-A1DD-B5BD5973F05B}">
            <xm:f>'Ergänzung Mehrjahresschnitt'!$G$32="1 Jahr"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G31:G32</xm:sqref>
        </x14:conditionalFormatting>
        <x14:conditionalFormatting xmlns:xm="http://schemas.microsoft.com/office/excel/2006/main">
          <x14:cfRule type="expression" priority="13" id="{F5BC14DE-5D0A-4C2D-AF67-87AE6C5F982B}">
            <xm:f>'Ergänzung Mehrjahresschnitt'!$G$32="2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I31:N32</xm:sqref>
        </x14:conditionalFormatting>
        <x14:conditionalFormatting xmlns:xm="http://schemas.microsoft.com/office/excel/2006/main">
          <x14:cfRule type="expression" priority="12" id="{87B3E7A3-EBBA-4276-9F56-D8BBC4384702}">
            <xm:f>'Ergänzung Mehrjahresschnitt'!$G$32="2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H31:H32</xm:sqref>
        </x14:conditionalFormatting>
        <x14:conditionalFormatting xmlns:xm="http://schemas.microsoft.com/office/excel/2006/main">
          <x14:cfRule type="expression" priority="11" id="{D75E8709-E46C-4417-B899-A097D17425F2}">
            <xm:f>'Ergänzung Mehrjahresschnitt'!$G$32="3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J31:N32</xm:sqref>
        </x14:conditionalFormatting>
        <x14:conditionalFormatting xmlns:xm="http://schemas.microsoft.com/office/excel/2006/main">
          <x14:cfRule type="expression" priority="10" id="{7AB15679-0479-4301-93DE-3AAB70E33827}">
            <xm:f>'Ergänzung Mehrjahresschnitt'!$G$32="3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I31:I32</xm:sqref>
        </x14:conditionalFormatting>
        <x14:conditionalFormatting xmlns:xm="http://schemas.microsoft.com/office/excel/2006/main">
          <x14:cfRule type="expression" priority="9" id="{776E707D-BE6B-4A19-A0B5-D2AEEA57715F}">
            <xm:f>'Ergänzung Mehrjahresschnitt'!$G$32="4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L31:N32</xm:sqref>
        </x14:conditionalFormatting>
        <x14:conditionalFormatting xmlns:xm="http://schemas.microsoft.com/office/excel/2006/main">
          <x14:cfRule type="expression" priority="8" id="{A0DDE6D6-9595-41C6-9D1B-3FAF784F35C8}">
            <xm:f>'Ergänzung Mehrjahresschnitt'!$G$32="4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J31:K32</xm:sqref>
        </x14:conditionalFormatting>
        <x14:conditionalFormatting xmlns:xm="http://schemas.microsoft.com/office/excel/2006/main">
          <x14:cfRule type="expression" priority="7" id="{BA20B3A9-0F98-40CA-BDB6-40314092E8AE}">
            <xm:f>'Ergänzung Mehrjahresschnitt'!$G$32="5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M31:N32</xm:sqref>
        </x14:conditionalFormatting>
        <x14:conditionalFormatting xmlns:xm="http://schemas.microsoft.com/office/excel/2006/main">
          <x14:cfRule type="expression" priority="6" id="{18D9F4B0-A66A-4CBF-8AD5-D112616798A0}">
            <xm:f>'Ergänzung Mehrjahresschnitt'!$G$32="5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L31:L32</xm:sqref>
        </x14:conditionalFormatting>
        <x14:conditionalFormatting xmlns:xm="http://schemas.microsoft.com/office/excel/2006/main">
          <x14:cfRule type="expression" priority="3" id="{C11B1101-AE23-4159-AD46-ABA0F663A6E9}">
            <xm:f>'Ergänzung Mehrjahresschnitt'!$G$32="7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14:cfRule type="expression" priority="5" id="{3B950A27-DA80-4ED6-982D-89FA8B8F982B}">
            <xm:f>'Ergänzung Mehrjahresschnitt'!$G$32="6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N31:N32</xm:sqref>
        </x14:conditionalFormatting>
        <x14:conditionalFormatting xmlns:xm="http://schemas.microsoft.com/office/excel/2006/main">
          <x14:cfRule type="expression" priority="4" id="{59ED786D-118C-4A35-AA5E-09504CD35D1F}">
            <xm:f>'Ergänzung Mehrjahresschnitt'!$G$32="6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M31:M32</xm:sqref>
        </x14:conditionalFormatting>
        <x14:conditionalFormatting xmlns:xm="http://schemas.microsoft.com/office/excel/2006/main">
          <x14:cfRule type="expression" priority="2" id="{811AAD11-0857-4543-81A9-A9A3EC28A1AE}">
            <xm:f>'Ergänzung Mehrjahresschnitt'!$G$27="Auswahl Zeitraum durchschnittlicher Aufwanddeckung"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B28:D29</xm:sqref>
        </x14:conditionalFormatting>
        <x14:conditionalFormatting xmlns:xm="http://schemas.microsoft.com/office/excel/2006/main">
          <x14:cfRule type="expression" priority="1" id="{3934A41A-B8AD-4F17-847A-7430C0BDB7D2}">
            <xm:f>'Ergänzung Mehrjahresschnitt'!$G$32:$H$32="Auswahl Zeitraum durchschnittlicher Selbstfinanzierungsgrad"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B31:N32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L67"/>
  <sheetViews>
    <sheetView zoomScaleNormal="100" workbookViewId="0">
      <selection activeCell="B2" sqref="B2"/>
    </sheetView>
  </sheetViews>
  <sheetFormatPr baseColWidth="10" defaultRowHeight="14.25" x14ac:dyDescent="0.2"/>
  <cols>
    <col min="1" max="1" width="14.25" style="2" customWidth="1"/>
    <col min="2" max="2" width="57.5" style="2" customWidth="1"/>
    <col min="3" max="3" width="15.875" style="1" customWidth="1"/>
    <col min="4" max="4" width="17.75" style="2" bestFit="1" customWidth="1"/>
    <col min="5" max="5" width="18.625" style="2" bestFit="1" customWidth="1"/>
    <col min="6" max="6" width="18.125" style="2" bestFit="1" customWidth="1"/>
    <col min="7" max="7" width="16.125" style="2" bestFit="1" customWidth="1"/>
    <col min="8" max="16384" width="11" style="2"/>
  </cols>
  <sheetData>
    <row r="1" spans="1:9" x14ac:dyDescent="0.2">
      <c r="E1" s="12" t="s">
        <v>55</v>
      </c>
      <c r="F1" s="12"/>
    </row>
    <row r="2" spans="1:9" ht="15" x14ac:dyDescent="0.25">
      <c r="A2" s="3" t="s">
        <v>63</v>
      </c>
      <c r="B2" s="62" t="s">
        <v>151</v>
      </c>
      <c r="E2" s="41" t="s">
        <v>56</v>
      </c>
      <c r="F2" s="13"/>
    </row>
    <row r="3" spans="1:9" ht="15" x14ac:dyDescent="0.25">
      <c r="A3" s="3" t="s">
        <v>148</v>
      </c>
      <c r="B3" s="65" t="s">
        <v>151</v>
      </c>
    </row>
    <row r="5" spans="1:9" ht="15" x14ac:dyDescent="0.25">
      <c r="A5" s="25" t="s">
        <v>0</v>
      </c>
      <c r="B5" s="26" t="s">
        <v>167</v>
      </c>
      <c r="C5" s="27" t="s">
        <v>16</v>
      </c>
      <c r="D5" s="28" t="s">
        <v>17</v>
      </c>
      <c r="E5" s="28" t="s">
        <v>20</v>
      </c>
      <c r="F5" s="28" t="s">
        <v>19</v>
      </c>
      <c r="G5" s="28" t="s">
        <v>21</v>
      </c>
    </row>
    <row r="6" spans="1:9" x14ac:dyDescent="0.2">
      <c r="B6" s="2" t="s">
        <v>50</v>
      </c>
      <c r="C6" s="10"/>
      <c r="D6" s="15">
        <f>-C6</f>
        <v>0</v>
      </c>
      <c r="E6" s="16"/>
      <c r="F6" s="16"/>
      <c r="G6" s="16"/>
      <c r="H6" s="1"/>
    </row>
    <row r="7" spans="1:9" x14ac:dyDescent="0.2">
      <c r="B7" s="2" t="s">
        <v>174</v>
      </c>
      <c r="C7" s="10"/>
      <c r="D7" s="15">
        <f>+C7</f>
        <v>0</v>
      </c>
      <c r="E7" s="16"/>
      <c r="F7" s="16"/>
      <c r="G7" s="16"/>
      <c r="H7" s="1"/>
    </row>
    <row r="8" spans="1:9" x14ac:dyDescent="0.2">
      <c r="A8" s="2">
        <v>30</v>
      </c>
      <c r="B8" s="2" t="s">
        <v>3</v>
      </c>
      <c r="C8" s="10"/>
      <c r="D8" s="16"/>
      <c r="E8" s="15">
        <f>+C8</f>
        <v>0</v>
      </c>
      <c r="F8" s="15">
        <f>+C8</f>
        <v>0</v>
      </c>
      <c r="G8" s="16"/>
      <c r="H8" s="1"/>
    </row>
    <row r="9" spans="1:9" x14ac:dyDescent="0.2">
      <c r="A9" s="2">
        <v>31</v>
      </c>
      <c r="B9" s="2" t="s">
        <v>4</v>
      </c>
      <c r="C9" s="10"/>
      <c r="D9" s="16"/>
      <c r="E9" s="15">
        <f>+C9</f>
        <v>0</v>
      </c>
      <c r="F9" s="15">
        <f>+C9</f>
        <v>0</v>
      </c>
      <c r="G9" s="16"/>
      <c r="H9" s="1"/>
    </row>
    <row r="10" spans="1:9" x14ac:dyDescent="0.2">
      <c r="A10" s="95">
        <v>3180</v>
      </c>
      <c r="B10" s="95" t="s">
        <v>10</v>
      </c>
      <c r="C10" s="10"/>
      <c r="D10" s="96"/>
      <c r="E10" s="96">
        <f>-C10</f>
        <v>0</v>
      </c>
      <c r="F10" s="16"/>
      <c r="G10" s="16"/>
      <c r="H10" s="1"/>
    </row>
    <row r="11" spans="1:9" x14ac:dyDescent="0.2">
      <c r="A11" s="2">
        <v>33</v>
      </c>
      <c r="B11" s="2" t="s">
        <v>1</v>
      </c>
      <c r="C11" s="10"/>
      <c r="D11" s="15">
        <f>+C11</f>
        <v>0</v>
      </c>
      <c r="E11" s="16"/>
      <c r="F11" s="15">
        <f t="shared" ref="F11:F18" si="0">+C11</f>
        <v>0</v>
      </c>
      <c r="G11" s="16"/>
      <c r="H11" s="1"/>
    </row>
    <row r="12" spans="1:9" x14ac:dyDescent="0.2">
      <c r="A12" s="2">
        <v>34</v>
      </c>
      <c r="B12" s="2" t="s">
        <v>6</v>
      </c>
      <c r="C12" s="10"/>
      <c r="D12" s="16"/>
      <c r="E12" s="15">
        <f>+C12</f>
        <v>0</v>
      </c>
      <c r="F12" s="15">
        <f t="shared" si="0"/>
        <v>0</v>
      </c>
      <c r="G12" s="16"/>
      <c r="H12" s="1"/>
    </row>
    <row r="13" spans="1:9" x14ac:dyDescent="0.2">
      <c r="A13" s="2">
        <v>340</v>
      </c>
      <c r="B13" s="2" t="s">
        <v>34</v>
      </c>
      <c r="C13" s="10"/>
      <c r="D13" s="16"/>
      <c r="E13" s="16"/>
      <c r="F13" s="16"/>
      <c r="G13" s="16"/>
      <c r="H13" s="1"/>
    </row>
    <row r="14" spans="1:9" x14ac:dyDescent="0.2">
      <c r="A14" s="2">
        <v>344</v>
      </c>
      <c r="B14" s="2" t="s">
        <v>12</v>
      </c>
      <c r="C14" s="10"/>
      <c r="D14" s="16"/>
      <c r="E14" s="15">
        <f>-C14</f>
        <v>0</v>
      </c>
      <c r="F14" s="16"/>
      <c r="G14" s="16"/>
      <c r="H14" s="1"/>
    </row>
    <row r="15" spans="1:9" x14ac:dyDescent="0.2">
      <c r="A15" s="2">
        <v>35</v>
      </c>
      <c r="B15" s="2" t="s">
        <v>52</v>
      </c>
      <c r="C15" s="10"/>
      <c r="D15" s="15">
        <f>+C15</f>
        <v>0</v>
      </c>
      <c r="E15" s="16"/>
      <c r="F15" s="15">
        <f t="shared" si="0"/>
        <v>0</v>
      </c>
      <c r="G15" s="16"/>
      <c r="H15" s="1"/>
    </row>
    <row r="16" spans="1:9" x14ac:dyDescent="0.2">
      <c r="A16" s="2">
        <v>36</v>
      </c>
      <c r="B16" s="2" t="s">
        <v>5</v>
      </c>
      <c r="C16" s="10"/>
      <c r="D16" s="16"/>
      <c r="E16" s="15">
        <f>C16</f>
        <v>0</v>
      </c>
      <c r="F16" s="15">
        <f t="shared" si="0"/>
        <v>0</v>
      </c>
      <c r="G16" s="16"/>
      <c r="H16" s="1"/>
      <c r="I16" s="7"/>
    </row>
    <row r="17" spans="1:12" x14ac:dyDescent="0.2">
      <c r="A17" s="2">
        <v>362</v>
      </c>
      <c r="B17" s="2" t="s">
        <v>28</v>
      </c>
      <c r="C17" s="10"/>
      <c r="D17" s="16"/>
      <c r="E17" s="16"/>
      <c r="F17" s="16"/>
      <c r="G17" s="16"/>
      <c r="H17" s="1"/>
    </row>
    <row r="18" spans="1:12" x14ac:dyDescent="0.2">
      <c r="A18" s="2">
        <v>381</v>
      </c>
      <c r="B18" s="2" t="s">
        <v>7</v>
      </c>
      <c r="C18" s="10"/>
      <c r="D18" s="16"/>
      <c r="E18" s="15">
        <f>+C18</f>
        <v>0</v>
      </c>
      <c r="F18" s="15">
        <f t="shared" si="0"/>
        <v>0</v>
      </c>
      <c r="G18" s="16"/>
      <c r="H18" s="1"/>
    </row>
    <row r="19" spans="1:12" x14ac:dyDescent="0.2">
      <c r="A19" s="2">
        <v>383</v>
      </c>
      <c r="B19" s="2" t="s">
        <v>8</v>
      </c>
      <c r="C19" s="10"/>
      <c r="D19" s="15">
        <f>+C19</f>
        <v>0</v>
      </c>
      <c r="E19" s="16"/>
      <c r="F19" s="16"/>
      <c r="G19" s="16"/>
      <c r="H19" s="1"/>
    </row>
    <row r="20" spans="1:12" x14ac:dyDescent="0.2">
      <c r="A20" s="2">
        <v>384</v>
      </c>
      <c r="B20" s="2" t="s">
        <v>54</v>
      </c>
      <c r="C20" s="10"/>
      <c r="D20" s="16"/>
      <c r="E20" s="16"/>
      <c r="F20" s="15">
        <f t="shared" ref="F20" si="1">+C20</f>
        <v>0</v>
      </c>
      <c r="G20" s="16"/>
      <c r="H20" s="1"/>
    </row>
    <row r="21" spans="1:12" x14ac:dyDescent="0.2">
      <c r="A21" s="2">
        <v>389</v>
      </c>
      <c r="B21" s="2" t="s">
        <v>9</v>
      </c>
      <c r="C21" s="10"/>
      <c r="D21" s="15">
        <f>+C21</f>
        <v>0</v>
      </c>
      <c r="E21" s="16"/>
      <c r="F21" s="16"/>
      <c r="G21" s="16"/>
      <c r="H21" s="1"/>
    </row>
    <row r="22" spans="1:12" x14ac:dyDescent="0.2">
      <c r="A22" s="2">
        <v>40</v>
      </c>
      <c r="B22" s="2" t="s">
        <v>13</v>
      </c>
      <c r="C22" s="10"/>
      <c r="D22" s="16"/>
      <c r="E22" s="16"/>
      <c r="F22" s="16"/>
      <c r="G22" s="15">
        <f t="shared" ref="G22:G28" si="2">+C22</f>
        <v>0</v>
      </c>
      <c r="H22" s="1"/>
    </row>
    <row r="23" spans="1:12" x14ac:dyDescent="0.2">
      <c r="A23" s="2">
        <v>42</v>
      </c>
      <c r="B23" s="2" t="s">
        <v>53</v>
      </c>
      <c r="C23" s="10"/>
      <c r="D23" s="16"/>
      <c r="E23" s="16"/>
      <c r="F23" s="16"/>
      <c r="G23" s="15">
        <f t="shared" si="2"/>
        <v>0</v>
      </c>
      <c r="H23" s="1"/>
      <c r="L23" s="7"/>
    </row>
    <row r="24" spans="1:12" x14ac:dyDescent="0.2">
      <c r="A24" s="2">
        <v>43</v>
      </c>
      <c r="B24" s="2" t="s">
        <v>14</v>
      </c>
      <c r="C24" s="10"/>
      <c r="D24" s="16"/>
      <c r="E24" s="16"/>
      <c r="F24" s="16"/>
      <c r="G24" s="15">
        <f t="shared" si="2"/>
        <v>0</v>
      </c>
      <c r="H24" s="1"/>
    </row>
    <row r="25" spans="1:12" x14ac:dyDescent="0.2">
      <c r="A25" s="2">
        <v>44</v>
      </c>
      <c r="B25" s="2" t="s">
        <v>51</v>
      </c>
      <c r="C25" s="10"/>
      <c r="D25" s="16"/>
      <c r="E25" s="16"/>
      <c r="F25" s="16"/>
      <c r="G25" s="15">
        <f t="shared" si="2"/>
        <v>0</v>
      </c>
      <c r="H25" s="1"/>
    </row>
    <row r="26" spans="1:12" x14ac:dyDescent="0.2">
      <c r="A26" s="2">
        <v>440</v>
      </c>
      <c r="B26" s="2" t="s">
        <v>35</v>
      </c>
      <c r="C26" s="10"/>
      <c r="D26" s="16"/>
      <c r="E26" s="16"/>
      <c r="F26" s="16"/>
      <c r="G26" s="16"/>
      <c r="H26" s="1"/>
    </row>
    <row r="27" spans="1:12" x14ac:dyDescent="0.2">
      <c r="A27" s="2">
        <v>45</v>
      </c>
      <c r="B27" s="2" t="s">
        <v>2</v>
      </c>
      <c r="C27" s="10"/>
      <c r="D27" s="15">
        <f>-C27</f>
        <v>0</v>
      </c>
      <c r="E27" s="16"/>
      <c r="F27" s="16"/>
      <c r="G27" s="15">
        <f t="shared" si="2"/>
        <v>0</v>
      </c>
      <c r="H27" s="1"/>
    </row>
    <row r="28" spans="1:12" x14ac:dyDescent="0.2">
      <c r="A28" s="2">
        <v>46</v>
      </c>
      <c r="B28" s="2" t="s">
        <v>182</v>
      </c>
      <c r="C28" s="10"/>
      <c r="D28" s="16"/>
      <c r="E28" s="16"/>
      <c r="F28" s="16"/>
      <c r="G28" s="15">
        <f t="shared" si="2"/>
        <v>0</v>
      </c>
      <c r="H28" s="1"/>
    </row>
    <row r="29" spans="1:12" x14ac:dyDescent="0.2">
      <c r="A29" s="2">
        <v>4621.5</v>
      </c>
      <c r="B29" s="2" t="s">
        <v>28</v>
      </c>
      <c r="C29" s="10"/>
      <c r="D29" s="16"/>
      <c r="E29" s="16"/>
      <c r="F29" s="16"/>
      <c r="G29" s="16"/>
      <c r="H29" s="1"/>
    </row>
    <row r="30" spans="1:12" x14ac:dyDescent="0.2">
      <c r="A30" s="2">
        <v>4621.6400000000003</v>
      </c>
      <c r="B30" s="2" t="s">
        <v>59</v>
      </c>
      <c r="C30" s="10"/>
      <c r="D30" s="16"/>
      <c r="E30" s="16"/>
      <c r="F30" s="16"/>
      <c r="G30" s="16"/>
      <c r="H30" s="1"/>
    </row>
    <row r="31" spans="1:12" x14ac:dyDescent="0.2">
      <c r="A31" s="2">
        <v>4830</v>
      </c>
      <c r="B31" s="2" t="s">
        <v>58</v>
      </c>
      <c r="C31" s="10"/>
      <c r="D31" s="16"/>
      <c r="E31" s="16"/>
      <c r="F31" s="16"/>
      <c r="G31" s="15">
        <f>+C31</f>
        <v>0</v>
      </c>
      <c r="H31" s="1"/>
    </row>
    <row r="32" spans="1:12" x14ac:dyDescent="0.2">
      <c r="A32" s="2">
        <v>4831</v>
      </c>
      <c r="B32" s="2" t="s">
        <v>57</v>
      </c>
      <c r="C32" s="10"/>
      <c r="D32" s="15">
        <f>-C32</f>
        <v>0</v>
      </c>
      <c r="E32" s="16"/>
      <c r="F32" s="16"/>
      <c r="G32" s="16"/>
      <c r="H32" s="1"/>
    </row>
    <row r="33" spans="1:8" x14ac:dyDescent="0.2">
      <c r="A33" s="2">
        <v>489</v>
      </c>
      <c r="B33" s="2" t="s">
        <v>11</v>
      </c>
      <c r="C33" s="10"/>
      <c r="D33" s="15">
        <f>-C33</f>
        <v>0</v>
      </c>
      <c r="E33" s="16"/>
      <c r="F33" s="16"/>
      <c r="G33" s="16"/>
      <c r="H33" s="1"/>
    </row>
    <row r="34" spans="1:8" x14ac:dyDescent="0.2">
      <c r="A34" s="2">
        <v>4896</v>
      </c>
      <c r="B34" s="2" t="s">
        <v>183</v>
      </c>
      <c r="C34" s="10"/>
      <c r="D34" s="96"/>
      <c r="E34" s="16"/>
      <c r="F34" s="16"/>
      <c r="G34" s="15">
        <f>+C34</f>
        <v>0</v>
      </c>
      <c r="H34" s="1"/>
    </row>
    <row r="35" spans="1:8" x14ac:dyDescent="0.2">
      <c r="C35" s="16"/>
      <c r="D35" s="16"/>
      <c r="E35" s="16"/>
      <c r="F35" s="16"/>
      <c r="G35" s="16"/>
      <c r="H35" s="1"/>
    </row>
    <row r="36" spans="1:8" ht="15" x14ac:dyDescent="0.25">
      <c r="A36" s="21"/>
      <c r="B36" s="22" t="s">
        <v>18</v>
      </c>
      <c r="C36" s="23"/>
      <c r="D36" s="24">
        <f>SUM(D6:D35)</f>
        <v>0</v>
      </c>
      <c r="E36" s="24">
        <f>SUM(E6:E35)</f>
        <v>0</v>
      </c>
      <c r="F36" s="24">
        <f>SUM(F6:F35)</f>
        <v>0</v>
      </c>
      <c r="G36" s="24">
        <f>SUM(G6:G35)</f>
        <v>0</v>
      </c>
      <c r="H36" s="1"/>
    </row>
    <row r="38" spans="1:8" ht="15" x14ac:dyDescent="0.25">
      <c r="A38" s="18"/>
      <c r="B38" s="17" t="s">
        <v>22</v>
      </c>
      <c r="C38" s="20"/>
    </row>
    <row r="39" spans="1:8" x14ac:dyDescent="0.2">
      <c r="A39" s="2">
        <v>50</v>
      </c>
      <c r="B39" s="4" t="s">
        <v>46</v>
      </c>
      <c r="C39" s="11"/>
    </row>
    <row r="40" spans="1:8" x14ac:dyDescent="0.2">
      <c r="A40" s="2">
        <v>52</v>
      </c>
      <c r="B40" s="4" t="s">
        <v>47</v>
      </c>
      <c r="C40" s="11"/>
    </row>
    <row r="41" spans="1:8" x14ac:dyDescent="0.2">
      <c r="A41" s="2">
        <v>58</v>
      </c>
      <c r="B41" s="4" t="s">
        <v>48</v>
      </c>
      <c r="C41" s="11"/>
    </row>
    <row r="42" spans="1:8" x14ac:dyDescent="0.2">
      <c r="A42" s="2">
        <v>6830</v>
      </c>
      <c r="B42" s="4" t="s">
        <v>147</v>
      </c>
      <c r="C42" s="11"/>
    </row>
    <row r="43" spans="1:8" x14ac:dyDescent="0.2">
      <c r="A43" s="2">
        <v>59</v>
      </c>
      <c r="B43" s="2" t="s">
        <v>23</v>
      </c>
      <c r="C43" s="11"/>
    </row>
    <row r="44" spans="1:8" x14ac:dyDescent="0.2">
      <c r="A44" s="2">
        <v>69</v>
      </c>
      <c r="B44" s="2" t="s">
        <v>24</v>
      </c>
      <c r="C44" s="11"/>
    </row>
    <row r="46" spans="1:8" ht="15" customHeight="1" x14ac:dyDescent="0.25">
      <c r="A46" s="18"/>
      <c r="B46" s="17" t="s">
        <v>25</v>
      </c>
      <c r="C46" s="20"/>
      <c r="E46" s="110" t="str">
        <f>IF(C59+C60+C61+C63=0,"",IF(C64+C59+C60+C61=C63,"","Fehler oder unvollständige Erfassung der ""Verwendung des Ertragsüberschusses in Zellen C57 bis C61"""))</f>
        <v/>
      </c>
      <c r="F46" s="110"/>
      <c r="G46" s="110"/>
    </row>
    <row r="47" spans="1:8" ht="14.25" customHeight="1" x14ac:dyDescent="0.2">
      <c r="A47" s="2">
        <v>10</v>
      </c>
      <c r="B47" s="2" t="s">
        <v>26</v>
      </c>
      <c r="C47" s="11"/>
      <c r="E47" s="110"/>
      <c r="F47" s="110"/>
      <c r="G47" s="110"/>
    </row>
    <row r="48" spans="1:8" ht="14.25" customHeight="1" x14ac:dyDescent="0.2">
      <c r="A48" s="2">
        <v>20</v>
      </c>
      <c r="B48" s="2" t="s">
        <v>27</v>
      </c>
      <c r="C48" s="11"/>
      <c r="E48" s="110"/>
      <c r="F48" s="110"/>
      <c r="G48" s="110"/>
    </row>
    <row r="49" spans="1:7" ht="14.25" customHeight="1" x14ac:dyDescent="0.2">
      <c r="A49" s="2">
        <v>200</v>
      </c>
      <c r="B49" s="2" t="s">
        <v>40</v>
      </c>
      <c r="C49" s="11"/>
      <c r="E49" s="110"/>
      <c r="F49" s="110"/>
      <c r="G49" s="110"/>
    </row>
    <row r="50" spans="1:7" ht="14.25" customHeight="1" x14ac:dyDescent="0.2">
      <c r="A50" s="2">
        <v>201</v>
      </c>
      <c r="B50" s="2" t="s">
        <v>41</v>
      </c>
      <c r="C50" s="11"/>
      <c r="E50" s="110"/>
      <c r="F50" s="110"/>
      <c r="G50" s="110"/>
    </row>
    <row r="51" spans="1:7" ht="14.25" customHeight="1" x14ac:dyDescent="0.2">
      <c r="A51" s="2">
        <v>206</v>
      </c>
      <c r="B51" s="2" t="s">
        <v>42</v>
      </c>
      <c r="C51" s="11"/>
      <c r="E51" s="110"/>
      <c r="F51" s="110"/>
      <c r="G51" s="110"/>
    </row>
    <row r="52" spans="1:7" ht="14.25" customHeight="1" x14ac:dyDescent="0.2">
      <c r="A52" s="2">
        <v>29</v>
      </c>
      <c r="B52" s="2" t="s">
        <v>43</v>
      </c>
      <c r="C52" s="11"/>
      <c r="E52" s="110"/>
      <c r="F52" s="110"/>
      <c r="G52" s="110"/>
    </row>
    <row r="53" spans="1:7" ht="14.25" customHeight="1" x14ac:dyDescent="0.2">
      <c r="A53" s="2">
        <v>299</v>
      </c>
      <c r="B53" s="2" t="s">
        <v>179</v>
      </c>
      <c r="C53" s="11"/>
      <c r="E53" s="110"/>
      <c r="F53" s="110"/>
      <c r="G53" s="110"/>
    </row>
    <row r="54" spans="1:7" x14ac:dyDescent="0.2">
      <c r="E54" s="110"/>
      <c r="F54" s="110"/>
      <c r="G54" s="110"/>
    </row>
    <row r="55" spans="1:7" ht="15" x14ac:dyDescent="0.25">
      <c r="B55" s="3" t="s">
        <v>45</v>
      </c>
      <c r="C55" s="11"/>
      <c r="E55" s="110"/>
      <c r="F55" s="110"/>
      <c r="G55" s="110"/>
    </row>
    <row r="56" spans="1:7" ht="15" x14ac:dyDescent="0.25">
      <c r="B56" s="3" t="s">
        <v>49</v>
      </c>
      <c r="C56" s="11"/>
      <c r="E56" s="110"/>
      <c r="F56" s="110"/>
      <c r="G56" s="110"/>
    </row>
    <row r="57" spans="1:7" ht="15" x14ac:dyDescent="0.25">
      <c r="B57" s="5"/>
      <c r="C57" s="69"/>
      <c r="E57" s="110"/>
      <c r="F57" s="110"/>
      <c r="G57" s="110"/>
    </row>
    <row r="58" spans="1:7" ht="15" x14ac:dyDescent="0.25">
      <c r="B58" s="3" t="s">
        <v>169</v>
      </c>
      <c r="C58" s="68"/>
      <c r="E58" s="110"/>
      <c r="F58" s="110"/>
      <c r="G58" s="110"/>
    </row>
    <row r="59" spans="1:7" x14ac:dyDescent="0.2">
      <c r="B59" s="4" t="s">
        <v>170</v>
      </c>
      <c r="C59" s="11"/>
      <c r="E59" s="110"/>
      <c r="F59" s="110"/>
      <c r="G59" s="110"/>
    </row>
    <row r="60" spans="1:7" x14ac:dyDescent="0.2">
      <c r="B60" s="4" t="s">
        <v>188</v>
      </c>
      <c r="C60" s="11"/>
      <c r="E60" s="110"/>
      <c r="F60" s="110"/>
      <c r="G60" s="110"/>
    </row>
    <row r="61" spans="1:7" x14ac:dyDescent="0.2">
      <c r="B61" s="4" t="s">
        <v>171</v>
      </c>
      <c r="C61" s="11"/>
    </row>
    <row r="62" spans="1:7" x14ac:dyDescent="0.2">
      <c r="B62" s="4"/>
      <c r="C62" s="68"/>
    </row>
    <row r="63" spans="1:7" ht="15" x14ac:dyDescent="0.25">
      <c r="B63" s="3" t="s">
        <v>173</v>
      </c>
      <c r="C63" s="11"/>
    </row>
    <row r="64" spans="1:7" ht="15" x14ac:dyDescent="0.25">
      <c r="B64" s="3" t="s">
        <v>172</v>
      </c>
      <c r="C64" s="90">
        <f>-C6+C7</f>
        <v>0</v>
      </c>
    </row>
    <row r="65" spans="1:2" ht="15" x14ac:dyDescent="0.25">
      <c r="B65" s="3"/>
    </row>
    <row r="67" spans="1:2" x14ac:dyDescent="0.2">
      <c r="A67" s="2" t="s">
        <v>196</v>
      </c>
    </row>
  </sheetData>
  <sheetProtection algorithmName="SHA-512" hashValue="t24WqukhuJ369jz7UzLvrZR8DgX2KVJNZvieZKTxIeOs5uk9IrRtuhIG69GeLykBochEgOx5EaL7NaDdI7aUVA==" saltValue="3IotUMx1EBSDryqufT2ZDw==" spinCount="100000" sheet="1" objects="1" scenarios="1"/>
  <mergeCells count="1">
    <mergeCell ref="E46:G60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  <headerFooter>
    <oddFooter>&amp;L&amp;F 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Hilfstabelle!$A$1:$A$88</xm:f>
          </x14:formula1>
          <xm:sqref>B2</xm:sqref>
        </x14:dataValidation>
        <x14:dataValidation type="list" allowBlank="1" showInputMessage="1" showErrorMessage="1">
          <x14:formula1>
            <xm:f>Hilfstabelle!$D$3:$D$11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U43"/>
  <sheetViews>
    <sheetView workbookViewId="0">
      <selection activeCell="D20" sqref="D20"/>
    </sheetView>
  </sheetViews>
  <sheetFormatPr baseColWidth="10" defaultRowHeight="14.25" x14ac:dyDescent="0.2"/>
  <cols>
    <col min="1" max="1" width="3" style="2" customWidth="1"/>
    <col min="2" max="2" width="1.375" style="2" customWidth="1"/>
    <col min="3" max="3" width="28.375" style="2" customWidth="1"/>
    <col min="4" max="4" width="13.125" style="2" bestFit="1" customWidth="1"/>
    <col min="5" max="5" width="1.875" style="2" customWidth="1"/>
    <col min="6" max="16384" width="11" style="2"/>
  </cols>
  <sheetData>
    <row r="2" spans="2:21" ht="19.5" x14ac:dyDescent="0.3">
      <c r="C2" s="34" t="str">
        <f>IF(Eingabe!B3="bitte auswählen","KENNZAHLEN","KENNZAHLEN "&amp;Eingabe!B3)</f>
        <v>KENNZAHLEN</v>
      </c>
    </row>
    <row r="3" spans="2:21" ht="6" customHeight="1" thickBot="1" x14ac:dyDescent="0.25">
      <c r="B3" s="6"/>
      <c r="C3" s="6"/>
      <c r="D3" s="6"/>
    </row>
    <row r="4" spans="2:21" ht="15" customHeight="1" x14ac:dyDescent="0.25">
      <c r="B4" s="6"/>
      <c r="C4" s="19" t="s">
        <v>149</v>
      </c>
      <c r="D4" s="19"/>
      <c r="O4" s="111" t="s">
        <v>168</v>
      </c>
      <c r="P4" s="112"/>
      <c r="Q4" s="112"/>
      <c r="R4" s="112"/>
      <c r="S4" s="112"/>
      <c r="T4" s="112"/>
      <c r="U4" s="113"/>
    </row>
    <row r="5" spans="2:21" ht="6" customHeight="1" x14ac:dyDescent="0.2">
      <c r="B5" s="6"/>
      <c r="C5" s="6"/>
      <c r="D5" s="6"/>
      <c r="O5" s="114"/>
      <c r="P5" s="115"/>
      <c r="Q5" s="115"/>
      <c r="R5" s="115"/>
      <c r="S5" s="115"/>
      <c r="T5" s="115"/>
      <c r="U5" s="116"/>
    </row>
    <row r="6" spans="2:21" ht="15" x14ac:dyDescent="0.25">
      <c r="B6" s="6"/>
      <c r="C6" s="35" t="s">
        <v>29</v>
      </c>
      <c r="D6" s="37" t="str">
        <f>'Ergänzung Mehrjahresschnitt'!D6</f>
        <v xml:space="preserve"> </v>
      </c>
      <c r="O6" s="114"/>
      <c r="P6" s="115"/>
      <c r="Q6" s="115"/>
      <c r="R6" s="115"/>
      <c r="S6" s="115"/>
      <c r="T6" s="115"/>
      <c r="U6" s="116"/>
    </row>
    <row r="7" spans="2:21" ht="6" customHeight="1" x14ac:dyDescent="0.2">
      <c r="B7" s="6"/>
      <c r="C7" s="6"/>
      <c r="D7" s="6"/>
      <c r="O7" s="114"/>
      <c r="P7" s="115"/>
      <c r="Q7" s="115"/>
      <c r="R7" s="115"/>
      <c r="S7" s="115"/>
      <c r="T7" s="115"/>
      <c r="U7" s="116"/>
    </row>
    <row r="8" spans="2:21" ht="15" x14ac:dyDescent="0.25">
      <c r="B8" s="6"/>
      <c r="C8" s="35" t="s">
        <v>33</v>
      </c>
      <c r="D8" s="37" t="str">
        <f>'Ergänzung Mehrjahresschnitt'!D10</f>
        <v xml:space="preserve"> </v>
      </c>
      <c r="O8" s="114"/>
      <c r="P8" s="115"/>
      <c r="Q8" s="115"/>
      <c r="R8" s="115"/>
      <c r="S8" s="115"/>
      <c r="T8" s="115"/>
      <c r="U8" s="116"/>
    </row>
    <row r="9" spans="2:21" ht="6" customHeight="1" x14ac:dyDescent="0.2">
      <c r="B9" s="6"/>
      <c r="C9" s="6"/>
      <c r="D9" s="6"/>
      <c r="O9" s="114"/>
      <c r="P9" s="115"/>
      <c r="Q9" s="115"/>
      <c r="R9" s="115"/>
      <c r="S9" s="115"/>
      <c r="T9" s="115"/>
      <c r="U9" s="116"/>
    </row>
    <row r="10" spans="2:21" ht="15.75" thickBot="1" x14ac:dyDescent="0.3">
      <c r="B10" s="6"/>
      <c r="C10" s="35" t="s">
        <v>61</v>
      </c>
      <c r="D10" s="37" t="str">
        <f>'Ergänzung Mehrjahresschnitt'!D14</f>
        <v xml:space="preserve"> </v>
      </c>
      <c r="O10" s="117"/>
      <c r="P10" s="118"/>
      <c r="Q10" s="118"/>
      <c r="R10" s="118"/>
      <c r="S10" s="118"/>
      <c r="T10" s="118"/>
      <c r="U10" s="119"/>
    </row>
    <row r="11" spans="2:21" ht="6" customHeight="1" x14ac:dyDescent="0.2">
      <c r="B11" s="6"/>
      <c r="C11" s="6"/>
      <c r="D11" s="6"/>
    </row>
    <row r="12" spans="2:21" ht="15" x14ac:dyDescent="0.25">
      <c r="B12" s="6"/>
      <c r="C12" s="35" t="s">
        <v>60</v>
      </c>
      <c r="D12" s="37" t="str">
        <f>'Ergänzung Mehrjahresschnitt'!D18</f>
        <v xml:space="preserve"> </v>
      </c>
    </row>
    <row r="13" spans="2:21" ht="6" customHeight="1" x14ac:dyDescent="0.2">
      <c r="B13" s="6"/>
      <c r="C13" s="6"/>
      <c r="D13" s="6"/>
    </row>
    <row r="14" spans="2:21" ht="15" x14ac:dyDescent="0.25">
      <c r="B14" s="6"/>
      <c r="C14" s="35" t="s">
        <v>62</v>
      </c>
      <c r="D14" s="37" t="str">
        <f>'Ergänzung Mehrjahresschnitt'!D22</f>
        <v xml:space="preserve"> </v>
      </c>
    </row>
    <row r="15" spans="2:21" ht="15" customHeight="1" x14ac:dyDescent="0.2">
      <c r="B15" s="6"/>
      <c r="C15" s="80" t="s">
        <v>178</v>
      </c>
      <c r="D15" s="81" t="str">
        <f>'Ergänzung Mehrjahresschnitt'!D27</f>
        <v xml:space="preserve"> </v>
      </c>
    </row>
    <row r="16" spans="2:21" ht="7.5" customHeight="1" x14ac:dyDescent="0.2">
      <c r="B16" s="6"/>
      <c r="C16" s="6"/>
      <c r="D16" s="6"/>
    </row>
    <row r="17" spans="2:13" x14ac:dyDescent="0.2">
      <c r="B17" s="6"/>
      <c r="C17" s="6"/>
      <c r="D17" s="6"/>
    </row>
    <row r="18" spans="2:13" ht="15" x14ac:dyDescent="0.25">
      <c r="B18" s="6"/>
      <c r="C18" s="19" t="s">
        <v>150</v>
      </c>
      <c r="D18" s="19"/>
    </row>
    <row r="19" spans="2:13" ht="6" customHeight="1" x14ac:dyDescent="0.25">
      <c r="B19" s="6"/>
      <c r="C19" s="5"/>
      <c r="D19" s="5"/>
    </row>
    <row r="20" spans="2:13" ht="15" x14ac:dyDescent="0.25">
      <c r="B20" s="6"/>
      <c r="C20" s="35" t="s">
        <v>39</v>
      </c>
      <c r="D20" s="37" t="str">
        <f>'Ergänzung Mehrjahresschnitt'!H6</f>
        <v xml:space="preserve"> </v>
      </c>
    </row>
    <row r="21" spans="2:13" ht="6" customHeight="1" x14ac:dyDescent="0.2">
      <c r="B21" s="6"/>
      <c r="C21" s="6"/>
      <c r="D21" s="6"/>
    </row>
    <row r="22" spans="2:13" ht="15" x14ac:dyDescent="0.25">
      <c r="B22" s="6"/>
      <c r="C22" s="35" t="s">
        <v>44</v>
      </c>
      <c r="D22" s="37" t="str">
        <f>'Ergänzung Mehrjahresschnitt'!H10</f>
        <v xml:space="preserve"> </v>
      </c>
    </row>
    <row r="23" spans="2:13" ht="6" customHeight="1" x14ac:dyDescent="0.2">
      <c r="B23" s="6"/>
      <c r="C23" s="6"/>
      <c r="D23" s="6"/>
      <c r="E23" s="6"/>
    </row>
    <row r="24" spans="2:13" ht="15" x14ac:dyDescent="0.25">
      <c r="B24" s="6"/>
      <c r="C24" s="35" t="s">
        <v>38</v>
      </c>
      <c r="D24" s="37" t="str">
        <f>'Ergänzung Mehrjahresschnitt'!H14</f>
        <v xml:space="preserve"> </v>
      </c>
      <c r="E24" s="30"/>
    </row>
    <row r="25" spans="2:13" ht="6" customHeight="1" x14ac:dyDescent="0.2">
      <c r="B25" s="6"/>
      <c r="C25" s="6"/>
      <c r="D25" s="6"/>
      <c r="E25" s="6"/>
    </row>
    <row r="26" spans="2:13" ht="15" x14ac:dyDescent="0.25">
      <c r="B26" s="6"/>
      <c r="C26" s="35" t="s">
        <v>36</v>
      </c>
      <c r="D26" s="38" t="str">
        <f>'Ergänzung Mehrjahresschnitt'!H18</f>
        <v xml:space="preserve"> </v>
      </c>
      <c r="E26" s="31"/>
    </row>
    <row r="27" spans="2:13" ht="6" customHeight="1" x14ac:dyDescent="0.2">
      <c r="B27" s="6"/>
      <c r="C27" s="6"/>
      <c r="D27" s="6"/>
      <c r="E27" s="6"/>
    </row>
    <row r="28" spans="2:13" ht="15" x14ac:dyDescent="0.25">
      <c r="B28" s="6"/>
      <c r="C28" s="35" t="s">
        <v>37</v>
      </c>
      <c r="D28" s="37" t="str">
        <f>'Ergänzung Mehrjahresschnitt'!H22</f>
        <v xml:space="preserve"> </v>
      </c>
      <c r="E28" s="32"/>
    </row>
    <row r="29" spans="2:13" ht="6" customHeight="1" x14ac:dyDescent="0.2">
      <c r="B29" s="6"/>
      <c r="C29" s="6"/>
      <c r="D29" s="6"/>
      <c r="E29" s="6"/>
    </row>
    <row r="30" spans="2:13" ht="13.5" customHeight="1" x14ac:dyDescent="0.25">
      <c r="B30" s="6"/>
      <c r="C30" s="6"/>
      <c r="D30" s="55" t="str">
        <f>IF('Ergänzung Mehrjahresschnitt'!G27="Auswahl Zeitraum durchschnittlicher Aufwanddeckung","Ø","Ø  "&amp;'Ergänzung Mehrjahresschnitt'!G27)</f>
        <v>Ø</v>
      </c>
      <c r="E30" s="6"/>
      <c r="F30" s="66" t="str">
        <f>IF(Eingabe!B3="Bitte auswählen","",'Ergänzung Mehrjahresschnitt'!L27)</f>
        <v/>
      </c>
      <c r="G30" s="67" t="str">
        <f>IF(Eingabe!B3="Bitte auswählen","",'Ergänzung Mehrjahresschnitt'!M27)</f>
        <v/>
      </c>
      <c r="H30" s="67" t="str">
        <f>IF(F30="","",'Ergänzung Mehrjahresschnitt'!N27)</f>
        <v/>
      </c>
      <c r="I30" s="67" t="str">
        <f>IF(G30="","",'Ergänzung Mehrjahresschnitt'!O27)</f>
        <v/>
      </c>
      <c r="J30" s="67" t="str">
        <f>IF(H30="","",'Ergänzung Mehrjahresschnitt'!P27)</f>
        <v/>
      </c>
      <c r="K30" s="67" t="str">
        <f>IF(I30="","",'Ergänzung Mehrjahresschnitt'!Q27)</f>
        <v/>
      </c>
      <c r="L30" s="67" t="str">
        <f>IF(J30="","",'Ergänzung Mehrjahresschnitt'!R27)</f>
        <v/>
      </c>
      <c r="M30" s="67" t="str">
        <f>IF(K30="","",'Ergänzung Mehrjahresschnitt'!S27)</f>
        <v/>
      </c>
    </row>
    <row r="31" spans="2:13" ht="15" x14ac:dyDescent="0.25">
      <c r="B31" s="6"/>
      <c r="C31" s="35" t="s">
        <v>60</v>
      </c>
      <c r="D31" s="59" t="str">
        <f>IF('Ergänzung Mehrjahresschnitt'!G27="Auswahl Zeitraum durchschnittlicher Aufwanddeckung","",'Ergänzung Mehrjahresschnitt'!H28)</f>
        <v/>
      </c>
      <c r="E31" s="29"/>
      <c r="F31" s="57" t="str">
        <f>'Ergänzung Mehrjahresschnitt'!L28</f>
        <v/>
      </c>
      <c r="G31" s="57" t="str">
        <f>'Ergänzung Mehrjahresschnitt'!M28</f>
        <v/>
      </c>
      <c r="H31" s="57" t="str">
        <f>'Ergänzung Mehrjahresschnitt'!N28</f>
        <v/>
      </c>
      <c r="I31" s="57" t="str">
        <f>'Ergänzung Mehrjahresschnitt'!O28</f>
        <v/>
      </c>
      <c r="J31" s="57" t="str">
        <f>'Ergänzung Mehrjahresschnitt'!P28</f>
        <v/>
      </c>
      <c r="K31" s="57" t="str">
        <f>'Ergänzung Mehrjahresschnitt'!Q28</f>
        <v/>
      </c>
      <c r="L31" s="57" t="str">
        <f>'Ergänzung Mehrjahresschnitt'!R28</f>
        <v/>
      </c>
      <c r="M31" s="57" t="str">
        <f>'Ergänzung Mehrjahresschnitt'!S28</f>
        <v/>
      </c>
    </row>
    <row r="32" spans="2:13" x14ac:dyDescent="0.2">
      <c r="B32" s="6"/>
      <c r="C32" s="6"/>
      <c r="D32" s="14"/>
      <c r="E32" s="14"/>
    </row>
    <row r="33" spans="2:13" ht="15" x14ac:dyDescent="0.25">
      <c r="B33" s="6"/>
      <c r="C33" s="6"/>
      <c r="D33" s="55" t="str">
        <f>IF('Ergänzung Mehrjahresschnitt'!G32="Auswahl Zeitraum durchschnittlicher Selbstfinanzierungsgrad","Ø",IF('Ergänzung Mehrjahresschnitt'!G32="1 Jahr","","Ø "&amp;'Ergänzung Mehrjahresschnitt'!G32))</f>
        <v>Ø</v>
      </c>
      <c r="E33" s="33"/>
      <c r="F33" s="66" t="str">
        <f>IF(Eingabe!B3="bitte auswählen","",Eingabe!B3)</f>
        <v/>
      </c>
      <c r="G33" s="66" t="str">
        <f t="shared" ref="G33:M33" si="0">IF(F33="","",F33-1)</f>
        <v/>
      </c>
      <c r="H33" s="66" t="str">
        <f t="shared" si="0"/>
        <v/>
      </c>
      <c r="I33" s="66" t="str">
        <f t="shared" si="0"/>
        <v/>
      </c>
      <c r="J33" s="66" t="str">
        <f t="shared" si="0"/>
        <v/>
      </c>
      <c r="K33" s="66" t="str">
        <f t="shared" si="0"/>
        <v/>
      </c>
      <c r="L33" s="66" t="str">
        <f t="shared" si="0"/>
        <v/>
      </c>
      <c r="M33" s="66" t="str">
        <f t="shared" si="0"/>
        <v/>
      </c>
    </row>
    <row r="34" spans="2:13" ht="15" x14ac:dyDescent="0.25">
      <c r="B34" s="6"/>
      <c r="C34" s="35" t="s">
        <v>32</v>
      </c>
      <c r="D34" s="59" t="str">
        <f>'Ergänzung Mehrjahresschnitt'!H33</f>
        <v/>
      </c>
      <c r="E34" s="32"/>
      <c r="F34" s="57" t="str">
        <f>'Ergänzung Mehrjahresschnitt'!L52</f>
        <v/>
      </c>
      <c r="G34" s="57" t="str">
        <f>'Ergänzung Mehrjahresschnitt'!M52</f>
        <v/>
      </c>
      <c r="H34" s="57" t="str">
        <f>'Ergänzung Mehrjahresschnitt'!N52</f>
        <v/>
      </c>
      <c r="I34" s="57" t="str">
        <f>'Ergänzung Mehrjahresschnitt'!O52</f>
        <v/>
      </c>
      <c r="J34" s="57" t="str">
        <f>'Ergänzung Mehrjahresschnitt'!P52</f>
        <v/>
      </c>
      <c r="K34" s="57" t="str">
        <f>'Ergänzung Mehrjahresschnitt'!Q52</f>
        <v/>
      </c>
      <c r="L34" s="57" t="str">
        <f>'Ergänzung Mehrjahresschnitt'!R52</f>
        <v/>
      </c>
      <c r="M34" s="57" t="str">
        <f>'Ergänzung Mehrjahresschnitt'!S52</f>
        <v/>
      </c>
    </row>
    <row r="35" spans="2:13" x14ac:dyDescent="0.2">
      <c r="B35" s="6"/>
      <c r="C35" s="6"/>
      <c r="D35" s="6"/>
      <c r="E35" s="6"/>
    </row>
    <row r="37" spans="2:13" ht="15" x14ac:dyDescent="0.25">
      <c r="C37" s="5"/>
      <c r="D37" s="6"/>
    </row>
    <row r="38" spans="2:13" ht="7.5" customHeight="1" x14ac:dyDescent="0.2">
      <c r="C38" s="6"/>
      <c r="D38" s="6"/>
    </row>
    <row r="39" spans="2:13" x14ac:dyDescent="0.2">
      <c r="C39" s="6"/>
      <c r="D39" s="6"/>
    </row>
    <row r="40" spans="2:13" ht="6" customHeight="1" x14ac:dyDescent="0.2">
      <c r="C40" s="6"/>
      <c r="D40" s="6"/>
    </row>
    <row r="41" spans="2:13" x14ac:dyDescent="0.2">
      <c r="C41" s="6"/>
      <c r="D41" s="6"/>
    </row>
    <row r="42" spans="2:13" x14ac:dyDescent="0.2">
      <c r="C42" s="6"/>
      <c r="D42" s="6"/>
    </row>
    <row r="43" spans="2:13" x14ac:dyDescent="0.2">
      <c r="C43" s="6"/>
      <c r="D43" s="6"/>
    </row>
  </sheetData>
  <sheetProtection algorithmName="SHA-512" hashValue="uNHggpY/iGMDsoLFx/UUJAWMesnGQED01oitXvgvFnMl6ECgo+zi0CZrzf6p1hM4C6SsAfx3+3ClUWGF2kGm/A==" saltValue="UJF4Azrw/h5ykwcKOJ8IkQ==" spinCount="100000" sheet="1" objects="1" scenarios="1"/>
  <mergeCells count="1">
    <mergeCell ref="O4:U10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8" id="{B7CD066D-0509-46B6-A613-32D343FA5F56}">
            <xm:f>'Ergänzung Mehrjahresschnitt'!$G$27="Auswahl Zeitraum durchschnittlicher Aufwanddeckung"</xm:f>
            <x14:dxf>
              <font>
                <color theme="0"/>
              </font>
              <fill>
                <patternFill>
                  <f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F30:M31</xm:sqref>
        </x14:conditionalFormatting>
        <x14:conditionalFormatting xmlns:xm="http://schemas.microsoft.com/office/excel/2006/main">
          <x14:cfRule type="expression" priority="47" id="{E06AD413-6541-45C3-BF9D-22933583F15A}">
            <xm:f>'Ergänzung Mehrjahresschnitt'!$G$27="2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I30:M31</xm:sqref>
        </x14:conditionalFormatting>
        <x14:conditionalFormatting xmlns:xm="http://schemas.microsoft.com/office/excel/2006/main">
          <x14:cfRule type="expression" priority="46" id="{E8F1768F-9902-479D-9294-8FDBC4A3D156}">
            <xm:f>'Ergänzung Mehrjahresschnitt'!$G$27="2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H30:H31</xm:sqref>
        </x14:conditionalFormatting>
        <x14:conditionalFormatting xmlns:xm="http://schemas.microsoft.com/office/excel/2006/main">
          <x14:cfRule type="expression" priority="45" id="{8D8F127F-C1FC-46D4-98EB-0064E4AC1A87}">
            <xm:f>'Ergänzung Mehrjahresschnitt'!$G$27="3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J30:M31</xm:sqref>
        </x14:conditionalFormatting>
        <x14:conditionalFormatting xmlns:xm="http://schemas.microsoft.com/office/excel/2006/main">
          <x14:cfRule type="expression" priority="44" id="{716B8901-0CFD-453C-A112-B0EAA6D7684F}">
            <xm:f>'Ergänzung Mehrjahresschnitt'!$G$27="3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I30:I31</xm:sqref>
        </x14:conditionalFormatting>
        <x14:conditionalFormatting xmlns:xm="http://schemas.microsoft.com/office/excel/2006/main">
          <x14:cfRule type="expression" priority="43" id="{0283BD84-371C-4A2D-90E2-3096BF3DA645}">
            <xm:f>'Ergänzung Mehrjahresschnitt'!$G$27="4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K30:M31</xm:sqref>
        </x14:conditionalFormatting>
        <x14:conditionalFormatting xmlns:xm="http://schemas.microsoft.com/office/excel/2006/main">
          <x14:cfRule type="expression" priority="42" id="{D07AC58A-E90C-4F5F-9701-3390A452FE02}">
            <xm:f>'Ergänzung Mehrjahresschnitt'!$G$27="4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J30:J31</xm:sqref>
        </x14:conditionalFormatting>
        <x14:conditionalFormatting xmlns:xm="http://schemas.microsoft.com/office/excel/2006/main">
          <x14:cfRule type="expression" priority="41" id="{D6A7BE33-CE8D-45D6-9D97-F27C97D464F8}">
            <xm:f>'Ergänzung Mehrjahresschnitt'!$G$27="5 Jahre 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L30:M31</xm:sqref>
        </x14:conditionalFormatting>
        <x14:conditionalFormatting xmlns:xm="http://schemas.microsoft.com/office/excel/2006/main">
          <x14:cfRule type="expression" priority="40" id="{3774CD72-7CFC-4C84-9DAF-0E0A5BF68623}">
            <xm:f>'Ergänzung Mehrjahresschnitt'!$G$27="5 Jahre 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K30:K31</xm:sqref>
        </x14:conditionalFormatting>
        <x14:conditionalFormatting xmlns:xm="http://schemas.microsoft.com/office/excel/2006/main">
          <x14:cfRule type="expression" priority="37" id="{8C24AA62-2FBE-4B66-9DBB-8C5B12A25333}">
            <xm:f>'Ergänzung Mehrjahresschnitt'!$G$27="7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14:cfRule type="expression" priority="39" id="{A861C6EB-3500-4082-82CD-161CDF5CA32B}">
            <xm:f>'Ergänzung Mehrjahresschnitt'!$G$27="6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M30:M31</xm:sqref>
        </x14:conditionalFormatting>
        <x14:conditionalFormatting xmlns:xm="http://schemas.microsoft.com/office/excel/2006/main">
          <x14:cfRule type="expression" priority="38" id="{AB965DD7-0BF1-466C-B39B-BA1F1A098F8E}">
            <xm:f>'Ergänzung Mehrjahresschnitt'!$G$27="6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L30:L31</xm:sqref>
        </x14:conditionalFormatting>
        <x14:conditionalFormatting xmlns:xm="http://schemas.microsoft.com/office/excel/2006/main">
          <x14:cfRule type="expression" priority="33" id="{80D1E8E8-2FF0-4A01-8A86-CD999E69E9FE}">
            <xm:f>'Ergänzung Mehrjahresschnitt'!$G$32="Auswahl Zeitraum durchschnittlicher Selbstfinanzierungsgrad"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vertical/>
                <horizontal/>
              </border>
            </x14:dxf>
          </x14:cfRule>
          <x14:cfRule type="expression" priority="35" id="{E39EFC7C-C676-4AC8-AFD1-D4139399AF3F}">
            <xm:f>'Ergänzung Mehrjahresschnitt'!$G$32="1 Jahr"</xm:f>
            <x14:dxf>
              <font>
                <color theme="0"/>
              </font>
              <border>
                <left/>
                <right/>
                <top/>
                <vertical/>
                <horizontal/>
              </border>
            </x14:dxf>
          </x14:cfRule>
          <xm:sqref>D33</xm:sqref>
        </x14:conditionalFormatting>
        <x14:conditionalFormatting xmlns:xm="http://schemas.microsoft.com/office/excel/2006/main">
          <x14:cfRule type="expression" priority="19" id="{C45FBECE-5B6C-472C-87EE-34A4F5B36E64}">
            <xm:f>'Ergänzung Mehrjahresschnitt'!$G$32="Auswahl Zeitraum durchschnittlicher Selbstfinanzierungsgrad"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F33:M34</xm:sqref>
        </x14:conditionalFormatting>
        <x14:conditionalFormatting xmlns:xm="http://schemas.microsoft.com/office/excel/2006/main">
          <x14:cfRule type="expression" priority="18" id="{E69079A0-6C5F-4180-845D-A7F9F5054028}">
            <xm:f>'Ergänzung Mehrjahresschnitt'!$G$32="1 Jahr"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H33:M34</xm:sqref>
        </x14:conditionalFormatting>
        <x14:conditionalFormatting xmlns:xm="http://schemas.microsoft.com/office/excel/2006/main">
          <x14:cfRule type="expression" priority="17" id="{C4EBB948-4CEE-41CF-AC26-57CA8EF0962C}">
            <xm:f>'Ergänzung Mehrjahresschnitt'!$G$32="1 Jahr"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G33:G34</xm:sqref>
        </x14:conditionalFormatting>
        <x14:conditionalFormatting xmlns:xm="http://schemas.microsoft.com/office/excel/2006/main">
          <x14:cfRule type="expression" priority="16" id="{F4A7173A-F925-43FC-B153-2FBE3DF0E463}">
            <xm:f>'Ergänzung Mehrjahresschnitt'!$G$32="2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I33:M34</xm:sqref>
        </x14:conditionalFormatting>
        <x14:conditionalFormatting xmlns:xm="http://schemas.microsoft.com/office/excel/2006/main">
          <x14:cfRule type="expression" priority="15" id="{42CE30AD-8383-4D00-ADD1-A2D1C4CD00F3}">
            <xm:f>'Ergänzung Mehrjahresschnitt'!$G$32="2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H33:H34</xm:sqref>
        </x14:conditionalFormatting>
        <x14:conditionalFormatting xmlns:xm="http://schemas.microsoft.com/office/excel/2006/main">
          <x14:cfRule type="expression" priority="14" id="{B657DF51-B9C6-45FA-9275-4975734F178C}">
            <xm:f>'Ergänzung Mehrjahresschnitt'!$G$32="3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J33:M34</xm:sqref>
        </x14:conditionalFormatting>
        <x14:conditionalFormatting xmlns:xm="http://schemas.microsoft.com/office/excel/2006/main">
          <x14:cfRule type="expression" priority="13" id="{D4D109C9-1E2E-46CF-ADC3-8883318E6884}">
            <xm:f>'Ergänzung Mehrjahresschnitt'!$G$32="3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I33:I34</xm:sqref>
        </x14:conditionalFormatting>
        <x14:conditionalFormatting xmlns:xm="http://schemas.microsoft.com/office/excel/2006/main">
          <x14:cfRule type="expression" priority="12" id="{4431C81F-929B-4FAD-BAC0-11E199B61A8E}">
            <xm:f>'Ergänzung Mehrjahresschnitt'!$G$32="4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K33:M34</xm:sqref>
        </x14:conditionalFormatting>
        <x14:conditionalFormatting xmlns:xm="http://schemas.microsoft.com/office/excel/2006/main">
          <x14:cfRule type="expression" priority="11" id="{F90637C6-D785-4816-901D-17F996E8D526}">
            <xm:f>'Ergänzung Mehrjahresschnitt'!$G$32="4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J33:J34</xm:sqref>
        </x14:conditionalFormatting>
        <x14:conditionalFormatting xmlns:xm="http://schemas.microsoft.com/office/excel/2006/main">
          <x14:cfRule type="expression" priority="10" id="{B6156856-644E-4A18-8036-80838302ACF6}">
            <xm:f>'Ergänzung Mehrjahresschnitt'!$G$32="5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L33:M34</xm:sqref>
        </x14:conditionalFormatting>
        <x14:conditionalFormatting xmlns:xm="http://schemas.microsoft.com/office/excel/2006/main">
          <x14:cfRule type="expression" priority="9" id="{36F4DEA2-549A-41CE-837A-91CC92DA0AA0}">
            <xm:f>'Ergänzung Mehrjahresschnitt'!$G$32="5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K33:K34</xm:sqref>
        </x14:conditionalFormatting>
        <x14:conditionalFormatting xmlns:xm="http://schemas.microsoft.com/office/excel/2006/main">
          <x14:cfRule type="expression" priority="6" id="{3801CFF6-CC2D-410F-9DDB-6431017759C1}">
            <xm:f>'Ergänzung Mehrjahresschnitt'!$G$32="7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14:cfRule type="expression" priority="8" id="{9919F19F-688A-40DB-BFED-D9EFA1F9EC34}">
            <xm:f>'Ergänzung Mehrjahresschnitt'!$G$32="6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M33:M34</xm:sqref>
        </x14:conditionalFormatting>
        <x14:conditionalFormatting xmlns:xm="http://schemas.microsoft.com/office/excel/2006/main">
          <x14:cfRule type="expression" priority="7" id="{D03F81B0-BC2E-4393-89BC-E228545B4FE2}">
            <xm:f>'Ergänzung Mehrjahresschnitt'!$G$32="6 Jahre"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L33:L34</xm:sqref>
        </x14:conditionalFormatting>
        <x14:conditionalFormatting xmlns:xm="http://schemas.microsoft.com/office/excel/2006/main">
          <x14:cfRule type="expression" priority="5" id="{FE3F0F32-2A58-4D10-8602-FD01DD0EA7C1}">
            <xm:f>'Ergänzung Mehrjahresschnitt'!$G$27="Auswahl Zeitraum durchschnittlicher Aufwanddeckung"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C30:D31</xm:sqref>
        </x14:conditionalFormatting>
        <x14:conditionalFormatting xmlns:xm="http://schemas.microsoft.com/office/excel/2006/main">
          <x14:cfRule type="expression" priority="1" id="{AF8C3776-EC36-4097-BF1D-26C5F4C2B4B3}">
            <xm:f>'Ergänzung Mehrjahresschnitt'!$G$32:$H$32="Auswahl Zeitraum durchschnittlicher Selbstfinanzierungsgrad"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C33:M34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S80"/>
  <sheetViews>
    <sheetView zoomScale="85" zoomScaleNormal="85" workbookViewId="0">
      <selection activeCell="C2" sqref="C2"/>
    </sheetView>
  </sheetViews>
  <sheetFormatPr baseColWidth="10" defaultRowHeight="14.25" x14ac:dyDescent="0.2"/>
  <cols>
    <col min="1" max="1" width="3" style="2" customWidth="1"/>
    <col min="2" max="2" width="1.375" style="2" customWidth="1"/>
    <col min="3" max="3" width="33.875" style="2" customWidth="1"/>
    <col min="4" max="4" width="13.125" style="2" bestFit="1" customWidth="1"/>
    <col min="5" max="5" width="2.625" style="2" customWidth="1"/>
    <col min="6" max="6" width="2.75" style="2" customWidth="1"/>
    <col min="7" max="7" width="33.75" style="2" bestFit="1" customWidth="1"/>
    <col min="8" max="8" width="21.125" style="2" customWidth="1"/>
    <col min="9" max="9" width="4.75" style="2" customWidth="1"/>
    <col min="10" max="10" width="11" style="2"/>
    <col min="11" max="11" width="75.25" style="2" bestFit="1" customWidth="1"/>
    <col min="12" max="16384" width="11" style="2"/>
  </cols>
  <sheetData>
    <row r="1" spans="2:8" ht="6" customHeight="1" x14ac:dyDescent="0.2"/>
    <row r="2" spans="2:8" ht="19.5" x14ac:dyDescent="0.3">
      <c r="C2" s="42" t="str">
        <f>IF(Eingabe!B3="Bitte auswählen","KENNZAHLEN","KENNZAHLEN "&amp;Eingabe!B3)</f>
        <v>KENNZAHLEN</v>
      </c>
    </row>
    <row r="3" spans="2:8" ht="6" customHeight="1" x14ac:dyDescent="0.2">
      <c r="B3" s="6"/>
      <c r="C3" s="6"/>
      <c r="D3" s="6"/>
    </row>
    <row r="4" spans="2:8" ht="15" x14ac:dyDescent="0.25">
      <c r="B4" s="6"/>
      <c r="C4" s="19" t="s">
        <v>149</v>
      </c>
      <c r="D4" s="19"/>
      <c r="G4" s="19" t="s">
        <v>150</v>
      </c>
      <c r="H4" s="19"/>
    </row>
    <row r="5" spans="2:8" ht="7.5" customHeight="1" x14ac:dyDescent="0.25">
      <c r="B5" s="6"/>
      <c r="C5" s="6"/>
      <c r="D5" s="6"/>
      <c r="G5" s="5"/>
      <c r="H5" s="5"/>
    </row>
    <row r="6" spans="2:8" ht="15" x14ac:dyDescent="0.25">
      <c r="B6" s="6"/>
      <c r="C6" s="35" t="s">
        <v>29</v>
      </c>
      <c r="D6" s="36" t="str">
        <f>IFERROR(+D7/D8," ")</f>
        <v xml:space="preserve"> </v>
      </c>
      <c r="G6" s="35" t="s">
        <v>39</v>
      </c>
      <c r="H6" s="37" t="str">
        <f>IFERROR(+H7/H8," ")</f>
        <v xml:space="preserve"> </v>
      </c>
    </row>
    <row r="7" spans="2:8" x14ac:dyDescent="0.2">
      <c r="B7" s="6"/>
      <c r="C7" s="43" t="s">
        <v>31</v>
      </c>
      <c r="D7" s="44">
        <f>+Eingabe!C48-Eingabe!C47</f>
        <v>0</v>
      </c>
      <c r="G7" s="43" t="s">
        <v>31</v>
      </c>
      <c r="H7" s="44">
        <f>+Eingabe!C49+Eingabe!C50+Eingabe!C51</f>
        <v>0</v>
      </c>
    </row>
    <row r="8" spans="2:8" x14ac:dyDescent="0.2">
      <c r="B8" s="6"/>
      <c r="C8" s="45" t="s">
        <v>30</v>
      </c>
      <c r="D8" s="46">
        <f>+Eingabe!C22+Eingabe!C29+Eingabe!C30-Eingabe!C17</f>
        <v>0</v>
      </c>
      <c r="G8" s="45" t="s">
        <v>30</v>
      </c>
      <c r="H8" s="46">
        <f>+Eingabe!G36</f>
        <v>0</v>
      </c>
    </row>
    <row r="9" spans="2:8" ht="8.25" customHeight="1" x14ac:dyDescent="0.2">
      <c r="B9" s="6"/>
      <c r="C9" s="6"/>
      <c r="D9" s="6"/>
      <c r="G9" s="6"/>
      <c r="H9" s="6"/>
    </row>
    <row r="10" spans="2:8" ht="15" x14ac:dyDescent="0.25">
      <c r="B10" s="6"/>
      <c r="C10" s="35" t="s">
        <v>33</v>
      </c>
      <c r="D10" s="37" t="str">
        <f>IFERROR(+D11/D12," ")</f>
        <v xml:space="preserve"> </v>
      </c>
      <c r="G10" s="35" t="s">
        <v>44</v>
      </c>
      <c r="H10" s="37" t="str">
        <f>IFERROR(+H11/H12," ")</f>
        <v xml:space="preserve"> </v>
      </c>
    </row>
    <row r="11" spans="2:8" x14ac:dyDescent="0.2">
      <c r="B11" s="6"/>
      <c r="C11" s="43" t="s">
        <v>31</v>
      </c>
      <c r="D11" s="44">
        <f>+Eingabe!C13-Eingabe!C26</f>
        <v>0</v>
      </c>
      <c r="G11" s="43" t="s">
        <v>31</v>
      </c>
      <c r="H11" s="44">
        <f>+Eingabe!C39+Eingabe!C40+Eingabe!C41</f>
        <v>0</v>
      </c>
    </row>
    <row r="12" spans="2:8" x14ac:dyDescent="0.2">
      <c r="B12" s="6"/>
      <c r="C12" s="45" t="s">
        <v>30</v>
      </c>
      <c r="D12" s="46">
        <f>+Eingabe!G36</f>
        <v>0</v>
      </c>
      <c r="G12" s="45" t="s">
        <v>30</v>
      </c>
      <c r="H12" s="46">
        <f>+Eingabe!E36+Eingabe!C39+Eingabe!C40+Eingabe!C41</f>
        <v>0</v>
      </c>
    </row>
    <row r="13" spans="2:8" ht="8.25" customHeight="1" x14ac:dyDescent="0.2">
      <c r="B13" s="6"/>
      <c r="C13" s="6"/>
      <c r="D13" s="6"/>
      <c r="G13" s="6"/>
      <c r="H13" s="6"/>
    </row>
    <row r="14" spans="2:8" ht="15" x14ac:dyDescent="0.25">
      <c r="B14" s="6"/>
      <c r="C14" s="35" t="s">
        <v>61</v>
      </c>
      <c r="D14" s="63" t="str">
        <f>IFERROR(+D15/D16," ")</f>
        <v xml:space="preserve"> </v>
      </c>
      <c r="G14" s="35" t="s">
        <v>38</v>
      </c>
      <c r="H14" s="37" t="str">
        <f>IFERROR(+H15/H16," ")</f>
        <v xml:space="preserve"> </v>
      </c>
    </row>
    <row r="15" spans="2:8" x14ac:dyDescent="0.2">
      <c r="B15" s="6"/>
      <c r="C15" s="43" t="s">
        <v>31</v>
      </c>
      <c r="D15" s="44">
        <f>(+Eingabe!C51+Eingabe!C50)*0.05</f>
        <v>0</v>
      </c>
      <c r="G15" s="43" t="s">
        <v>31</v>
      </c>
      <c r="H15" s="44">
        <f>+Eingabe!C13-Eingabe!C26+Eingabe!C11</f>
        <v>0</v>
      </c>
    </row>
    <row r="16" spans="2:8" x14ac:dyDescent="0.2">
      <c r="B16" s="6"/>
      <c r="C16" s="45" t="s">
        <v>30</v>
      </c>
      <c r="D16" s="46">
        <f>+Eingabe!G36</f>
        <v>0</v>
      </c>
      <c r="G16" s="45" t="s">
        <v>30</v>
      </c>
      <c r="H16" s="46">
        <f>+Eingabe!G36</f>
        <v>0</v>
      </c>
    </row>
    <row r="17" spans="2:19" ht="8.25" customHeight="1" x14ac:dyDescent="0.2">
      <c r="B17" s="6"/>
      <c r="C17" s="6"/>
      <c r="D17" s="6"/>
      <c r="G17" s="6"/>
      <c r="H17" s="6"/>
    </row>
    <row r="18" spans="2:19" ht="15" x14ac:dyDescent="0.25">
      <c r="B18" s="6"/>
      <c r="C18" s="35" t="s">
        <v>60</v>
      </c>
      <c r="D18" s="36" t="str">
        <f>IFERROR(D19/D20," ")</f>
        <v xml:space="preserve"> </v>
      </c>
      <c r="G18" s="35" t="s">
        <v>36</v>
      </c>
      <c r="H18" s="64" t="str">
        <f>IFERROR(+H19/H20," ")</f>
        <v xml:space="preserve"> </v>
      </c>
    </row>
    <row r="19" spans="2:19" x14ac:dyDescent="0.2">
      <c r="B19" s="6"/>
      <c r="C19" s="43" t="s">
        <v>31</v>
      </c>
      <c r="D19" s="44">
        <f>Eingabe!G36</f>
        <v>0</v>
      </c>
      <c r="G19" s="43" t="s">
        <v>31</v>
      </c>
      <c r="H19" s="44">
        <f>+Eingabe!C48-Eingabe!C47</f>
        <v>0</v>
      </c>
    </row>
    <row r="20" spans="2:19" x14ac:dyDescent="0.2">
      <c r="B20" s="6"/>
      <c r="C20" s="45" t="s">
        <v>30</v>
      </c>
      <c r="D20" s="46">
        <f>Eingabe!F36-(Eingabe!C59)</f>
        <v>0</v>
      </c>
      <c r="G20" s="45" t="s">
        <v>30</v>
      </c>
      <c r="H20" s="46">
        <f>+Eingabe!C56</f>
        <v>0</v>
      </c>
    </row>
    <row r="21" spans="2:19" ht="8.25" customHeight="1" x14ac:dyDescent="0.2">
      <c r="B21" s="6"/>
      <c r="C21" s="6"/>
      <c r="D21" s="6"/>
      <c r="G21" s="6"/>
      <c r="H21" s="6"/>
    </row>
    <row r="22" spans="2:19" ht="15" x14ac:dyDescent="0.25">
      <c r="B22" s="6"/>
      <c r="C22" s="35" t="s">
        <v>62</v>
      </c>
      <c r="D22" s="37" t="str">
        <f>IFERROR(+D23/D24," ")</f>
        <v xml:space="preserve"> </v>
      </c>
      <c r="G22" s="35" t="s">
        <v>37</v>
      </c>
      <c r="H22" s="37" t="str">
        <f>IFERROR(+H23/H24," ")</f>
        <v xml:space="preserve"> </v>
      </c>
    </row>
    <row r="23" spans="2:19" x14ac:dyDescent="0.2">
      <c r="B23" s="6"/>
      <c r="C23" s="43" t="s">
        <v>31</v>
      </c>
      <c r="D23" s="44">
        <f>+Eingabe!C52</f>
        <v>0</v>
      </c>
      <c r="G23" s="43" t="s">
        <v>31</v>
      </c>
      <c r="H23" s="44">
        <f>+Eingabe!D36</f>
        <v>0</v>
      </c>
    </row>
    <row r="24" spans="2:19" x14ac:dyDescent="0.2">
      <c r="B24" s="6"/>
      <c r="C24" s="45" t="s">
        <v>30</v>
      </c>
      <c r="D24" s="46">
        <f>+Eingabe!F36</f>
        <v>0</v>
      </c>
      <c r="G24" s="45" t="s">
        <v>30</v>
      </c>
      <c r="H24" s="46">
        <f>+Eingabe!G36</f>
        <v>0</v>
      </c>
    </row>
    <row r="25" spans="2:19" ht="7.5" customHeight="1" x14ac:dyDescent="0.2">
      <c r="G25" s="6"/>
      <c r="H25" s="6"/>
    </row>
    <row r="26" spans="2:19" ht="3" customHeight="1" x14ac:dyDescent="0.2">
      <c r="B26" s="6"/>
      <c r="C26" s="6"/>
      <c r="D26" s="6"/>
      <c r="G26" s="6"/>
      <c r="H26" s="6"/>
    </row>
    <row r="27" spans="2:19" ht="15" x14ac:dyDescent="0.25">
      <c r="B27" s="6"/>
      <c r="C27" s="35" t="s">
        <v>180</v>
      </c>
      <c r="D27" s="37" t="str">
        <f>IFERROR(+D28/D29," ")</f>
        <v xml:space="preserve"> </v>
      </c>
      <c r="G27" s="125" t="s">
        <v>152</v>
      </c>
      <c r="H27" s="126"/>
      <c r="L27" s="58" t="str">
        <f>Eingabe!B3</f>
        <v>Bitte auswählen</v>
      </c>
      <c r="M27" s="58" t="e">
        <f t="shared" ref="M27:S27" si="0">L27-1</f>
        <v>#VALUE!</v>
      </c>
      <c r="N27" s="58" t="e">
        <f t="shared" si="0"/>
        <v>#VALUE!</v>
      </c>
      <c r="O27" s="58" t="e">
        <f t="shared" si="0"/>
        <v>#VALUE!</v>
      </c>
      <c r="P27" s="58" t="e">
        <f t="shared" si="0"/>
        <v>#VALUE!</v>
      </c>
      <c r="Q27" s="58" t="e">
        <f t="shared" si="0"/>
        <v>#VALUE!</v>
      </c>
      <c r="R27" s="51" t="e">
        <f t="shared" si="0"/>
        <v>#VALUE!</v>
      </c>
      <c r="S27" s="51" t="e">
        <f t="shared" si="0"/>
        <v>#VALUE!</v>
      </c>
    </row>
    <row r="28" spans="2:19" ht="15" x14ac:dyDescent="0.25">
      <c r="B28" s="6"/>
      <c r="C28" s="43" t="s">
        <v>31</v>
      </c>
      <c r="D28" s="44">
        <f>Eingabe!C53</f>
        <v>0</v>
      </c>
      <c r="G28" s="35" t="str">
        <f>IF(G27="Auswahl Zeitraum durchschnittlicher Aufwanddeckung","Mehrjahresschnitt Aufwanddeckung","Aufwanddeckung Ø "&amp;G27)</f>
        <v>Mehrjahresschnitt Aufwanddeckung</v>
      </c>
      <c r="H28" s="36" t="str">
        <f>IFERROR(H29/H30,"")</f>
        <v/>
      </c>
      <c r="J28" s="49" t="s">
        <v>60</v>
      </c>
      <c r="K28" s="49"/>
      <c r="L28" s="56" t="str">
        <f t="shared" ref="L28:S28" si="1">IFERROR(L37/L47,"")</f>
        <v/>
      </c>
      <c r="M28" s="56" t="str">
        <f t="shared" si="1"/>
        <v/>
      </c>
      <c r="N28" s="56" t="str">
        <f t="shared" si="1"/>
        <v/>
      </c>
      <c r="O28" s="56" t="str">
        <f t="shared" si="1"/>
        <v/>
      </c>
      <c r="P28" s="56" t="str">
        <f t="shared" si="1"/>
        <v/>
      </c>
      <c r="Q28" s="56" t="str">
        <f t="shared" si="1"/>
        <v/>
      </c>
      <c r="R28" s="56" t="str">
        <f t="shared" si="1"/>
        <v/>
      </c>
      <c r="S28" s="56" t="str">
        <f t="shared" si="1"/>
        <v/>
      </c>
    </row>
    <row r="29" spans="2:19" x14ac:dyDescent="0.2">
      <c r="B29" s="6"/>
      <c r="C29" s="45" t="s">
        <v>30</v>
      </c>
      <c r="D29" s="46">
        <f>+Eingabe!F36</f>
        <v>0</v>
      </c>
      <c r="G29" s="43" t="s">
        <v>31</v>
      </c>
      <c r="H29" s="44" t="str">
        <f>IF(G27="2 Jahre",SUM(L37:M37),IF(G27="3 Jahre",SUM(L37:N37),IF(G27="4 Jahre",SUM(L37:O37),IF(G27="5 Jahre ",SUM(L37:P37),IF(G27="6 Jahre",SUM(L37:Q37),IF(G27="7 Jahre",SUM(L37:R37),IF(G27="8 Jahre",SUM(L37:S37),"")))))))</f>
        <v/>
      </c>
      <c r="J29" s="47">
        <v>40</v>
      </c>
      <c r="K29" s="47" t="s">
        <v>13</v>
      </c>
      <c r="L29" s="50"/>
      <c r="M29" s="50"/>
      <c r="N29" s="50"/>
      <c r="O29" s="50"/>
      <c r="P29" s="50"/>
      <c r="Q29" s="50"/>
      <c r="R29" s="50"/>
      <c r="S29" s="50"/>
    </row>
    <row r="30" spans="2:19" x14ac:dyDescent="0.2">
      <c r="B30" s="6"/>
      <c r="G30" s="45" t="s">
        <v>30</v>
      </c>
      <c r="H30" s="46" t="str">
        <f>IF(G27="2 Jahre",SUM(L47:M47),IF(G27="3 Jahre",SUM(L47:N47),IF(G27="4 Jahre",SUM(L47:O47),IF(G27="5 Jahre ",SUM(L47:P47),IF(G27="6 Jahre",SUM(L47:Q47),IF(G27="7 Jahre",SUM(L47:R47),IF(G27="8 Jahre",SUM(L47:S47),"")))))))</f>
        <v/>
      </c>
      <c r="J30" s="47">
        <v>42</v>
      </c>
      <c r="K30" s="47" t="s">
        <v>53</v>
      </c>
      <c r="L30" s="50"/>
      <c r="M30" s="50"/>
      <c r="N30" s="50"/>
      <c r="O30" s="50"/>
      <c r="P30" s="50"/>
      <c r="Q30" s="50"/>
      <c r="R30" s="50"/>
      <c r="S30" s="50"/>
    </row>
    <row r="31" spans="2:19" x14ac:dyDescent="0.2">
      <c r="B31" s="6"/>
      <c r="G31" s="6"/>
      <c r="H31" s="14"/>
      <c r="I31" s="6"/>
      <c r="J31" s="47">
        <v>43</v>
      </c>
      <c r="K31" s="47" t="s">
        <v>14</v>
      </c>
      <c r="L31" s="50"/>
      <c r="M31" s="50"/>
      <c r="N31" s="50"/>
      <c r="O31" s="50"/>
      <c r="P31" s="50"/>
      <c r="Q31" s="50"/>
      <c r="R31" s="50"/>
      <c r="S31" s="50"/>
    </row>
    <row r="32" spans="2:19" x14ac:dyDescent="0.2">
      <c r="B32" s="6"/>
      <c r="F32" s="6"/>
      <c r="G32" s="128" t="s">
        <v>162</v>
      </c>
      <c r="H32" s="129"/>
      <c r="I32" s="6"/>
      <c r="J32" s="47">
        <v>44</v>
      </c>
      <c r="K32" s="47" t="s">
        <v>51</v>
      </c>
      <c r="L32" s="50"/>
      <c r="M32" s="50"/>
      <c r="N32" s="50"/>
      <c r="O32" s="50"/>
      <c r="P32" s="50"/>
      <c r="Q32" s="50"/>
      <c r="R32" s="50"/>
      <c r="S32" s="50"/>
    </row>
    <row r="33" spans="2:19" ht="15" x14ac:dyDescent="0.25">
      <c r="B33" s="6"/>
      <c r="F33" s="6"/>
      <c r="G33" s="52" t="str">
        <f>IF(G32="Auswahl Zeitraum durchschnittlicher Selbstfinanzierungsgrad","Selbstfinanzierungsgrad",IF(G32="1 Jahr","Selbstfinanzierungsgrad "&amp;Eingabe!B3,"Selbstfinanzierungsgrad Ø "&amp;G32))</f>
        <v>Selbstfinanzierungsgrad</v>
      </c>
      <c r="H33" s="53" t="str">
        <f>IFERROR(H34/H35,"")</f>
        <v/>
      </c>
      <c r="I33" s="6"/>
      <c r="J33" s="47">
        <v>45</v>
      </c>
      <c r="K33" s="47" t="s">
        <v>2</v>
      </c>
      <c r="L33" s="50"/>
      <c r="M33" s="50"/>
      <c r="N33" s="50"/>
      <c r="O33" s="50"/>
      <c r="P33" s="50"/>
      <c r="Q33" s="50"/>
      <c r="R33" s="50"/>
      <c r="S33" s="50"/>
    </row>
    <row r="34" spans="2:19" x14ac:dyDescent="0.2">
      <c r="B34" s="6"/>
      <c r="F34" s="6"/>
      <c r="G34" s="39" t="s">
        <v>31</v>
      </c>
      <c r="H34" s="54" t="str">
        <f>IF(G32="1 Jahr",L62,IF(G32="2 Jahre",SUM(L62:M62),IF(G32="3 Jahre",SUM(L62:N62),IF(G32="4 Jahre",SUM(L62:O62),IF(G32="5 Jahre",SUM(L62:P62),IF(G32="6 Jahre",SUM(L62:Q62),IF(G32="7 Jahre",SUM(L62:R62),IF(G32="8 Jahre",SUM(L62:S62),""))))))))</f>
        <v/>
      </c>
      <c r="I34" s="6"/>
      <c r="J34" s="47">
        <v>46</v>
      </c>
      <c r="K34" s="47" t="s">
        <v>5</v>
      </c>
      <c r="L34" s="50"/>
      <c r="M34" s="50"/>
      <c r="N34" s="50"/>
      <c r="O34" s="50"/>
      <c r="P34" s="50"/>
      <c r="Q34" s="50"/>
      <c r="R34" s="50"/>
      <c r="S34" s="50"/>
    </row>
    <row r="35" spans="2:19" x14ac:dyDescent="0.2">
      <c r="B35" s="6"/>
      <c r="F35" s="6"/>
      <c r="G35" s="39" t="s">
        <v>30</v>
      </c>
      <c r="H35" s="54" t="str">
        <f>IF(G32="1 Jahr",L66,IF(G32="2 Jahre",SUM(L66:M66),IF(G32="3 Jahre",SUM(L66:N66),IF(G32="4 Jahre",SUM(L66:O66),IF(G32="5 Jahre",SUM(L66:P66),IF(G32="6 Jahre",SUM(L66:Q66),IF(G32="7 Jahre",SUM(L66:R66),IF(G32="8 Jahre",SUM(L66:S66),""))))))))</f>
        <v/>
      </c>
      <c r="I35" s="6"/>
      <c r="J35" s="47">
        <v>4830</v>
      </c>
      <c r="K35" s="47" t="s">
        <v>58</v>
      </c>
      <c r="L35" s="50"/>
      <c r="M35" s="50"/>
      <c r="N35" s="50"/>
      <c r="O35" s="50"/>
      <c r="P35" s="50"/>
      <c r="Q35" s="50"/>
      <c r="R35" s="50"/>
      <c r="S35" s="50"/>
    </row>
    <row r="36" spans="2:19" x14ac:dyDescent="0.2">
      <c r="B36" s="6"/>
      <c r="F36" s="6"/>
      <c r="G36" s="6"/>
      <c r="H36" s="14"/>
      <c r="I36" s="6"/>
      <c r="J36" s="47">
        <v>4896</v>
      </c>
      <c r="K36" s="47" t="s">
        <v>183</v>
      </c>
      <c r="L36" s="50"/>
      <c r="M36" s="50"/>
      <c r="N36" s="50"/>
      <c r="O36" s="50"/>
      <c r="P36" s="50"/>
      <c r="Q36" s="50"/>
      <c r="R36" s="50"/>
      <c r="S36" s="50"/>
    </row>
    <row r="37" spans="2:19" x14ac:dyDescent="0.2">
      <c r="B37" s="6"/>
      <c r="F37" s="6"/>
      <c r="G37" s="6"/>
      <c r="H37" s="14"/>
      <c r="I37" s="6"/>
      <c r="J37" s="127" t="s">
        <v>21</v>
      </c>
      <c r="K37" s="127"/>
      <c r="L37" s="48" t="str">
        <f>IF(SUM(L29:L36)=0,"",SUM(L29:L36))</f>
        <v/>
      </c>
      <c r="M37" s="48" t="str">
        <f t="shared" ref="M37:S37" si="2">IF(SUM(M29:M36)=0,"",SUM(M29:M36))</f>
        <v/>
      </c>
      <c r="N37" s="48" t="str">
        <f t="shared" si="2"/>
        <v/>
      </c>
      <c r="O37" s="48" t="str">
        <f t="shared" si="2"/>
        <v/>
      </c>
      <c r="P37" s="48" t="str">
        <f t="shared" si="2"/>
        <v/>
      </c>
      <c r="Q37" s="48" t="str">
        <f t="shared" si="2"/>
        <v/>
      </c>
      <c r="R37" s="48" t="str">
        <f t="shared" si="2"/>
        <v/>
      </c>
      <c r="S37" s="48" t="str">
        <f t="shared" si="2"/>
        <v/>
      </c>
    </row>
    <row r="38" spans="2:19" x14ac:dyDescent="0.2">
      <c r="B38" s="6"/>
      <c r="F38" s="6"/>
      <c r="G38" s="6"/>
      <c r="H38" s="14"/>
      <c r="I38" s="6"/>
      <c r="J38" s="47">
        <v>30</v>
      </c>
      <c r="K38" s="47" t="s">
        <v>3</v>
      </c>
      <c r="L38" s="50"/>
      <c r="M38" s="50"/>
      <c r="N38" s="50"/>
      <c r="O38" s="50"/>
      <c r="P38" s="50"/>
      <c r="Q38" s="50"/>
      <c r="R38" s="50"/>
      <c r="S38" s="50"/>
    </row>
    <row r="39" spans="2:19" x14ac:dyDescent="0.2">
      <c r="B39" s="6"/>
      <c r="F39" s="6"/>
      <c r="G39" s="6"/>
      <c r="H39" s="14"/>
      <c r="I39" s="6"/>
      <c r="J39" s="47">
        <v>31</v>
      </c>
      <c r="K39" s="47" t="s">
        <v>4</v>
      </c>
      <c r="L39" s="50"/>
      <c r="M39" s="50"/>
      <c r="N39" s="50"/>
      <c r="O39" s="50"/>
      <c r="P39" s="50"/>
      <c r="Q39" s="50"/>
      <c r="R39" s="50"/>
      <c r="S39" s="50"/>
    </row>
    <row r="40" spans="2:19" x14ac:dyDescent="0.2">
      <c r="B40" s="6"/>
      <c r="F40" s="6"/>
      <c r="G40" s="6"/>
      <c r="H40" s="14"/>
      <c r="I40" s="6"/>
      <c r="J40" s="47">
        <v>33</v>
      </c>
      <c r="K40" s="47" t="s">
        <v>1</v>
      </c>
      <c r="L40" s="50"/>
      <c r="M40" s="50"/>
      <c r="N40" s="50"/>
      <c r="O40" s="50"/>
      <c r="P40" s="50"/>
      <c r="Q40" s="50"/>
      <c r="R40" s="50"/>
      <c r="S40" s="50"/>
    </row>
    <row r="41" spans="2:19" ht="15" x14ac:dyDescent="0.25">
      <c r="B41" s="6"/>
      <c r="C41" s="5"/>
      <c r="D41" s="6"/>
      <c r="G41" s="6"/>
      <c r="H41" s="14"/>
      <c r="I41" s="6"/>
      <c r="J41" s="47">
        <v>34</v>
      </c>
      <c r="K41" s="47" t="s">
        <v>6</v>
      </c>
      <c r="L41" s="50"/>
      <c r="M41" s="50"/>
      <c r="N41" s="50"/>
      <c r="O41" s="50"/>
      <c r="P41" s="50"/>
      <c r="Q41" s="50"/>
      <c r="R41" s="50"/>
      <c r="S41" s="50"/>
    </row>
    <row r="42" spans="2:19" x14ac:dyDescent="0.2">
      <c r="B42" s="6"/>
      <c r="C42" s="6"/>
      <c r="D42" s="6"/>
      <c r="G42" s="6"/>
      <c r="H42" s="14"/>
      <c r="I42" s="6"/>
      <c r="J42" s="47">
        <v>35</v>
      </c>
      <c r="K42" s="47" t="s">
        <v>52</v>
      </c>
      <c r="L42" s="50"/>
      <c r="M42" s="50"/>
      <c r="N42" s="50"/>
      <c r="O42" s="50"/>
      <c r="P42" s="50"/>
      <c r="Q42" s="50"/>
      <c r="R42" s="50"/>
      <c r="S42" s="50"/>
    </row>
    <row r="43" spans="2:19" x14ac:dyDescent="0.2">
      <c r="B43" s="6"/>
      <c r="C43" s="6"/>
      <c r="D43" s="60"/>
      <c r="G43" s="6"/>
      <c r="H43" s="14"/>
      <c r="I43" s="6"/>
      <c r="J43" s="47">
        <v>36</v>
      </c>
      <c r="K43" s="47" t="s">
        <v>5</v>
      </c>
      <c r="L43" s="50"/>
      <c r="M43" s="50"/>
      <c r="N43" s="50"/>
      <c r="O43" s="50"/>
      <c r="P43" s="50"/>
      <c r="Q43" s="50"/>
      <c r="R43" s="50"/>
      <c r="S43" s="50"/>
    </row>
    <row r="44" spans="2:19" x14ac:dyDescent="0.2">
      <c r="B44" s="6"/>
      <c r="C44" s="6"/>
      <c r="D44" s="14"/>
      <c r="G44" s="6"/>
      <c r="H44" s="14"/>
      <c r="I44" s="6"/>
      <c r="J44" s="47">
        <v>381</v>
      </c>
      <c r="K44" s="47" t="s">
        <v>7</v>
      </c>
      <c r="L44" s="50"/>
      <c r="M44" s="50"/>
      <c r="N44" s="50"/>
      <c r="O44" s="50"/>
      <c r="P44" s="50"/>
      <c r="Q44" s="50"/>
      <c r="R44" s="50"/>
      <c r="S44" s="50"/>
    </row>
    <row r="45" spans="2:19" x14ac:dyDescent="0.2">
      <c r="B45" s="6"/>
      <c r="C45" s="6"/>
      <c r="D45" s="14"/>
      <c r="G45" s="6"/>
      <c r="H45" s="14"/>
      <c r="I45" s="6"/>
      <c r="J45" s="47">
        <v>384</v>
      </c>
      <c r="K45" s="47" t="s">
        <v>54</v>
      </c>
      <c r="L45" s="50"/>
      <c r="M45" s="50"/>
      <c r="N45" s="50"/>
      <c r="O45" s="50"/>
      <c r="P45" s="50"/>
      <c r="Q45" s="50"/>
      <c r="R45" s="50"/>
      <c r="S45" s="50"/>
    </row>
    <row r="46" spans="2:19" ht="24" x14ac:dyDescent="0.2">
      <c r="B46" s="6"/>
      <c r="C46" s="6"/>
      <c r="D46" s="6"/>
      <c r="G46" s="6"/>
      <c r="H46" s="14"/>
      <c r="I46" s="6"/>
      <c r="J46" s="47"/>
      <c r="K46" s="70" t="s">
        <v>175</v>
      </c>
      <c r="L46" s="50"/>
      <c r="M46" s="50"/>
      <c r="N46" s="50"/>
      <c r="O46" s="50"/>
      <c r="P46" s="50"/>
      <c r="Q46" s="50"/>
      <c r="R46" s="50"/>
      <c r="S46" s="50"/>
    </row>
    <row r="47" spans="2:19" x14ac:dyDescent="0.2">
      <c r="B47" s="6"/>
      <c r="C47" s="6"/>
      <c r="D47" s="14"/>
      <c r="G47" s="6"/>
      <c r="H47" s="14"/>
      <c r="I47" s="6"/>
      <c r="J47" s="127" t="s">
        <v>161</v>
      </c>
      <c r="K47" s="127"/>
      <c r="L47" s="40" t="str">
        <f>IF(SUM(L38:L45)-L46=0,"",SUM(L38:L45)-L46)</f>
        <v/>
      </c>
      <c r="M47" s="40" t="str">
        <f t="shared" ref="M47:S47" si="3">IF(SUM(M38:M45)-M46=0,"",SUM(M38:M45)-M46)</f>
        <v/>
      </c>
      <c r="N47" s="40" t="str">
        <f t="shared" si="3"/>
        <v/>
      </c>
      <c r="O47" s="40" t="str">
        <f t="shared" si="3"/>
        <v/>
      </c>
      <c r="P47" s="40" t="str">
        <f t="shared" si="3"/>
        <v/>
      </c>
      <c r="Q47" s="40" t="str">
        <f t="shared" si="3"/>
        <v/>
      </c>
      <c r="R47" s="40" t="str">
        <f t="shared" si="3"/>
        <v/>
      </c>
      <c r="S47" s="40" t="str">
        <f t="shared" si="3"/>
        <v/>
      </c>
    </row>
    <row r="48" spans="2:19" ht="8.25" customHeight="1" x14ac:dyDescent="0.2">
      <c r="B48" s="6"/>
      <c r="C48" s="6"/>
      <c r="D48" s="14"/>
    </row>
    <row r="49" spans="2:19" ht="8.25" customHeight="1" x14ac:dyDescent="0.2">
      <c r="B49" s="6"/>
      <c r="C49" s="6"/>
      <c r="D49" s="6"/>
    </row>
    <row r="50" spans="2:19" x14ac:dyDescent="0.2">
      <c r="B50" s="6"/>
      <c r="C50" s="6"/>
      <c r="D50" s="6"/>
    </row>
    <row r="51" spans="2:19" ht="15" x14ac:dyDescent="0.25">
      <c r="B51" s="6"/>
      <c r="C51" s="6"/>
      <c r="D51" s="6"/>
      <c r="J51" s="120"/>
      <c r="K51" s="120"/>
      <c r="L51" s="55" t="str">
        <f>Eingabe!B3</f>
        <v>Bitte auswählen</v>
      </c>
      <c r="M51" s="55" t="e">
        <f t="shared" ref="M51:S51" si="4">L51-1</f>
        <v>#VALUE!</v>
      </c>
      <c r="N51" s="55" t="e">
        <f t="shared" si="4"/>
        <v>#VALUE!</v>
      </c>
      <c r="O51" s="55" t="e">
        <f t="shared" si="4"/>
        <v>#VALUE!</v>
      </c>
      <c r="P51" s="55" t="e">
        <f t="shared" si="4"/>
        <v>#VALUE!</v>
      </c>
      <c r="Q51" s="55" t="e">
        <f t="shared" si="4"/>
        <v>#VALUE!</v>
      </c>
      <c r="R51" s="55" t="e">
        <f t="shared" si="4"/>
        <v>#VALUE!</v>
      </c>
      <c r="S51" s="55" t="e">
        <f t="shared" si="4"/>
        <v>#VALUE!</v>
      </c>
    </row>
    <row r="52" spans="2:19" ht="15" x14ac:dyDescent="0.25">
      <c r="B52" s="6"/>
      <c r="J52" s="121" t="s">
        <v>164</v>
      </c>
      <c r="K52" s="122"/>
      <c r="L52" s="57" t="str">
        <f>IFERROR(L62/L66,"")</f>
        <v/>
      </c>
      <c r="M52" s="57" t="str">
        <f t="shared" ref="M52:S52" si="5">IFERROR(M62/M66,"")</f>
        <v/>
      </c>
      <c r="N52" s="57" t="str">
        <f t="shared" si="5"/>
        <v/>
      </c>
      <c r="O52" s="57" t="str">
        <f t="shared" si="5"/>
        <v/>
      </c>
      <c r="P52" s="57" t="str">
        <f t="shared" si="5"/>
        <v/>
      </c>
      <c r="Q52" s="57" t="str">
        <f t="shared" si="5"/>
        <v/>
      </c>
      <c r="R52" s="57" t="str">
        <f t="shared" si="5"/>
        <v/>
      </c>
      <c r="S52" s="57" t="str">
        <f t="shared" si="5"/>
        <v/>
      </c>
    </row>
    <row r="53" spans="2:19" x14ac:dyDescent="0.2">
      <c r="B53" s="6"/>
      <c r="J53" s="40"/>
      <c r="K53" s="40" t="s">
        <v>50</v>
      </c>
      <c r="L53" s="61"/>
      <c r="M53" s="61"/>
      <c r="N53" s="61"/>
      <c r="O53" s="61"/>
      <c r="P53" s="61"/>
      <c r="Q53" s="61"/>
      <c r="R53" s="61"/>
      <c r="S53" s="61"/>
    </row>
    <row r="54" spans="2:19" s="6" customFormat="1" x14ac:dyDescent="0.2">
      <c r="J54" s="40"/>
      <c r="K54" s="40" t="s">
        <v>15</v>
      </c>
      <c r="L54" s="61"/>
      <c r="M54" s="61"/>
      <c r="N54" s="61"/>
      <c r="O54" s="61"/>
      <c r="P54" s="61"/>
      <c r="Q54" s="61"/>
      <c r="R54" s="61"/>
      <c r="S54" s="61"/>
    </row>
    <row r="55" spans="2:19" s="6" customFormat="1" x14ac:dyDescent="0.2">
      <c r="J55" s="40">
        <v>33</v>
      </c>
      <c r="K55" s="40" t="s">
        <v>1</v>
      </c>
      <c r="L55" s="61"/>
      <c r="M55" s="61"/>
      <c r="N55" s="61"/>
      <c r="O55" s="61"/>
      <c r="P55" s="61"/>
      <c r="Q55" s="61"/>
      <c r="R55" s="61"/>
      <c r="S55" s="61"/>
    </row>
    <row r="56" spans="2:19" s="6" customFormat="1" x14ac:dyDescent="0.2">
      <c r="J56" s="40">
        <v>35</v>
      </c>
      <c r="K56" s="40" t="s">
        <v>52</v>
      </c>
      <c r="L56" s="61"/>
      <c r="M56" s="61"/>
      <c r="N56" s="61"/>
      <c r="O56" s="61"/>
      <c r="P56" s="61"/>
      <c r="Q56" s="61"/>
      <c r="R56" s="61"/>
      <c r="S56" s="61"/>
    </row>
    <row r="57" spans="2:19" s="6" customFormat="1" x14ac:dyDescent="0.2">
      <c r="J57" s="40">
        <v>383</v>
      </c>
      <c r="K57" s="40" t="s">
        <v>8</v>
      </c>
      <c r="L57" s="61"/>
      <c r="M57" s="61"/>
      <c r="N57" s="61"/>
      <c r="O57" s="61"/>
      <c r="P57" s="61"/>
      <c r="Q57" s="61"/>
      <c r="R57" s="61"/>
      <c r="S57" s="61"/>
    </row>
    <row r="58" spans="2:19" s="6" customFormat="1" x14ac:dyDescent="0.2">
      <c r="J58" s="40">
        <v>389</v>
      </c>
      <c r="K58" s="40" t="s">
        <v>9</v>
      </c>
      <c r="L58" s="61"/>
      <c r="M58" s="61"/>
      <c r="N58" s="61"/>
      <c r="O58" s="61"/>
      <c r="P58" s="61"/>
      <c r="Q58" s="61"/>
      <c r="R58" s="61"/>
      <c r="S58" s="61"/>
    </row>
    <row r="59" spans="2:19" s="6" customFormat="1" x14ac:dyDescent="0.2">
      <c r="J59" s="40">
        <v>45</v>
      </c>
      <c r="K59" s="40" t="s">
        <v>2</v>
      </c>
      <c r="L59" s="61"/>
      <c r="M59" s="61"/>
      <c r="N59" s="61"/>
      <c r="O59" s="61"/>
      <c r="P59" s="61"/>
      <c r="Q59" s="61"/>
      <c r="R59" s="61"/>
      <c r="S59" s="61"/>
    </row>
    <row r="60" spans="2:19" s="6" customFormat="1" x14ac:dyDescent="0.2">
      <c r="J60" s="40">
        <v>4831</v>
      </c>
      <c r="K60" s="40" t="s">
        <v>57</v>
      </c>
      <c r="L60" s="61"/>
      <c r="M60" s="61"/>
      <c r="N60" s="61"/>
      <c r="O60" s="61"/>
      <c r="P60" s="61"/>
      <c r="Q60" s="61"/>
      <c r="R60" s="61"/>
      <c r="S60" s="61"/>
    </row>
    <row r="61" spans="2:19" s="6" customFormat="1" x14ac:dyDescent="0.2">
      <c r="J61" s="40">
        <v>489</v>
      </c>
      <c r="K61" s="40" t="s">
        <v>11</v>
      </c>
      <c r="L61" s="61"/>
      <c r="M61" s="61"/>
      <c r="N61" s="61"/>
      <c r="O61" s="61"/>
      <c r="P61" s="61"/>
      <c r="Q61" s="61"/>
      <c r="R61" s="61"/>
      <c r="S61" s="61"/>
    </row>
    <row r="62" spans="2:19" s="6" customFormat="1" ht="15" x14ac:dyDescent="0.25">
      <c r="J62" s="123" t="s">
        <v>17</v>
      </c>
      <c r="K62" s="124"/>
      <c r="L62" s="40" t="str">
        <f>IF((-L53+L54+L55+L56+L57+L58-L59-L60-L61)=0,"",(-L53+L54+L55+L56+L57+L58-L59-L60-L61))</f>
        <v/>
      </c>
      <c r="M62" s="40" t="str">
        <f t="shared" ref="M62:S62" si="6">IF((-M53+M54+M55+M56+M57+M58-M59-M60-M61)=0,"",(-M53+M54+M55+M56+M57+M58-M59-M60-M61))</f>
        <v/>
      </c>
      <c r="N62" s="40" t="str">
        <f t="shared" si="6"/>
        <v/>
      </c>
      <c r="O62" s="40" t="str">
        <f t="shared" si="6"/>
        <v/>
      </c>
      <c r="P62" s="40" t="str">
        <f t="shared" si="6"/>
        <v/>
      </c>
      <c r="Q62" s="40" t="str">
        <f t="shared" si="6"/>
        <v/>
      </c>
      <c r="R62" s="40" t="str">
        <f t="shared" si="6"/>
        <v/>
      </c>
      <c r="S62" s="40" t="str">
        <f t="shared" si="6"/>
        <v/>
      </c>
    </row>
    <row r="63" spans="2:19" s="6" customFormat="1" x14ac:dyDescent="0.2">
      <c r="J63" s="40">
        <v>69</v>
      </c>
      <c r="K63" s="40" t="s">
        <v>24</v>
      </c>
      <c r="L63" s="61"/>
      <c r="M63" s="61"/>
      <c r="N63" s="61"/>
      <c r="O63" s="61"/>
      <c r="P63" s="61"/>
      <c r="Q63" s="61"/>
      <c r="R63" s="61"/>
      <c r="S63" s="61"/>
    </row>
    <row r="64" spans="2:19" s="6" customFormat="1" x14ac:dyDescent="0.2">
      <c r="J64" s="40">
        <v>59</v>
      </c>
      <c r="K64" s="40" t="s">
        <v>23</v>
      </c>
      <c r="L64" s="61"/>
      <c r="M64" s="61"/>
      <c r="N64" s="61"/>
      <c r="O64" s="61"/>
      <c r="P64" s="61"/>
      <c r="Q64" s="61"/>
      <c r="R64" s="61"/>
      <c r="S64" s="61"/>
    </row>
    <row r="65" spans="2:19" s="6" customFormat="1" x14ac:dyDescent="0.2">
      <c r="J65" s="40">
        <v>683</v>
      </c>
      <c r="K65" s="40" t="s">
        <v>165</v>
      </c>
      <c r="L65" s="61"/>
      <c r="M65" s="61"/>
      <c r="N65" s="61"/>
      <c r="O65" s="61"/>
      <c r="P65" s="61"/>
      <c r="Q65" s="61"/>
      <c r="R65" s="61"/>
      <c r="S65" s="61"/>
    </row>
    <row r="66" spans="2:19" s="6" customFormat="1" ht="15" x14ac:dyDescent="0.25">
      <c r="J66" s="123" t="s">
        <v>166</v>
      </c>
      <c r="K66" s="124"/>
      <c r="L66" s="40" t="str">
        <f>IF((-L53+L54+L55+L56+L57+L58-L59-L60-L61)=0,"",L63-L64+L65)</f>
        <v/>
      </c>
      <c r="M66" s="40" t="str">
        <f>IF((-M53+M54+M55+M56+M57+M58-M59-M60-M61)=0,"",M63-M64+M65)</f>
        <v/>
      </c>
      <c r="N66" s="40" t="str">
        <f t="shared" ref="N66:S66" si="7">IF((-N53+N54+N55+N56+N57+N58-N59-N60-N61)=0,"",N63-N64+N65)</f>
        <v/>
      </c>
      <c r="O66" s="40" t="str">
        <f t="shared" si="7"/>
        <v/>
      </c>
      <c r="P66" s="40" t="str">
        <f t="shared" si="7"/>
        <v/>
      </c>
      <c r="Q66" s="40" t="str">
        <f t="shared" si="7"/>
        <v/>
      </c>
      <c r="R66" s="40" t="str">
        <f t="shared" si="7"/>
        <v/>
      </c>
      <c r="S66" s="40" t="str">
        <f t="shared" si="7"/>
        <v/>
      </c>
    </row>
    <row r="67" spans="2:19" s="6" customFormat="1" x14ac:dyDescent="0.2"/>
    <row r="68" spans="2:19" s="6" customFormat="1" x14ac:dyDescent="0.2"/>
    <row r="69" spans="2:19" s="6" customFormat="1" x14ac:dyDescent="0.2"/>
    <row r="70" spans="2:19" s="6" customFormat="1" x14ac:dyDescent="0.2"/>
    <row r="71" spans="2:19" s="6" customFormat="1" x14ac:dyDescent="0.2">
      <c r="D71" s="14"/>
      <c r="F71" s="2"/>
      <c r="G71" s="2"/>
    </row>
    <row r="72" spans="2:19" s="6" customFormat="1" x14ac:dyDescent="0.2">
      <c r="D72" s="14"/>
      <c r="F72" s="2"/>
      <c r="G72" s="2"/>
    </row>
    <row r="73" spans="2:19" x14ac:dyDescent="0.2">
      <c r="B73" s="6"/>
      <c r="C73" s="6"/>
      <c r="D73" s="6"/>
    </row>
    <row r="74" spans="2:19" x14ac:dyDescent="0.2">
      <c r="B74" s="6"/>
      <c r="C74" s="6"/>
      <c r="D74" s="6"/>
    </row>
    <row r="76" spans="2:19" ht="6" customHeight="1" x14ac:dyDescent="0.2"/>
    <row r="80" spans="2:19" ht="6" customHeight="1" x14ac:dyDescent="0.2"/>
  </sheetData>
  <sheetProtection algorithmName="SHA-512" hashValue="BkiGgRHzq6aHilYA6aLkQtN8zn0PHUrC/mBFbJPqI8f0zEpgQez+0KqFYliXT289zhkYrZKtHNko6upisUkltg==" saltValue="AwhA49rvgquz8enf0lUmAw==" spinCount="100000" sheet="1" objects="1" scenarios="1"/>
  <mergeCells count="8">
    <mergeCell ref="J51:K51"/>
    <mergeCell ref="J52:K52"/>
    <mergeCell ref="J66:K66"/>
    <mergeCell ref="J62:K62"/>
    <mergeCell ref="G27:H27"/>
    <mergeCell ref="J37:K37"/>
    <mergeCell ref="J47:K47"/>
    <mergeCell ref="G32:H32"/>
  </mergeCells>
  <conditionalFormatting sqref="J27:S47">
    <cfRule type="expression" dxfId="25" priority="34">
      <formula>$G$27="Auswahl Zeitraum durchschnittlicher Aufwanddeckung"</formula>
    </cfRule>
  </conditionalFormatting>
  <conditionalFormatting sqref="O27:S47">
    <cfRule type="expression" dxfId="24" priority="32">
      <formula>$G$27="2 Jahre"</formula>
    </cfRule>
  </conditionalFormatting>
  <conditionalFormatting sqref="N27:N47">
    <cfRule type="expression" dxfId="23" priority="31">
      <formula>$G$27="2 Jahre"</formula>
    </cfRule>
  </conditionalFormatting>
  <conditionalFormatting sqref="P27:S47">
    <cfRule type="expression" dxfId="22" priority="30">
      <formula>$G$27="3 Jahre"</formula>
    </cfRule>
  </conditionalFormatting>
  <conditionalFormatting sqref="O27:O47">
    <cfRule type="expression" dxfId="21" priority="29">
      <formula>$G$27="3 Jahre"</formula>
    </cfRule>
  </conditionalFormatting>
  <conditionalFormatting sqref="Q27:S47">
    <cfRule type="expression" dxfId="20" priority="28">
      <formula>$G$27="4 Jahre"</formula>
    </cfRule>
  </conditionalFormatting>
  <conditionalFormatting sqref="P27:P47">
    <cfRule type="expression" dxfId="19" priority="27">
      <formula>$G$27="4 Jahre"</formula>
    </cfRule>
  </conditionalFormatting>
  <conditionalFormatting sqref="R27:S47">
    <cfRule type="expression" dxfId="18" priority="23">
      <formula>$G$27="5 Jahre "</formula>
    </cfRule>
  </conditionalFormatting>
  <conditionalFormatting sqref="Q27:Q47">
    <cfRule type="expression" dxfId="17" priority="22">
      <formula>$G$27="5 Jahre "</formula>
    </cfRule>
  </conditionalFormatting>
  <conditionalFormatting sqref="S27:S47">
    <cfRule type="expression" dxfId="16" priority="19">
      <formula>$G$27="7 Jahre"</formula>
    </cfRule>
    <cfRule type="expression" dxfId="15" priority="21">
      <formula>$G$27="6 Jahre"</formula>
    </cfRule>
  </conditionalFormatting>
  <conditionalFormatting sqref="R27:R47">
    <cfRule type="expression" dxfId="14" priority="20">
      <formula>$G$27="6 Jahre"</formula>
    </cfRule>
  </conditionalFormatting>
  <conditionalFormatting sqref="J66 L66:S66 J63:S65 J62 L62:S62 J51:S61">
    <cfRule type="expression" dxfId="13" priority="16">
      <formula>$G$32="Auswahl Zeitraum durchschnittlicher Selbstfinanzierungsgrad"</formula>
    </cfRule>
  </conditionalFormatting>
  <conditionalFormatting sqref="N51:S66">
    <cfRule type="expression" dxfId="12" priority="15">
      <formula>$G$32="1 Jahr"</formula>
    </cfRule>
  </conditionalFormatting>
  <conditionalFormatting sqref="M51:M66">
    <cfRule type="expression" dxfId="11" priority="14">
      <formula>$G$32="1 Jahr"</formula>
    </cfRule>
  </conditionalFormatting>
  <conditionalFormatting sqref="O51:S66">
    <cfRule type="expression" dxfId="10" priority="13">
      <formula>$G$32="2 Jahre"</formula>
    </cfRule>
  </conditionalFormatting>
  <conditionalFormatting sqref="N51:N66">
    <cfRule type="expression" dxfId="9" priority="12">
      <formula>$G$32="2 Jahre"</formula>
    </cfRule>
  </conditionalFormatting>
  <conditionalFormatting sqref="P51:S66">
    <cfRule type="expression" dxfId="8" priority="11">
      <formula>$G$32="3 Jahre"</formula>
    </cfRule>
  </conditionalFormatting>
  <conditionalFormatting sqref="O51:O66">
    <cfRule type="expression" dxfId="7" priority="10">
      <formula>$G$32="3 Jahre"</formula>
    </cfRule>
  </conditionalFormatting>
  <conditionalFormatting sqref="Q51:S66">
    <cfRule type="expression" dxfId="6" priority="9">
      <formula>$G$32="4 Jahre"</formula>
    </cfRule>
  </conditionalFormatting>
  <conditionalFormatting sqref="P51:P66">
    <cfRule type="expression" dxfId="5" priority="8">
      <formula>$G$32="4 Jahre"</formula>
    </cfRule>
  </conditionalFormatting>
  <conditionalFormatting sqref="R51:S66">
    <cfRule type="expression" dxfId="4" priority="7">
      <formula>$G$32="5 Jahre"</formula>
    </cfRule>
  </conditionalFormatting>
  <conditionalFormatting sqref="Q51:Q66">
    <cfRule type="expression" dxfId="3" priority="6">
      <formula>$G$32="5 Jahre"</formula>
    </cfRule>
  </conditionalFormatting>
  <conditionalFormatting sqref="S51:S66">
    <cfRule type="expression" dxfId="2" priority="3">
      <formula>$G$32="7 Jahre"</formula>
    </cfRule>
    <cfRule type="expression" dxfId="1" priority="5">
      <formula>$G$32="6 Jahre"</formula>
    </cfRule>
  </conditionalFormatting>
  <conditionalFormatting sqref="R51:R66">
    <cfRule type="expression" dxfId="0" priority="4">
      <formula>$G$32="6 Jahre"</formula>
    </cfRule>
  </conditionalFormatting>
  <conditionalFormatting sqref="L33:L34">
    <cfRule type="expression" priority="2">
      <formula>$G$32="6 Jahre"</formula>
    </cfRule>
  </conditionalFormatting>
  <conditionalFormatting sqref="F33:M34">
    <cfRule type="expression" priority="1">
      <formula>$G$32="Auswahl Zeitraum durchschnittlicher Selbstfinanzierungsgrad"</formula>
    </cfRule>
  </conditionalFormatting>
  <pageMargins left="0.70866141732283472" right="0.70866141732283472" top="0.78740157480314965" bottom="0.78740157480314965" header="0.31496062992125984" footer="0.31496062992125984"/>
  <pageSetup paperSize="9" scale="41" orientation="landscape" r:id="rId1"/>
  <headerFooter>
    <oddFooter>&amp;L&amp;F &amp;D</oddFooter>
  </headerFooter>
  <ignoredErrors>
    <ignoredError sqref="D9 D17 D13 D21 M27:O27 P27:S27 M51:S51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Hilfstabelle!$H$5:$H$12</xm:f>
          </x14:formula1>
          <xm:sqref>G27</xm:sqref>
        </x14:dataValidation>
        <x14:dataValidation type="list" allowBlank="1" showInputMessage="1" showErrorMessage="1">
          <x14:formula1>
            <xm:f>Hilfstabelle!$H$15:$H$23</xm:f>
          </x14:formula1>
          <xm:sqref>G32:H32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workbookViewId="0">
      <pane ySplit="5" topLeftCell="A6" activePane="bottomLeft" state="frozen"/>
      <selection pane="bottomLeft" activeCell="B11" sqref="B11"/>
    </sheetView>
  </sheetViews>
  <sheetFormatPr baseColWidth="10" defaultRowHeight="12.75" x14ac:dyDescent="0.2"/>
  <cols>
    <col min="1" max="1" width="10.25" style="105" customWidth="1"/>
    <col min="2" max="2" width="67.375" style="99" customWidth="1"/>
    <col min="3" max="256" width="11" style="100"/>
    <col min="257" max="257" width="10.25" style="100" customWidth="1"/>
    <col min="258" max="258" width="67.375" style="100" customWidth="1"/>
    <col min="259" max="512" width="11" style="100"/>
    <col min="513" max="513" width="10.25" style="100" customWidth="1"/>
    <col min="514" max="514" width="67.375" style="100" customWidth="1"/>
    <col min="515" max="768" width="11" style="100"/>
    <col min="769" max="769" width="10.25" style="100" customWidth="1"/>
    <col min="770" max="770" width="67.375" style="100" customWidth="1"/>
    <col min="771" max="1024" width="11" style="100"/>
    <col min="1025" max="1025" width="10.25" style="100" customWidth="1"/>
    <col min="1026" max="1026" width="67.375" style="100" customWidth="1"/>
    <col min="1027" max="1280" width="11" style="100"/>
    <col min="1281" max="1281" width="10.25" style="100" customWidth="1"/>
    <col min="1282" max="1282" width="67.375" style="100" customWidth="1"/>
    <col min="1283" max="1536" width="11" style="100"/>
    <col min="1537" max="1537" width="10.25" style="100" customWidth="1"/>
    <col min="1538" max="1538" width="67.375" style="100" customWidth="1"/>
    <col min="1539" max="1792" width="11" style="100"/>
    <col min="1793" max="1793" width="10.25" style="100" customWidth="1"/>
    <col min="1794" max="1794" width="67.375" style="100" customWidth="1"/>
    <col min="1795" max="2048" width="11" style="100"/>
    <col min="2049" max="2049" width="10.25" style="100" customWidth="1"/>
    <col min="2050" max="2050" width="67.375" style="100" customWidth="1"/>
    <col min="2051" max="2304" width="11" style="100"/>
    <col min="2305" max="2305" width="10.25" style="100" customWidth="1"/>
    <col min="2306" max="2306" width="67.375" style="100" customWidth="1"/>
    <col min="2307" max="2560" width="11" style="100"/>
    <col min="2561" max="2561" width="10.25" style="100" customWidth="1"/>
    <col min="2562" max="2562" width="67.375" style="100" customWidth="1"/>
    <col min="2563" max="2816" width="11" style="100"/>
    <col min="2817" max="2817" width="10.25" style="100" customWidth="1"/>
    <col min="2818" max="2818" width="67.375" style="100" customWidth="1"/>
    <col min="2819" max="3072" width="11" style="100"/>
    <col min="3073" max="3073" width="10.25" style="100" customWidth="1"/>
    <col min="3074" max="3074" width="67.375" style="100" customWidth="1"/>
    <col min="3075" max="3328" width="11" style="100"/>
    <col min="3329" max="3329" width="10.25" style="100" customWidth="1"/>
    <col min="3330" max="3330" width="67.375" style="100" customWidth="1"/>
    <col min="3331" max="3584" width="11" style="100"/>
    <col min="3585" max="3585" width="10.25" style="100" customWidth="1"/>
    <col min="3586" max="3586" width="67.375" style="100" customWidth="1"/>
    <col min="3587" max="3840" width="11" style="100"/>
    <col min="3841" max="3841" width="10.25" style="100" customWidth="1"/>
    <col min="3842" max="3842" width="67.375" style="100" customWidth="1"/>
    <col min="3843" max="4096" width="11" style="100"/>
    <col min="4097" max="4097" width="10.25" style="100" customWidth="1"/>
    <col min="4098" max="4098" width="67.375" style="100" customWidth="1"/>
    <col min="4099" max="4352" width="11" style="100"/>
    <col min="4353" max="4353" width="10.25" style="100" customWidth="1"/>
    <col min="4354" max="4354" width="67.375" style="100" customWidth="1"/>
    <col min="4355" max="4608" width="11" style="100"/>
    <col min="4609" max="4609" width="10.25" style="100" customWidth="1"/>
    <col min="4610" max="4610" width="67.375" style="100" customWidth="1"/>
    <col min="4611" max="4864" width="11" style="100"/>
    <col min="4865" max="4865" width="10.25" style="100" customWidth="1"/>
    <col min="4866" max="4866" width="67.375" style="100" customWidth="1"/>
    <col min="4867" max="5120" width="11" style="100"/>
    <col min="5121" max="5121" width="10.25" style="100" customWidth="1"/>
    <col min="5122" max="5122" width="67.375" style="100" customWidth="1"/>
    <col min="5123" max="5376" width="11" style="100"/>
    <col min="5377" max="5377" width="10.25" style="100" customWidth="1"/>
    <col min="5378" max="5378" width="67.375" style="100" customWidth="1"/>
    <col min="5379" max="5632" width="11" style="100"/>
    <col min="5633" max="5633" width="10.25" style="100" customWidth="1"/>
    <col min="5634" max="5634" width="67.375" style="100" customWidth="1"/>
    <col min="5635" max="5888" width="11" style="100"/>
    <col min="5889" max="5889" width="10.25" style="100" customWidth="1"/>
    <col min="5890" max="5890" width="67.375" style="100" customWidth="1"/>
    <col min="5891" max="6144" width="11" style="100"/>
    <col min="6145" max="6145" width="10.25" style="100" customWidth="1"/>
    <col min="6146" max="6146" width="67.375" style="100" customWidth="1"/>
    <col min="6147" max="6400" width="11" style="100"/>
    <col min="6401" max="6401" width="10.25" style="100" customWidth="1"/>
    <col min="6402" max="6402" width="67.375" style="100" customWidth="1"/>
    <col min="6403" max="6656" width="11" style="100"/>
    <col min="6657" max="6657" width="10.25" style="100" customWidth="1"/>
    <col min="6658" max="6658" width="67.375" style="100" customWidth="1"/>
    <col min="6659" max="6912" width="11" style="100"/>
    <col min="6913" max="6913" width="10.25" style="100" customWidth="1"/>
    <col min="6914" max="6914" width="67.375" style="100" customWidth="1"/>
    <col min="6915" max="7168" width="11" style="100"/>
    <col min="7169" max="7169" width="10.25" style="100" customWidth="1"/>
    <col min="7170" max="7170" width="67.375" style="100" customWidth="1"/>
    <col min="7171" max="7424" width="11" style="100"/>
    <col min="7425" max="7425" width="10.25" style="100" customWidth="1"/>
    <col min="7426" max="7426" width="67.375" style="100" customWidth="1"/>
    <col min="7427" max="7680" width="11" style="100"/>
    <col min="7681" max="7681" width="10.25" style="100" customWidth="1"/>
    <col min="7682" max="7682" width="67.375" style="100" customWidth="1"/>
    <col min="7683" max="7936" width="11" style="100"/>
    <col min="7937" max="7937" width="10.25" style="100" customWidth="1"/>
    <col min="7938" max="7938" width="67.375" style="100" customWidth="1"/>
    <col min="7939" max="8192" width="11" style="100"/>
    <col min="8193" max="8193" width="10.25" style="100" customWidth="1"/>
    <col min="8194" max="8194" width="67.375" style="100" customWidth="1"/>
    <col min="8195" max="8448" width="11" style="100"/>
    <col min="8449" max="8449" width="10.25" style="100" customWidth="1"/>
    <col min="8450" max="8450" width="67.375" style="100" customWidth="1"/>
    <col min="8451" max="8704" width="11" style="100"/>
    <col min="8705" max="8705" width="10.25" style="100" customWidth="1"/>
    <col min="8706" max="8706" width="67.375" style="100" customWidth="1"/>
    <col min="8707" max="8960" width="11" style="100"/>
    <col min="8961" max="8961" width="10.25" style="100" customWidth="1"/>
    <col min="8962" max="8962" width="67.375" style="100" customWidth="1"/>
    <col min="8963" max="9216" width="11" style="100"/>
    <col min="9217" max="9217" width="10.25" style="100" customWidth="1"/>
    <col min="9218" max="9218" width="67.375" style="100" customWidth="1"/>
    <col min="9219" max="9472" width="11" style="100"/>
    <col min="9473" max="9473" width="10.25" style="100" customWidth="1"/>
    <col min="9474" max="9474" width="67.375" style="100" customWidth="1"/>
    <col min="9475" max="9728" width="11" style="100"/>
    <col min="9729" max="9729" width="10.25" style="100" customWidth="1"/>
    <col min="9730" max="9730" width="67.375" style="100" customWidth="1"/>
    <col min="9731" max="9984" width="11" style="100"/>
    <col min="9985" max="9985" width="10.25" style="100" customWidth="1"/>
    <col min="9986" max="9986" width="67.375" style="100" customWidth="1"/>
    <col min="9987" max="10240" width="11" style="100"/>
    <col min="10241" max="10241" width="10.25" style="100" customWidth="1"/>
    <col min="10242" max="10242" width="67.375" style="100" customWidth="1"/>
    <col min="10243" max="10496" width="11" style="100"/>
    <col min="10497" max="10497" width="10.25" style="100" customWidth="1"/>
    <col min="10498" max="10498" width="67.375" style="100" customWidth="1"/>
    <col min="10499" max="10752" width="11" style="100"/>
    <col min="10753" max="10753" width="10.25" style="100" customWidth="1"/>
    <col min="10754" max="10754" width="67.375" style="100" customWidth="1"/>
    <col min="10755" max="11008" width="11" style="100"/>
    <col min="11009" max="11009" width="10.25" style="100" customWidth="1"/>
    <col min="11010" max="11010" width="67.375" style="100" customWidth="1"/>
    <col min="11011" max="11264" width="11" style="100"/>
    <col min="11265" max="11265" width="10.25" style="100" customWidth="1"/>
    <col min="11266" max="11266" width="67.375" style="100" customWidth="1"/>
    <col min="11267" max="11520" width="11" style="100"/>
    <col min="11521" max="11521" width="10.25" style="100" customWidth="1"/>
    <col min="11522" max="11522" width="67.375" style="100" customWidth="1"/>
    <col min="11523" max="11776" width="11" style="100"/>
    <col min="11777" max="11777" width="10.25" style="100" customWidth="1"/>
    <col min="11778" max="11778" width="67.375" style="100" customWidth="1"/>
    <col min="11779" max="12032" width="11" style="100"/>
    <col min="12033" max="12033" width="10.25" style="100" customWidth="1"/>
    <col min="12034" max="12034" width="67.375" style="100" customWidth="1"/>
    <col min="12035" max="12288" width="11" style="100"/>
    <col min="12289" max="12289" width="10.25" style="100" customWidth="1"/>
    <col min="12290" max="12290" width="67.375" style="100" customWidth="1"/>
    <col min="12291" max="12544" width="11" style="100"/>
    <col min="12545" max="12545" width="10.25" style="100" customWidth="1"/>
    <col min="12546" max="12546" width="67.375" style="100" customWidth="1"/>
    <col min="12547" max="12800" width="11" style="100"/>
    <col min="12801" max="12801" width="10.25" style="100" customWidth="1"/>
    <col min="12802" max="12802" width="67.375" style="100" customWidth="1"/>
    <col min="12803" max="13056" width="11" style="100"/>
    <col min="13057" max="13057" width="10.25" style="100" customWidth="1"/>
    <col min="13058" max="13058" width="67.375" style="100" customWidth="1"/>
    <col min="13059" max="13312" width="11" style="100"/>
    <col min="13313" max="13313" width="10.25" style="100" customWidth="1"/>
    <col min="13314" max="13314" width="67.375" style="100" customWidth="1"/>
    <col min="13315" max="13568" width="11" style="100"/>
    <col min="13569" max="13569" width="10.25" style="100" customWidth="1"/>
    <col min="13570" max="13570" width="67.375" style="100" customWidth="1"/>
    <col min="13571" max="13824" width="11" style="100"/>
    <col min="13825" max="13825" width="10.25" style="100" customWidth="1"/>
    <col min="13826" max="13826" width="67.375" style="100" customWidth="1"/>
    <col min="13827" max="14080" width="11" style="100"/>
    <col min="14081" max="14081" width="10.25" style="100" customWidth="1"/>
    <col min="14082" max="14082" width="67.375" style="100" customWidth="1"/>
    <col min="14083" max="14336" width="11" style="100"/>
    <col min="14337" max="14337" width="10.25" style="100" customWidth="1"/>
    <col min="14338" max="14338" width="67.375" style="100" customWidth="1"/>
    <col min="14339" max="14592" width="11" style="100"/>
    <col min="14593" max="14593" width="10.25" style="100" customWidth="1"/>
    <col min="14594" max="14594" width="67.375" style="100" customWidth="1"/>
    <col min="14595" max="14848" width="11" style="100"/>
    <col min="14849" max="14849" width="10.25" style="100" customWidth="1"/>
    <col min="14850" max="14850" width="67.375" style="100" customWidth="1"/>
    <col min="14851" max="15104" width="11" style="100"/>
    <col min="15105" max="15105" width="10.25" style="100" customWidth="1"/>
    <col min="15106" max="15106" width="67.375" style="100" customWidth="1"/>
    <col min="15107" max="15360" width="11" style="100"/>
    <col min="15361" max="15361" width="10.25" style="100" customWidth="1"/>
    <col min="15362" max="15362" width="67.375" style="100" customWidth="1"/>
    <col min="15363" max="15616" width="11" style="100"/>
    <col min="15617" max="15617" width="10.25" style="100" customWidth="1"/>
    <col min="15618" max="15618" width="67.375" style="100" customWidth="1"/>
    <col min="15619" max="15872" width="11" style="100"/>
    <col min="15873" max="15873" width="10.25" style="100" customWidth="1"/>
    <col min="15874" max="15874" width="67.375" style="100" customWidth="1"/>
    <col min="15875" max="16128" width="11" style="100"/>
    <col min="16129" max="16129" width="10.25" style="100" customWidth="1"/>
    <col min="16130" max="16130" width="67.375" style="100" customWidth="1"/>
    <col min="16131" max="16384" width="11" style="100"/>
  </cols>
  <sheetData>
    <row r="1" spans="1:2" ht="19.5" x14ac:dyDescent="0.2">
      <c r="A1" s="98" t="s">
        <v>189</v>
      </c>
    </row>
    <row r="2" spans="1:2" ht="19.5" x14ac:dyDescent="0.2">
      <c r="A2" s="98" t="s">
        <v>190</v>
      </c>
    </row>
    <row r="5" spans="1:2" ht="15.75" x14ac:dyDescent="0.2">
      <c r="A5" s="101" t="s">
        <v>191</v>
      </c>
      <c r="B5" s="102" t="s">
        <v>192</v>
      </c>
    </row>
    <row r="7" spans="1:2" x14ac:dyDescent="0.2">
      <c r="A7" s="103">
        <v>45180</v>
      </c>
      <c r="B7" s="104" t="s">
        <v>193</v>
      </c>
    </row>
    <row r="8" spans="1:2" x14ac:dyDescent="0.2">
      <c r="A8" s="103"/>
      <c r="B8" s="104" t="s">
        <v>194</v>
      </c>
    </row>
    <row r="9" spans="1:2" x14ac:dyDescent="0.2">
      <c r="A9" s="103"/>
      <c r="B9" s="104" t="s">
        <v>195</v>
      </c>
    </row>
    <row r="10" spans="1:2" x14ac:dyDescent="0.2">
      <c r="A10" s="103"/>
      <c r="B10" s="104" t="s">
        <v>197</v>
      </c>
    </row>
    <row r="11" spans="1:2" x14ac:dyDescent="0.2">
      <c r="A11" s="106"/>
      <c r="B11" s="107"/>
    </row>
  </sheetData>
  <sheetProtection algorithmName="SHA-512" hashValue="6mQsBaUMofTniGXAyW8RLPTyfSvZLUYahf4rMQS8/TU2sLMUEK5KMVqD9tZscGrtKfrCltg+zLftMVBXlx6w4A==" saltValue="y/WUsHyBRzOzGFAcf37duA==" spinCount="100000" sheet="1" objects="1" scenarios="1"/>
  <printOptions horizontalCentered="1"/>
  <pageMargins left="0.31496062992125984" right="0.31496062992125984" top="0.39370078740157483" bottom="0.39370078740157483" header="0.47244094488188981" footer="0.19685039370078741"/>
  <pageSetup paperSize="9" fitToHeight="0" orientation="portrait" r:id="rId1"/>
  <headerFooter alignWithMargins="0">
    <oddFooter>&amp;L&amp;8&amp;F/AVFIN/FIN SG&amp;C&amp;8&amp;P/&amp;N&amp;R&amp;8&amp;A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H17" sqref="H17"/>
    </sheetView>
  </sheetViews>
  <sheetFormatPr baseColWidth="10" defaultRowHeight="14.25" x14ac:dyDescent="0.2"/>
  <cols>
    <col min="1" max="1" width="22.75" bestFit="1" customWidth="1"/>
  </cols>
  <sheetData>
    <row r="1" spans="1:8" ht="15" x14ac:dyDescent="0.25">
      <c r="A1" s="9" t="s">
        <v>151</v>
      </c>
    </row>
    <row r="2" spans="1:8" x14ac:dyDescent="0.2">
      <c r="A2" s="97" t="s">
        <v>64</v>
      </c>
    </row>
    <row r="3" spans="1:8" x14ac:dyDescent="0.2">
      <c r="A3" s="8" t="s">
        <v>65</v>
      </c>
      <c r="D3" t="s">
        <v>151</v>
      </c>
    </row>
    <row r="4" spans="1:8" x14ac:dyDescent="0.2">
      <c r="A4" s="8" t="s">
        <v>66</v>
      </c>
      <c r="D4">
        <v>2021</v>
      </c>
    </row>
    <row r="5" spans="1:8" x14ac:dyDescent="0.2">
      <c r="A5" s="8" t="s">
        <v>67</v>
      </c>
      <c r="D5">
        <v>2022</v>
      </c>
      <c r="H5" s="6" t="s">
        <v>152</v>
      </c>
    </row>
    <row r="6" spans="1:8" x14ac:dyDescent="0.2">
      <c r="A6" s="8" t="s">
        <v>68</v>
      </c>
      <c r="D6">
        <v>2023</v>
      </c>
      <c r="H6" t="s">
        <v>154</v>
      </c>
    </row>
    <row r="7" spans="1:8" x14ac:dyDescent="0.2">
      <c r="A7" s="8" t="s">
        <v>69</v>
      </c>
      <c r="D7">
        <v>2024</v>
      </c>
      <c r="H7" t="s">
        <v>155</v>
      </c>
    </row>
    <row r="8" spans="1:8" x14ac:dyDescent="0.2">
      <c r="A8" s="8" t="s">
        <v>70</v>
      </c>
      <c r="D8">
        <v>2025</v>
      </c>
      <c r="H8" t="s">
        <v>156</v>
      </c>
    </row>
    <row r="9" spans="1:8" x14ac:dyDescent="0.2">
      <c r="A9" s="8" t="s">
        <v>71</v>
      </c>
      <c r="D9">
        <v>2026</v>
      </c>
      <c r="H9" t="s">
        <v>157</v>
      </c>
    </row>
    <row r="10" spans="1:8" x14ac:dyDescent="0.2">
      <c r="A10" s="8" t="s">
        <v>72</v>
      </c>
      <c r="D10">
        <v>2027</v>
      </c>
      <c r="H10" t="s">
        <v>158</v>
      </c>
    </row>
    <row r="11" spans="1:8" x14ac:dyDescent="0.2">
      <c r="A11" s="8" t="s">
        <v>184</v>
      </c>
      <c r="D11">
        <v>2028</v>
      </c>
      <c r="H11" t="s">
        <v>159</v>
      </c>
    </row>
    <row r="12" spans="1:8" x14ac:dyDescent="0.2">
      <c r="A12" s="8" t="s">
        <v>73</v>
      </c>
      <c r="H12" t="s">
        <v>160</v>
      </c>
    </row>
    <row r="13" spans="1:8" x14ac:dyDescent="0.2">
      <c r="A13" s="8" t="s">
        <v>74</v>
      </c>
    </row>
    <row r="14" spans="1:8" x14ac:dyDescent="0.2">
      <c r="A14" s="8" t="s">
        <v>75</v>
      </c>
    </row>
    <row r="15" spans="1:8" x14ac:dyDescent="0.2">
      <c r="A15" s="8" t="s">
        <v>76</v>
      </c>
      <c r="H15" s="6" t="s">
        <v>162</v>
      </c>
    </row>
    <row r="16" spans="1:8" x14ac:dyDescent="0.2">
      <c r="A16" s="8" t="s">
        <v>77</v>
      </c>
      <c r="H16" t="s">
        <v>153</v>
      </c>
    </row>
    <row r="17" spans="1:8" x14ac:dyDescent="0.2">
      <c r="A17" s="8" t="s">
        <v>78</v>
      </c>
      <c r="H17" t="s">
        <v>154</v>
      </c>
    </row>
    <row r="18" spans="1:8" x14ac:dyDescent="0.2">
      <c r="A18" s="8" t="s">
        <v>79</v>
      </c>
      <c r="H18" t="s">
        <v>155</v>
      </c>
    </row>
    <row r="19" spans="1:8" x14ac:dyDescent="0.2">
      <c r="A19" s="8" t="s">
        <v>80</v>
      </c>
      <c r="H19" t="s">
        <v>156</v>
      </c>
    </row>
    <row r="20" spans="1:8" x14ac:dyDescent="0.2">
      <c r="A20" s="8" t="s">
        <v>81</v>
      </c>
      <c r="H20" t="s">
        <v>163</v>
      </c>
    </row>
    <row r="21" spans="1:8" x14ac:dyDescent="0.2">
      <c r="A21" s="8" t="s">
        <v>82</v>
      </c>
      <c r="H21" t="s">
        <v>158</v>
      </c>
    </row>
    <row r="22" spans="1:8" x14ac:dyDescent="0.2">
      <c r="A22" s="8" t="s">
        <v>83</v>
      </c>
      <c r="H22" t="s">
        <v>159</v>
      </c>
    </row>
    <row r="23" spans="1:8" x14ac:dyDescent="0.2">
      <c r="A23" s="8" t="s">
        <v>84</v>
      </c>
      <c r="H23" t="s">
        <v>160</v>
      </c>
    </row>
    <row r="24" spans="1:8" x14ac:dyDescent="0.2">
      <c r="A24" s="8" t="s">
        <v>85</v>
      </c>
    </row>
    <row r="25" spans="1:8" x14ac:dyDescent="0.2">
      <c r="A25" s="8" t="s">
        <v>86</v>
      </c>
    </row>
    <row r="26" spans="1:8" x14ac:dyDescent="0.2">
      <c r="A26" s="8" t="s">
        <v>87</v>
      </c>
    </row>
    <row r="27" spans="1:8" x14ac:dyDescent="0.2">
      <c r="A27" s="8" t="s">
        <v>88</v>
      </c>
    </row>
    <row r="28" spans="1:8" x14ac:dyDescent="0.2">
      <c r="A28" s="8" t="s">
        <v>89</v>
      </c>
    </row>
    <row r="29" spans="1:8" x14ac:dyDescent="0.2">
      <c r="A29" s="8" t="s">
        <v>90</v>
      </c>
    </row>
    <row r="30" spans="1:8" x14ac:dyDescent="0.2">
      <c r="A30" s="8" t="s">
        <v>91</v>
      </c>
    </row>
    <row r="31" spans="1:8" x14ac:dyDescent="0.2">
      <c r="A31" s="8" t="s">
        <v>92</v>
      </c>
    </row>
    <row r="32" spans="1:8" x14ac:dyDescent="0.2">
      <c r="A32" s="8" t="s">
        <v>93</v>
      </c>
    </row>
    <row r="33" spans="1:1" x14ac:dyDescent="0.2">
      <c r="A33" s="8" t="s">
        <v>94</v>
      </c>
    </row>
    <row r="34" spans="1:1" x14ac:dyDescent="0.2">
      <c r="A34" s="8" t="s">
        <v>95</v>
      </c>
    </row>
    <row r="35" spans="1:1" x14ac:dyDescent="0.2">
      <c r="A35" s="8" t="s">
        <v>96</v>
      </c>
    </row>
    <row r="36" spans="1:1" x14ac:dyDescent="0.2">
      <c r="A36" s="8" t="s">
        <v>97</v>
      </c>
    </row>
    <row r="37" spans="1:1" x14ac:dyDescent="0.2">
      <c r="A37" s="8" t="s">
        <v>98</v>
      </c>
    </row>
    <row r="38" spans="1:1" x14ac:dyDescent="0.2">
      <c r="A38" s="8" t="s">
        <v>99</v>
      </c>
    </row>
    <row r="39" spans="1:1" x14ac:dyDescent="0.2">
      <c r="A39" s="8" t="s">
        <v>100</v>
      </c>
    </row>
    <row r="40" spans="1:1" x14ac:dyDescent="0.2">
      <c r="A40" s="8" t="s">
        <v>101</v>
      </c>
    </row>
    <row r="41" spans="1:1" x14ac:dyDescent="0.2">
      <c r="A41" s="8" t="s">
        <v>102</v>
      </c>
    </row>
    <row r="42" spans="1:1" x14ac:dyDescent="0.2">
      <c r="A42" s="8" t="s">
        <v>103</v>
      </c>
    </row>
    <row r="43" spans="1:1" x14ac:dyDescent="0.2">
      <c r="A43" s="8" t="s">
        <v>104</v>
      </c>
    </row>
    <row r="44" spans="1:1" x14ac:dyDescent="0.2">
      <c r="A44" s="8" t="s">
        <v>105</v>
      </c>
    </row>
    <row r="45" spans="1:1" x14ac:dyDescent="0.2">
      <c r="A45" s="8" t="s">
        <v>106</v>
      </c>
    </row>
    <row r="46" spans="1:1" x14ac:dyDescent="0.2">
      <c r="A46" s="8" t="s">
        <v>107</v>
      </c>
    </row>
    <row r="47" spans="1:1" x14ac:dyDescent="0.2">
      <c r="A47" s="8" t="s">
        <v>108</v>
      </c>
    </row>
    <row r="48" spans="1:1" x14ac:dyDescent="0.2">
      <c r="A48" s="8" t="s">
        <v>109</v>
      </c>
    </row>
    <row r="49" spans="1:1" x14ac:dyDescent="0.2">
      <c r="A49" s="8" t="s">
        <v>185</v>
      </c>
    </row>
    <row r="50" spans="1:1" x14ac:dyDescent="0.2">
      <c r="A50" s="8" t="s">
        <v>110</v>
      </c>
    </row>
    <row r="51" spans="1:1" x14ac:dyDescent="0.2">
      <c r="A51" s="8" t="s">
        <v>111</v>
      </c>
    </row>
    <row r="52" spans="1:1" x14ac:dyDescent="0.2">
      <c r="A52" s="8" t="s">
        <v>112</v>
      </c>
    </row>
    <row r="53" spans="1:1" x14ac:dyDescent="0.2">
      <c r="A53" s="8" t="s">
        <v>113</v>
      </c>
    </row>
    <row r="54" spans="1:1" x14ac:dyDescent="0.2">
      <c r="A54" s="8" t="s">
        <v>114</v>
      </c>
    </row>
    <row r="55" spans="1:1" x14ac:dyDescent="0.2">
      <c r="A55" s="8" t="s">
        <v>115</v>
      </c>
    </row>
    <row r="56" spans="1:1" x14ac:dyDescent="0.2">
      <c r="A56" s="8" t="s">
        <v>116</v>
      </c>
    </row>
    <row r="57" spans="1:1" x14ac:dyDescent="0.2">
      <c r="A57" s="8" t="s">
        <v>117</v>
      </c>
    </row>
    <row r="58" spans="1:1" x14ac:dyDescent="0.2">
      <c r="A58" s="8" t="s">
        <v>118</v>
      </c>
    </row>
    <row r="59" spans="1:1" x14ac:dyDescent="0.2">
      <c r="A59" s="8" t="s">
        <v>119</v>
      </c>
    </row>
    <row r="60" spans="1:1" x14ac:dyDescent="0.2">
      <c r="A60" s="8" t="s">
        <v>120</v>
      </c>
    </row>
    <row r="61" spans="1:1" x14ac:dyDescent="0.2">
      <c r="A61" s="8" t="s">
        <v>121</v>
      </c>
    </row>
    <row r="62" spans="1:1" x14ac:dyDescent="0.2">
      <c r="A62" s="8" t="s">
        <v>122</v>
      </c>
    </row>
    <row r="63" spans="1:1" x14ac:dyDescent="0.2">
      <c r="A63" s="8" t="s">
        <v>123</v>
      </c>
    </row>
    <row r="64" spans="1:1" x14ac:dyDescent="0.2">
      <c r="A64" s="8" t="s">
        <v>124</v>
      </c>
    </row>
    <row r="65" spans="1:1" x14ac:dyDescent="0.2">
      <c r="A65" s="8" t="s">
        <v>125</v>
      </c>
    </row>
    <row r="66" spans="1:1" x14ac:dyDescent="0.2">
      <c r="A66" s="8" t="s">
        <v>126</v>
      </c>
    </row>
    <row r="67" spans="1:1" x14ac:dyDescent="0.2">
      <c r="A67" s="8" t="s">
        <v>127</v>
      </c>
    </row>
    <row r="68" spans="1:1" x14ac:dyDescent="0.2">
      <c r="A68" s="8" t="s">
        <v>128</v>
      </c>
    </row>
    <row r="69" spans="1:1" x14ac:dyDescent="0.2">
      <c r="A69" s="8" t="s">
        <v>129</v>
      </c>
    </row>
    <row r="70" spans="1:1" x14ac:dyDescent="0.2">
      <c r="A70" s="8" t="s">
        <v>186</v>
      </c>
    </row>
    <row r="71" spans="1:1" x14ac:dyDescent="0.2">
      <c r="A71" s="8" t="s">
        <v>187</v>
      </c>
    </row>
    <row r="72" spans="1:1" x14ac:dyDescent="0.2">
      <c r="A72" s="8" t="s">
        <v>130</v>
      </c>
    </row>
    <row r="73" spans="1:1" x14ac:dyDescent="0.2">
      <c r="A73" s="8" t="s">
        <v>131</v>
      </c>
    </row>
    <row r="74" spans="1:1" x14ac:dyDescent="0.2">
      <c r="A74" s="8" t="s">
        <v>132</v>
      </c>
    </row>
    <row r="75" spans="1:1" x14ac:dyDescent="0.2">
      <c r="A75" s="8" t="s">
        <v>133</v>
      </c>
    </row>
    <row r="76" spans="1:1" x14ac:dyDescent="0.2">
      <c r="A76" s="8" t="s">
        <v>134</v>
      </c>
    </row>
    <row r="77" spans="1:1" x14ac:dyDescent="0.2">
      <c r="A77" s="8" t="s">
        <v>135</v>
      </c>
    </row>
    <row r="78" spans="1:1" x14ac:dyDescent="0.2">
      <c r="A78" s="8" t="s">
        <v>136</v>
      </c>
    </row>
    <row r="79" spans="1:1" x14ac:dyDescent="0.2">
      <c r="A79" s="8" t="s">
        <v>137</v>
      </c>
    </row>
    <row r="80" spans="1:1" x14ac:dyDescent="0.2">
      <c r="A80" s="8" t="s">
        <v>138</v>
      </c>
    </row>
    <row r="81" spans="1:1" x14ac:dyDescent="0.2">
      <c r="A81" s="8" t="s">
        <v>139</v>
      </c>
    </row>
    <row r="82" spans="1:1" x14ac:dyDescent="0.2">
      <c r="A82" s="8" t="s">
        <v>140</v>
      </c>
    </row>
    <row r="83" spans="1:1" x14ac:dyDescent="0.2">
      <c r="A83" s="8" t="s">
        <v>141</v>
      </c>
    </row>
    <row r="84" spans="1:1" x14ac:dyDescent="0.2">
      <c r="A84" s="8" t="s">
        <v>142</v>
      </c>
    </row>
    <row r="85" spans="1:1" x14ac:dyDescent="0.2">
      <c r="A85" s="8" t="s">
        <v>143</v>
      </c>
    </row>
    <row r="86" spans="1:1" x14ac:dyDescent="0.2">
      <c r="A86" s="8" t="s">
        <v>144</v>
      </c>
    </row>
    <row r="87" spans="1:1" x14ac:dyDescent="0.2">
      <c r="A87" s="8" t="s">
        <v>145</v>
      </c>
    </row>
    <row r="88" spans="1:1" x14ac:dyDescent="0.2">
      <c r="A88" s="8" t="s">
        <v>146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Roberto Tropea AVK"/>
    <f:field ref="FSCFOLIO_1_1001_FieldCurrentDate" text="12.09.2023 09:14"/>
    <f:field ref="CCAPRECONFIG_15_1001_Objektname" text="Berechnung_neue_Finanzkennzahlen_HRM2_11.09.2023" edit="true"/>
    <f:field ref="objname" text="Berechnung_neue_Finanzkennzahlen_HRM2_11.09.2023" edit="true"/>
    <f:field ref="objsubject" text="" edit="true"/>
    <f:field ref="objcreatedby" text="Fritschi, Rafael"/>
    <f:field ref="objcreatedat" date="2023-08-29T14:00:07" text="29.08.2023 14:00:07"/>
    <f:field ref="objchangedby" text="Fritschi, Rafael"/>
    <f:field ref="objmodifiedat" date="2023-09-11T14:38:08" text="11.09.2023 14:38:08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Kennzahlen-Rapport Botschaft</vt:lpstr>
      <vt:lpstr>Eingabe</vt:lpstr>
      <vt:lpstr>Auswertung Kennzahlen</vt:lpstr>
      <vt:lpstr>Ergänzung Mehrjahresschnitt</vt:lpstr>
      <vt:lpstr>Änderungsprotokoll</vt:lpstr>
      <vt:lpstr>Hilfstabelle</vt:lpstr>
      <vt:lpstr>Eingabe!Druckbereich</vt:lpstr>
      <vt:lpstr>'Ergänzung Mehrjahresschnitt'!Druckbereich</vt:lpstr>
      <vt:lpstr>'Kennzahlen-Rapport Botschaft'!Druckbereich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2014-07-04T11:23:36Z</dcterms:created>
  <dcterms:modified xsi:type="dcterms:W3CDTF">2023-09-12T07:16:50Z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IBISDOCPROPS@15.1400:ObjectCOOAddress">
    <vt:lpwstr>COO.2103.100.2.6023349</vt:lpwstr>
  </property>
  <property fmtid="{D5CDD505-2E9C-101B-9397-08002B2CF9AE}" pid="3" name="FSC#FSCIBISDOCPROPS@15.1400:Container">
    <vt:lpwstr>COO.2103.100.2.6023349</vt:lpwstr>
  </property>
  <property fmtid="{D5CDD505-2E9C-101B-9397-08002B2CF9AE}" pid="4" name="FSC#FSCIBISDOCPROPS@15.1400:Objectname">
    <vt:lpwstr>Berechnung_Finanzkennzahlen_HRM2_8.2.16</vt:lpwstr>
  </property>
  <property fmtid="{D5CDD505-2E9C-101B-9397-08002B2CF9AE}" pid="5" name="FSC#FSCIBISDOCPROPS@15.1400:Subject">
    <vt:lpwstr>Nicht verfügbar</vt:lpwstr>
  </property>
  <property fmtid="{D5CDD505-2E9C-101B-9397-08002B2CF9AE}" pid="6" name="FSC#FSCIBISDOCPROPS@15.1400:Owner">
    <vt:lpwstr>Schödler (ALT), Sylvie</vt:lpwstr>
  </property>
  <property fmtid="{D5CDD505-2E9C-101B-9397-08002B2CF9AE}" pid="7" name="FSC#FSCIBISDOCPROPS@15.1400:OwnerAbbreviation">
    <vt:lpwstr/>
  </property>
  <property fmtid="{D5CDD505-2E9C-101B-9397-08002B2CF9AE}" pid="8" name="FSC#FSCIBISDOCPROPS@15.1400:GroupShortName">
    <vt:lpwstr>AVK_FIN</vt:lpwstr>
  </property>
  <property fmtid="{D5CDD505-2E9C-101B-9397-08002B2CF9AE}" pid="9" name="FSC#FSCIBISDOCPROPS@15.1400:TopLevelSubfileName">
    <vt:lpwstr>für Schulgemeinden (001)</vt:lpwstr>
  </property>
  <property fmtid="{D5CDD505-2E9C-101B-9397-08002B2CF9AE}" pid="10" name="FSC#FSCIBISDOCPROPS@15.1400:TopLevelSubfileNumber">
    <vt:lpwstr>1</vt:lpwstr>
  </property>
  <property fmtid="{D5CDD505-2E9C-101B-9397-08002B2CF9AE}" pid="11" name="FSC#FSCIBISDOCPROPS@15.1400:TitleSubFile">
    <vt:lpwstr>für Schulgemeinden</vt:lpwstr>
  </property>
  <property fmtid="{D5CDD505-2E9C-101B-9397-08002B2CF9AE}" pid="12" name="FSC#FSCIBISDOCPROPS@15.1400:TopLevelDossierName">
    <vt:lpwstr>Musterdokumente (5938/2006/AVK)</vt:lpwstr>
  </property>
  <property fmtid="{D5CDD505-2E9C-101B-9397-08002B2CF9AE}" pid="13" name="FSC#FSCIBISDOCPROPS@15.1400:TopLevelDossierNumber">
    <vt:lpwstr>5938</vt:lpwstr>
  </property>
  <property fmtid="{D5CDD505-2E9C-101B-9397-08002B2CF9AE}" pid="14" name="FSC#FSCIBISDOCPROPS@15.1400:TopLevelDossierYear">
    <vt:lpwstr>2006</vt:lpwstr>
  </property>
  <property fmtid="{D5CDD505-2E9C-101B-9397-08002B2CF9AE}" pid="15" name="FSC#FSCIBISDOCPROPS@15.1400:TopLevelDossierTitel">
    <vt:lpwstr>Musterdokumente</vt:lpwstr>
  </property>
  <property fmtid="{D5CDD505-2E9C-101B-9397-08002B2CF9AE}" pid="16" name="FSC#FSCIBISDOCPROPS@15.1400:TopLevelDossierRespOrgShortname">
    <vt:lpwstr>AVK</vt:lpwstr>
  </property>
  <property fmtid="{D5CDD505-2E9C-101B-9397-08002B2CF9AE}" pid="17" name="FSC#FSCIBISDOCPROPS@15.1400:TopLevelDossierResponsible">
    <vt:lpwstr>Schödler (ALT), Sylvie</vt:lpwstr>
  </property>
  <property fmtid="{D5CDD505-2E9C-101B-9397-08002B2CF9AE}" pid="18" name="FSC#FSCIBISDOCPROPS@15.1400:TopLevelSubjectGroupPosNumber">
    <vt:lpwstr>07.01.03</vt:lpwstr>
  </property>
  <property fmtid="{D5CDD505-2E9C-101B-9397-08002B2CF9AE}" pid="19" name="FSC#FSCIBISDOCPROPS@15.1400:RRBNumber">
    <vt:lpwstr>Nicht verfügbar</vt:lpwstr>
  </property>
  <property fmtid="{D5CDD505-2E9C-101B-9397-08002B2CF9AE}" pid="20" name="FSC#FSCIBISDOCPROPS@15.1400:RRSessionDate">
    <vt:lpwstr/>
  </property>
  <property fmtid="{D5CDD505-2E9C-101B-9397-08002B2CF9AE}" pid="21" name="FSC#FSCIBISDOCPROPS@15.1400:DossierRef">
    <vt:lpwstr>AVK/07.01.03/2006/05938</vt:lpwstr>
  </property>
  <property fmtid="{D5CDD505-2E9C-101B-9397-08002B2CF9AE}" pid="22" name="FSC#FSCIBISDOCPROPS@15.1400:BGMName">
    <vt:lpwstr> </vt:lpwstr>
  </property>
  <property fmtid="{D5CDD505-2E9C-101B-9397-08002B2CF9AE}" pid="23" name="FSC#FSCIBISDOCPROPS@15.1400:BGMFirstName">
    <vt:lpwstr> </vt:lpwstr>
  </property>
  <property fmtid="{D5CDD505-2E9C-101B-9397-08002B2CF9AE}" pid="24" name="FSC#FSCIBISDOCPROPS@15.1400:BGMZIP">
    <vt:lpwstr> </vt:lpwstr>
  </property>
  <property fmtid="{D5CDD505-2E9C-101B-9397-08002B2CF9AE}" pid="25" name="FSC#FSCIBISDOCPROPS@15.1400:BGMBirthday">
    <vt:lpwstr> </vt:lpwstr>
  </property>
  <property fmtid="{D5CDD505-2E9C-101B-9397-08002B2CF9AE}" pid="26" name="FSC#FSCIBISDOCPROPS@15.1400:BGMDiagnose">
    <vt:lpwstr> </vt:lpwstr>
  </property>
  <property fmtid="{D5CDD505-2E9C-101B-9397-08002B2CF9AE}" pid="27" name="FSC#FSCIBISDOCPROPS@15.1400:BGMDiagnoseAdd">
    <vt:lpwstr> </vt:lpwstr>
  </property>
  <property fmtid="{D5CDD505-2E9C-101B-9397-08002B2CF9AE}" pid="28" name="FSC#FSCIBISDOCPROPS@15.1400:BGMDiagnoseDetail">
    <vt:lpwstr> </vt:lpwstr>
  </property>
  <property fmtid="{D5CDD505-2E9C-101B-9397-08002B2CF9AE}" pid="29" name="FSC#FSCIBISDOCPROPS@15.1400:CreatedAt">
    <vt:lpwstr>29.02.2016</vt:lpwstr>
  </property>
  <property fmtid="{D5CDD505-2E9C-101B-9397-08002B2CF9AE}" pid="30" name="FSC#FSCIBISDOCPROPS@15.1400:CreatedBy">
    <vt:lpwstr>Sylvie Schödler (ALT)</vt:lpwstr>
  </property>
  <property fmtid="{D5CDD505-2E9C-101B-9397-08002B2CF9AE}" pid="31" name="FSC#FSCIBISDOCPROPS@15.1400:ReferredBarCode">
    <vt:lpwstr/>
  </property>
  <property fmtid="{D5CDD505-2E9C-101B-9397-08002B2CF9AE}" pid="32" name="FSC#LOCALSW@2103.100:BarCodeDossierRef">
    <vt:lpwstr/>
  </property>
  <property fmtid="{D5CDD505-2E9C-101B-9397-08002B2CF9AE}" pid="33" name="FSC#LOCALSW@2103.100:BarCodeTopLevelDossierName">
    <vt:lpwstr/>
  </property>
  <property fmtid="{D5CDD505-2E9C-101B-9397-08002B2CF9AE}" pid="34" name="FSC#LOCALSW@2103.100:BarCodeTopLevelDossierTitel">
    <vt:lpwstr/>
  </property>
  <property fmtid="{D5CDD505-2E9C-101B-9397-08002B2CF9AE}" pid="35" name="FSC#LOCALSW@2103.100:BarCodeTopLevelSubfileTitle">
    <vt:lpwstr/>
  </property>
  <property fmtid="{D5CDD505-2E9C-101B-9397-08002B2CF9AE}" pid="36" name="FSC#LOCALSW@2103.100:BarCodeTitleSubFile">
    <vt:lpwstr/>
  </property>
  <property fmtid="{D5CDD505-2E9C-101B-9397-08002B2CF9AE}" pid="37" name="FSC#LOCALSW@2103.100:BarCodeOwnerSubfile">
    <vt:lpwstr/>
  </property>
  <property fmtid="{D5CDD505-2E9C-101B-9397-08002B2CF9AE}" pid="38" name="FSC#LOCALSW@2103.100:TGDOSREI">
    <vt:lpwstr>07.01.03</vt:lpwstr>
  </property>
  <property fmtid="{D5CDD505-2E9C-101B-9397-08002B2CF9AE}" pid="39" name="FSC#COOELAK@1.1001:Subject">
    <vt:lpwstr/>
  </property>
  <property fmtid="{D5CDD505-2E9C-101B-9397-08002B2CF9AE}" pid="40" name="FSC#COOELAK@1.1001:FileReference">
    <vt:lpwstr>AVK/07.01.03/2006/05938</vt:lpwstr>
  </property>
  <property fmtid="{D5CDD505-2E9C-101B-9397-08002B2CF9AE}" pid="41" name="FSC#COOELAK@1.1001:FileRefYear">
    <vt:lpwstr>2006</vt:lpwstr>
  </property>
  <property fmtid="{D5CDD505-2E9C-101B-9397-08002B2CF9AE}" pid="42" name="FSC#COOELAK@1.1001:FileRefOrdinal">
    <vt:lpwstr>5938</vt:lpwstr>
  </property>
  <property fmtid="{D5CDD505-2E9C-101B-9397-08002B2CF9AE}" pid="43" name="FSC#COOELAK@1.1001:FileRefOU">
    <vt:lpwstr/>
  </property>
  <property fmtid="{D5CDD505-2E9C-101B-9397-08002B2CF9AE}" pid="44" name="FSC#COOELAK@1.1001:Organization">
    <vt:lpwstr/>
  </property>
  <property fmtid="{D5CDD505-2E9C-101B-9397-08002B2CF9AE}" pid="45" name="FSC#COOELAK@1.1001:Owner">
    <vt:lpwstr>Schödler (ALT) Sylvie (Frauenfeld)</vt:lpwstr>
  </property>
  <property fmtid="{D5CDD505-2E9C-101B-9397-08002B2CF9AE}" pid="46" name="FSC#COOELAK@1.1001:OwnerExtension">
    <vt:lpwstr>+41 52 724 26 50</vt:lpwstr>
  </property>
  <property fmtid="{D5CDD505-2E9C-101B-9397-08002B2CF9AE}" pid="47" name="FSC#COOELAK@1.1001:OwnerFaxExtension">
    <vt:lpwstr/>
  </property>
  <property fmtid="{D5CDD505-2E9C-101B-9397-08002B2CF9AE}" pid="48" name="FSC#COOELAK@1.1001:DispatchedBy">
    <vt:lpwstr/>
  </property>
  <property fmtid="{D5CDD505-2E9C-101B-9397-08002B2CF9AE}" pid="49" name="FSC#COOELAK@1.1001:DispatchedAt">
    <vt:lpwstr/>
  </property>
  <property fmtid="{D5CDD505-2E9C-101B-9397-08002B2CF9AE}" pid="50" name="FSC#COOELAK@1.1001:ApprovedBy">
    <vt:lpwstr/>
  </property>
  <property fmtid="{D5CDD505-2E9C-101B-9397-08002B2CF9AE}" pid="51" name="FSC#COOELAK@1.1001:ApprovedAt">
    <vt:lpwstr/>
  </property>
  <property fmtid="{D5CDD505-2E9C-101B-9397-08002B2CF9AE}" pid="52" name="FSC#COOELAK@1.1001:Department">
    <vt:lpwstr>AVK Abteilung Finanzen (AVK_FIN)</vt:lpwstr>
  </property>
  <property fmtid="{D5CDD505-2E9C-101B-9397-08002B2CF9AE}" pid="53" name="FSC#COOELAK@1.1001:CreatedAt">
    <vt:lpwstr>29.02.2016</vt:lpwstr>
  </property>
  <property fmtid="{D5CDD505-2E9C-101B-9397-08002B2CF9AE}" pid="54" name="FSC#COOELAK@1.1001:OU">
    <vt:lpwstr>Amt für Volksschule, Amtsleitung (AVK)</vt:lpwstr>
  </property>
  <property fmtid="{D5CDD505-2E9C-101B-9397-08002B2CF9AE}" pid="55" name="FSC#COOELAK@1.1001:Priority">
    <vt:lpwstr> ()</vt:lpwstr>
  </property>
  <property fmtid="{D5CDD505-2E9C-101B-9397-08002B2CF9AE}" pid="56" name="FSC#COOELAK@1.1001:ObjBarCode">
    <vt:lpwstr>*COO.2103.100.2.6023349*</vt:lpwstr>
  </property>
  <property fmtid="{D5CDD505-2E9C-101B-9397-08002B2CF9AE}" pid="57" name="FSC#COOELAK@1.1001:RefBarCode">
    <vt:lpwstr>*COO.2103.100.7.302727*</vt:lpwstr>
  </property>
  <property fmtid="{D5CDD505-2E9C-101B-9397-08002B2CF9AE}" pid="58" name="FSC#COOELAK@1.1001:FileRefBarCode">
    <vt:lpwstr>*AVK/07.01.03/2006/05938*</vt:lpwstr>
  </property>
  <property fmtid="{D5CDD505-2E9C-101B-9397-08002B2CF9AE}" pid="59" name="FSC#COOELAK@1.1001:ExternalRef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/>
  </property>
  <property fmtid="{D5CDD505-2E9C-101B-9397-08002B2CF9AE}" pid="63" name="FSC#COOELAK@1.1001:ProcessResponsiblePhone">
    <vt:lpwstr/>
  </property>
  <property fmtid="{D5CDD505-2E9C-101B-9397-08002B2CF9AE}" pid="64" name="FSC#COOELAK@1.1001:ProcessResponsibleMail">
    <vt:lpwstr/>
  </property>
  <property fmtid="{D5CDD505-2E9C-101B-9397-08002B2CF9AE}" pid="65" name="FSC#COOELAK@1.1001:ProcessResponsibleFax">
    <vt:lpwstr/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07.01.03</vt:lpwstr>
  </property>
  <property fmtid="{D5CDD505-2E9C-101B-9397-08002B2CF9AE}" pid="72" name="FSC#COOELAK@1.1001:CurrentUserRolePos">
    <vt:lpwstr>Sachbearbeiter/in</vt:lpwstr>
  </property>
  <property fmtid="{D5CDD505-2E9C-101B-9397-08002B2CF9AE}" pid="73" name="FSC#COOELAK@1.1001:CurrentUserEmail">
    <vt:lpwstr>roberto.tropea@tg.ch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ATSTATECFG@1.1001:Office">
    <vt:lpwstr/>
  </property>
  <property fmtid="{D5CDD505-2E9C-101B-9397-08002B2CF9AE}" pid="80" name="FSC#ATSTATECFG@1.1001:Agent">
    <vt:lpwstr>Sylvie Schödler (ALT)</vt:lpwstr>
  </property>
  <property fmtid="{D5CDD505-2E9C-101B-9397-08002B2CF9AE}" pid="81" name="FSC#ATSTATECFG@1.1001:AgentPhone">
    <vt:lpwstr>+41 52 724 26 50</vt:lpwstr>
  </property>
  <property fmtid="{D5CDD505-2E9C-101B-9397-08002B2CF9AE}" pid="82" name="FSC#ATSTATECFG@1.1001:DepartmentFax">
    <vt:lpwstr/>
  </property>
  <property fmtid="{D5CDD505-2E9C-101B-9397-08002B2CF9AE}" pid="83" name="FSC#ATSTATECFG@1.1001:DepartmentEmail">
    <vt:lpwstr>leitung.avk@tg.ch</vt:lpwstr>
  </property>
  <property fmtid="{D5CDD505-2E9C-101B-9397-08002B2CF9AE}" pid="84" name="FSC#ATSTATECFG@1.1001:SubfileDate">
    <vt:lpwstr>18.04.2006</vt:lpwstr>
  </property>
  <property fmtid="{D5CDD505-2E9C-101B-9397-08002B2CF9AE}" pid="85" name="FSC#ATSTATECFG@1.1001:SubfileSubject">
    <vt:lpwstr/>
  </property>
  <property fmtid="{D5CDD505-2E9C-101B-9397-08002B2CF9AE}" pid="86" name="FSC#ATSTATECFG@1.1001:DepartmentZipCode">
    <vt:lpwstr>8510</vt:lpwstr>
  </property>
  <property fmtid="{D5CDD505-2E9C-101B-9397-08002B2CF9AE}" pid="87" name="FSC#ATSTATECFG@1.1001:DepartmentCountry">
    <vt:lpwstr>Schweiz</vt:lpwstr>
  </property>
  <property fmtid="{D5CDD505-2E9C-101B-9397-08002B2CF9AE}" pid="88" name="FSC#ATSTATECFG@1.1001:DepartmentCity">
    <vt:lpwstr>Frauenfeld</vt:lpwstr>
  </property>
  <property fmtid="{D5CDD505-2E9C-101B-9397-08002B2CF9AE}" pid="89" name="FSC#ATSTATECFG@1.1001:DepartmentStreet">
    <vt:lpwstr>Spannerstrasse 31</vt:lpwstr>
  </property>
  <property fmtid="{D5CDD505-2E9C-101B-9397-08002B2CF9AE}" pid="90" name="FSC#ATSTATECFG@1.1001:DepartmentDVR">
    <vt:lpwstr/>
  </property>
  <property fmtid="{D5CDD505-2E9C-101B-9397-08002B2CF9AE}" pid="91" name="FSC#ATSTATECFG@1.1001:DepartmentUID">
    <vt:lpwstr>4110</vt:lpwstr>
  </property>
  <property fmtid="{D5CDD505-2E9C-101B-9397-08002B2CF9AE}" pid="92" name="FSC#ATSTATECFG@1.1001:SubfileReference">
    <vt:lpwstr>AVK/07.01.03/2006/05938</vt:lpwstr>
  </property>
  <property fmtid="{D5CDD505-2E9C-101B-9397-08002B2CF9AE}" pid="93" name="FSC#ATSTATECFG@1.1001:Clause">
    <vt:lpwstr/>
  </property>
  <property fmtid="{D5CDD505-2E9C-101B-9397-08002B2CF9AE}" pid="94" name="FSC#ATSTATECFG@1.1001:ApprovedSignature">
    <vt:lpwstr/>
  </property>
  <property fmtid="{D5CDD505-2E9C-101B-9397-08002B2CF9AE}" pid="95" name="FSC#ATSTATECFG@1.1001:BankAccount">
    <vt:lpwstr/>
  </property>
  <property fmtid="{D5CDD505-2E9C-101B-9397-08002B2CF9AE}" pid="96" name="FSC#ATSTATECFG@1.1001:BankAccountOwner">
    <vt:lpwstr/>
  </property>
  <property fmtid="{D5CDD505-2E9C-101B-9397-08002B2CF9AE}" pid="97" name="FSC#ATSTATECFG@1.1001:BankInstitute">
    <vt:lpwstr/>
  </property>
  <property fmtid="{D5CDD505-2E9C-101B-9397-08002B2CF9AE}" pid="98" name="FSC#ATSTATECFG@1.1001:BankAccountID">
    <vt:lpwstr/>
  </property>
  <property fmtid="{D5CDD505-2E9C-101B-9397-08002B2CF9AE}" pid="99" name="FSC#ATSTATECFG@1.1001:BankAccountIBAN">
    <vt:lpwstr/>
  </property>
  <property fmtid="{D5CDD505-2E9C-101B-9397-08002B2CF9AE}" pid="100" name="FSC#ATSTATECFG@1.1001:BankAccountBIC">
    <vt:lpwstr/>
  </property>
  <property fmtid="{D5CDD505-2E9C-101B-9397-08002B2CF9AE}" pid="101" name="FSC#ATSTATECFG@1.1001:BankName">
    <vt:lpwstr/>
  </property>
  <property fmtid="{D5CDD505-2E9C-101B-9397-08002B2CF9AE}" pid="102" name="FSC#COOSYSTEM@1.1:Container">
    <vt:lpwstr>COO.2103.100.2.6023349</vt:lpwstr>
  </property>
  <property fmtid="{D5CDD505-2E9C-101B-9397-08002B2CF9AE}" pid="103" name="FSC#LOCALSW@2103.100:User_Login_red">
    <vt:lpwstr>avkscy@TG.CH</vt:lpwstr>
  </property>
  <property fmtid="{D5CDD505-2E9C-101B-9397-08002B2CF9AE}" pid="104" name="FSC#FSCFOLIO@1.1001:docpropproject">
    <vt:lpwstr/>
  </property>
  <property fmtid="{D5CDD505-2E9C-101B-9397-08002B2CF9AE}" pid="105" name="FSC#LOCALSW@2103.100:TopLevelSubfileAddress">
    <vt:lpwstr>COO.2103.100.7.302727</vt:lpwstr>
  </property>
  <property fmtid="{D5CDD505-2E9C-101B-9397-08002B2CF9AE}" pid="106" name="FSC#COOELAK@1.1001:ObjectAddressees">
    <vt:lpwstr/>
  </property>
</Properties>
</file>