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1"/>
  </bookViews>
  <sheets>
    <sheet name="Erfassung" sheetId="1" r:id="rId1"/>
    <sheet name="Berechnung" sheetId="2" r:id="rId2"/>
    <sheet name="Hilfstabelle" sheetId="3" state="hidden" r:id="rId3"/>
  </sheets>
  <definedNames>
    <definedName name="_xlnm.Print_Area" localSheetId="0">'Erfassung'!$A:$U</definedName>
  </definedNames>
  <calcPr calcMode="autoNoTable" fullCalcOnLoad="1"/>
</workbook>
</file>

<file path=xl/comments1.xml><?xml version="1.0" encoding="utf-8"?>
<comments xmlns="http://schemas.openxmlformats.org/spreadsheetml/2006/main">
  <authors>
    <author>avktro</author>
  </authors>
  <commentList>
    <comment ref="O9" authorId="0">
      <text>
        <r>
          <rPr>
            <b/>
            <sz val="8"/>
            <rFont val="Tahoma"/>
            <family val="2"/>
          </rPr>
          <t>Zuschlag für die Sonderpädagogischen Massnahmen:</t>
        </r>
        <r>
          <rPr>
            <sz val="8"/>
            <rFont val="Tahoma"/>
            <family val="2"/>
          </rPr>
          <t xml:space="preserve">
Fixer plus variabler Zuschlag</t>
        </r>
      </text>
    </comment>
    <comment ref="B39" authorId="0">
      <text>
        <r>
          <rPr>
            <b/>
            <sz val="9"/>
            <rFont val="Tahoma"/>
            <family val="2"/>
          </rPr>
          <t xml:space="preserve">Mehrklassen:
</t>
        </r>
        <r>
          <rPr>
            <sz val="9"/>
            <rFont val="Tahoma"/>
            <family val="2"/>
          </rPr>
          <t>ab 3. Jahrgangsklassen in einer Klasse</t>
        </r>
      </text>
    </comment>
  </commentList>
</comments>
</file>

<file path=xl/comments2.xml><?xml version="1.0" encoding="utf-8"?>
<comments xmlns="http://schemas.openxmlformats.org/spreadsheetml/2006/main">
  <authors>
    <author>avkscy</author>
  </authors>
  <commentList>
    <comment ref="A66" authorId="0">
      <text>
        <r>
          <rPr>
            <b/>
            <sz val="9"/>
            <rFont val="Tahoma"/>
            <family val="2"/>
          </rPr>
          <t>avkscy:</t>
        </r>
        <r>
          <rPr>
            <sz val="9"/>
            <rFont val="Tahoma"/>
            <family val="2"/>
          </rPr>
          <t xml:space="preserve">
</t>
        </r>
      </text>
    </comment>
  </commentList>
</comments>
</file>

<file path=xl/sharedStrings.xml><?xml version="1.0" encoding="utf-8"?>
<sst xmlns="http://schemas.openxmlformats.org/spreadsheetml/2006/main" count="126" uniqueCount="77">
  <si>
    <t>Delta</t>
  </si>
  <si>
    <t>in Steuern</t>
  </si>
  <si>
    <t>Kindergarten</t>
  </si>
  <si>
    <t>Besoldung Sonderpädagogik</t>
  </si>
  <si>
    <t>Regelunterricht</t>
  </si>
  <si>
    <t>Personalnebenkosten</t>
  </si>
  <si>
    <t>Total</t>
  </si>
  <si>
    <t>Primarstufe</t>
  </si>
  <si>
    <t>erteilt</t>
  </si>
  <si>
    <t>anerkannt</t>
  </si>
  <si>
    <t>Beitrags-Gesetz</t>
  </si>
  <si>
    <t>Rechnung SG</t>
  </si>
  <si>
    <t>Faktor</t>
  </si>
  <si>
    <t>MK-Zuschlag Kiga</t>
  </si>
  <si>
    <t>MK-Zuschlag Primarstufe</t>
  </si>
  <si>
    <t xml:space="preserve">Primarstufe </t>
  </si>
  <si>
    <t>Basisstufe</t>
  </si>
  <si>
    <t>Stellvertretung</t>
  </si>
  <si>
    <t>Primarschule</t>
  </si>
  <si>
    <t>Steuerkraft</t>
  </si>
  <si>
    <t>Transportkosten</t>
  </si>
  <si>
    <t>Schulgemeinde</t>
  </si>
  <si>
    <t>Modell</t>
  </si>
  <si>
    <t>Basisstufe 3</t>
  </si>
  <si>
    <t>Basisstufe 4</t>
  </si>
  <si>
    <t>Einführungszeitpunkt</t>
  </si>
  <si>
    <t>Erfassungen</t>
  </si>
  <si>
    <t>KIGA</t>
  </si>
  <si>
    <t>PS</t>
  </si>
  <si>
    <t>bitte wählen</t>
  </si>
  <si>
    <t>Zuschlag</t>
  </si>
  <si>
    <t>Mehrklasse</t>
  </si>
  <si>
    <t>Lektionenansatz</t>
  </si>
  <si>
    <t>Auswahl</t>
  </si>
  <si>
    <t>Lohnnebenkosten</t>
  </si>
  <si>
    <t>Stv.</t>
  </si>
  <si>
    <t>Schulstandorte</t>
  </si>
  <si>
    <t>Bemerkung</t>
  </si>
  <si>
    <t xml:space="preserve">davon in Mehrklassen </t>
  </si>
  <si>
    <t>Weiterführung</t>
  </si>
  <si>
    <t>wird geschlossen</t>
  </si>
  <si>
    <t>Neu-/Ausbau</t>
  </si>
  <si>
    <t>Folgen für Standort</t>
  </si>
  <si>
    <t xml:space="preserve">ohne </t>
  </si>
  <si>
    <t>mit</t>
  </si>
  <si>
    <t>nur von der Basisstufe betroffene Standorte</t>
  </si>
  <si>
    <t>Berechnung</t>
  </si>
  <si>
    <t>Lektionenfaktoren</t>
  </si>
  <si>
    <t>Wochenlektionen</t>
  </si>
  <si>
    <t>Lehrerbesoldung pro Lektion</t>
  </si>
  <si>
    <t>Vergleich Rechnung /Beitragsgesetz</t>
  </si>
  <si>
    <t xml:space="preserve">betroffene Schulstandorte </t>
  </si>
  <si>
    <t>Massnahmen</t>
  </si>
  <si>
    <t>MK-Zuschlag Kindargerten</t>
  </si>
  <si>
    <t>Total Besoldung</t>
  </si>
  <si>
    <t>Schulleiter</t>
  </si>
  <si>
    <t>Abrechnung</t>
  </si>
  <si>
    <t xml:space="preserve">Total Besoldung </t>
  </si>
  <si>
    <t xml:space="preserve">Besoldung DaZ </t>
  </si>
  <si>
    <t xml:space="preserve">Besoldung SHP </t>
  </si>
  <si>
    <t xml:space="preserve">Besoldung Logopädie </t>
  </si>
  <si>
    <t xml:space="preserve">Besol. Übrige Förderkurse </t>
  </si>
  <si>
    <t>davon Mehrklassenschüler</t>
  </si>
  <si>
    <t>Zuschlagssatz für Sonderpädagogische Massnahmen (Beitragsleistungen)</t>
  </si>
  <si>
    <t>Kontaktperson</t>
  </si>
  <si>
    <t xml:space="preserve">Total  Schulgemeinde </t>
  </si>
  <si>
    <r>
      <t xml:space="preserve">Sonderpädagogische Massnahmen </t>
    </r>
    <r>
      <rPr>
        <sz val="10"/>
        <rFont val="Arial"/>
        <family val="2"/>
      </rPr>
      <t>(an den betoffenen Standorten)</t>
    </r>
  </si>
  <si>
    <t>Die Altersstruktur des Lehrpersonals Regelunterricht sowie der Anteil Stellvertretung wird in der Berechnung nicht mit berücksichtigt (zufällige stichtagbezogene Werte). Ausserdem wird das Schulleitungspensum durch die Modellwahl nicht beinflusst. Zur einfachteren Berechnung werden deshalb die Ansätze gemäss Beitragsgesetz übernommen.</t>
  </si>
  <si>
    <t>Besoldung Regelunterricht*</t>
  </si>
  <si>
    <t>Schulleitung*</t>
  </si>
  <si>
    <t>*Anmerkung</t>
  </si>
  <si>
    <t>Organisation "Kindergarten/Primarstufe"</t>
  </si>
  <si>
    <t>Organisation "Basisstufe/Primarstufe"</t>
  </si>
  <si>
    <t>Besoldungsaufwand im 1. Umsetzungsjahr (Schuljahr)</t>
  </si>
  <si>
    <t xml:space="preserve">Besoldung Kleinklassen </t>
  </si>
  <si>
    <t>Teuerung</t>
  </si>
  <si>
    <t>9.1.18</t>
  </si>
</sst>
</file>

<file path=xl/styles.xml><?xml version="1.0" encoding="utf-8"?>
<styleSheet xmlns="http://schemas.openxmlformats.org/spreadsheetml/2006/main">
  <numFmts count="2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_ * #,##0_ ;_ * \-#,##0_ ;_ * &quot;-&quot;??_ ;_ @_ "/>
    <numFmt numFmtId="171" formatCode="0.0%"/>
    <numFmt numFmtId="172" formatCode="_ * #,##0.0_ ;_ * \-#,##0.0_ ;_ * &quot;-&quot;??_ ;_ @_ "/>
    <numFmt numFmtId="173" formatCode="_ * #,##0.0_ ;_ * \-#,##0.0_ ;_ * &quot;-&quot;?_ ;_ @_ "/>
    <numFmt numFmtId="174" formatCode="dd/mm/yyyy;@"/>
    <numFmt numFmtId="175" formatCode="0.000"/>
    <numFmt numFmtId="176" formatCode="0.0"/>
    <numFmt numFmtId="177" formatCode="[$-807]dddd\,\ d\.\ mmmm\ yyyy"/>
    <numFmt numFmtId="178" formatCode="_ * \+#,##0_ ;_ * \-#,##0_ ;_ * &quot;-&quot;??_ ;_ @_ "/>
    <numFmt numFmtId="179" formatCode="#,##0.0"/>
    <numFmt numFmtId="180" formatCode="&quot;Ja&quot;;&quot;Ja&quot;;&quot;Nein&quot;"/>
    <numFmt numFmtId="181" formatCode="&quot;Wahr&quot;;&quot;Wahr&quot;;&quot;Falsch&quot;"/>
    <numFmt numFmtId="182" formatCode="&quot;Ein&quot;;&quot;Ein&quot;;&quot;Aus&quot;"/>
    <numFmt numFmtId="183" formatCode="[$€-2]\ #,##0.00_);[Red]\([$€-2]\ #,##0.00\)"/>
    <numFmt numFmtId="184" formatCode="#,##0_ ;\-#,##0\ "/>
  </numFmts>
  <fonts count="53">
    <font>
      <sz val="10"/>
      <name val="Arial"/>
      <family val="0"/>
    </font>
    <font>
      <b/>
      <sz val="10"/>
      <name val="Arial"/>
      <family val="2"/>
    </font>
    <font>
      <sz val="12"/>
      <name val="Arial"/>
      <family val="2"/>
    </font>
    <font>
      <b/>
      <sz val="12"/>
      <name val="Arial"/>
      <family val="2"/>
    </font>
    <font>
      <b/>
      <sz val="12"/>
      <color indexed="9"/>
      <name val="Arial"/>
      <family val="2"/>
    </font>
    <font>
      <b/>
      <sz val="14"/>
      <color indexed="9"/>
      <name val="Arial"/>
      <family val="2"/>
    </font>
    <font>
      <sz val="10"/>
      <color indexed="9"/>
      <name val="Arial"/>
      <family val="2"/>
    </font>
    <font>
      <b/>
      <sz val="10"/>
      <color indexed="9"/>
      <name val="Arial"/>
      <family val="2"/>
    </font>
    <font>
      <b/>
      <sz val="15"/>
      <name val="Arial"/>
      <family val="2"/>
    </font>
    <font>
      <i/>
      <sz val="10"/>
      <color indexed="9"/>
      <name val="Arial"/>
      <family val="2"/>
    </font>
    <font>
      <b/>
      <sz val="8"/>
      <name val="Tahoma"/>
      <family val="2"/>
    </font>
    <font>
      <sz val="8"/>
      <name val="Tahoma"/>
      <family val="2"/>
    </font>
    <font>
      <b/>
      <sz val="10"/>
      <color indexed="10"/>
      <name val="Arial"/>
      <family val="2"/>
    </font>
    <font>
      <sz val="9"/>
      <name val="Tahoma"/>
      <family val="2"/>
    </font>
    <font>
      <b/>
      <sz val="9"/>
      <name val="Tahoma"/>
      <family val="2"/>
    </font>
    <font>
      <i/>
      <sz val="10"/>
      <name val="Arial"/>
      <family val="2"/>
    </font>
    <font>
      <b/>
      <i/>
      <sz val="10"/>
      <name val="Arial"/>
      <family val="2"/>
    </font>
    <font>
      <sz val="10"/>
      <color indexed="10"/>
      <name val="Arial"/>
      <family val="2"/>
    </font>
    <font>
      <sz val="10"/>
      <color indexed="8"/>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2"/>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2"/>
      <color rgb="FFFF0000"/>
      <name val="Arial"/>
      <family val="2"/>
    </font>
    <font>
      <b/>
      <sz val="10"/>
      <color rgb="FFFF00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4" tint="-0.24997000396251678"/>
        <bgColor indexed="64"/>
      </patternFill>
    </fill>
    <fill>
      <patternFill patternType="solid">
        <fgColor indexed="13"/>
        <bgColor indexed="64"/>
      </patternFill>
    </fill>
    <fill>
      <patternFill patternType="solid">
        <fgColor rgb="FFFFFF99"/>
        <bgColor indexed="64"/>
      </patternFill>
    </fill>
    <fill>
      <patternFill patternType="solid">
        <fgColor theme="0" tint="-0.3499799966812134"/>
        <bgColor indexed="64"/>
      </patternFill>
    </fill>
    <fill>
      <patternFill patternType="solid">
        <fgColor indexed="23"/>
        <bgColor indexed="64"/>
      </patternFill>
    </fill>
    <fill>
      <patternFill patternType="solid">
        <fgColor rgb="FFFFFF66"/>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color indexed="63"/>
      </top>
      <bottom style="hair"/>
    </border>
    <border>
      <left>
        <color indexed="63"/>
      </left>
      <right style="hair"/>
      <top>
        <color indexed="63"/>
      </top>
      <bottom style="hair"/>
    </border>
    <border>
      <left style="thin"/>
      <right style="hair"/>
      <top style="hair"/>
      <bottom style="thin"/>
    </border>
    <border>
      <left style="hair"/>
      <right style="hair"/>
      <top style="hair"/>
      <bottom style="thin"/>
    </border>
    <border>
      <left>
        <color indexed="63"/>
      </left>
      <right>
        <color indexed="63"/>
      </right>
      <top>
        <color indexed="63"/>
      </top>
      <bottom style="hair"/>
    </border>
    <border>
      <left style="hair"/>
      <right>
        <color indexed="63"/>
      </right>
      <top>
        <color indexed="63"/>
      </top>
      <bottom style="thin"/>
    </border>
    <border>
      <left>
        <color indexed="63"/>
      </left>
      <right style="thin"/>
      <top>
        <color indexed="63"/>
      </top>
      <bottom style="thin"/>
    </border>
    <border>
      <left style="hair"/>
      <right>
        <color indexed="63"/>
      </right>
      <top>
        <color indexed="63"/>
      </top>
      <bottom style="hair"/>
    </border>
    <border>
      <left>
        <color indexed="63"/>
      </left>
      <right style="thin"/>
      <top>
        <color indexed="63"/>
      </top>
      <bottom style="hair"/>
    </border>
    <border>
      <left style="hair"/>
      <right style="thin"/>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315">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2" fillId="0" borderId="0" xfId="0" applyFont="1" applyAlignment="1">
      <alignment/>
    </xf>
    <xf numFmtId="0" fontId="1" fillId="0" borderId="0" xfId="0" applyFont="1" applyFill="1" applyAlignment="1" applyProtection="1">
      <alignment/>
      <protection/>
    </xf>
    <xf numFmtId="0" fontId="0" fillId="0" borderId="0" xfId="0" applyFill="1" applyAlignment="1" applyProtection="1">
      <alignment/>
      <protection/>
    </xf>
    <xf numFmtId="0" fontId="4" fillId="0" borderId="0" xfId="0" applyFont="1" applyFill="1" applyAlignment="1">
      <alignment horizontal="left"/>
    </xf>
    <xf numFmtId="0" fontId="0" fillId="0" borderId="0" xfId="0" applyFill="1" applyAlignment="1">
      <alignment/>
    </xf>
    <xf numFmtId="0" fontId="0" fillId="33" borderId="0"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pplyProtection="1">
      <alignment/>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protection/>
    </xf>
    <xf numFmtId="0" fontId="1" fillId="0" borderId="0" xfId="0" applyFont="1" applyAlignment="1" applyProtection="1">
      <alignment horizontal="right"/>
      <protection/>
    </xf>
    <xf numFmtId="0" fontId="9" fillId="0" borderId="0" xfId="0" applyFont="1" applyAlignment="1" applyProtection="1">
      <alignment horizontal="left"/>
      <protection/>
    </xf>
    <xf numFmtId="0" fontId="3" fillId="34" borderId="10" xfId="0" applyFont="1" applyFill="1" applyBorder="1" applyAlignment="1" applyProtection="1">
      <alignment/>
      <protection/>
    </xf>
    <xf numFmtId="0" fontId="0" fillId="34" borderId="11" xfId="0" applyFont="1" applyFill="1" applyBorder="1" applyAlignment="1" applyProtection="1">
      <alignment/>
      <protection/>
    </xf>
    <xf numFmtId="0" fontId="0" fillId="34" borderId="12" xfId="0" applyFont="1" applyFill="1" applyBorder="1" applyAlignment="1" applyProtection="1">
      <alignment/>
      <protection/>
    </xf>
    <xf numFmtId="0" fontId="1" fillId="34" borderId="11" xfId="0" applyFont="1" applyFill="1" applyBorder="1" applyAlignment="1" applyProtection="1">
      <alignment/>
      <protection/>
    </xf>
    <xf numFmtId="0" fontId="0" fillId="0" borderId="13" xfId="0" applyFont="1" applyFill="1" applyBorder="1" applyAlignment="1" applyProtection="1">
      <alignment/>
      <protection/>
    </xf>
    <xf numFmtId="0" fontId="0" fillId="0" borderId="0" xfId="0" applyFont="1" applyFill="1" applyBorder="1" applyAlignment="1" applyProtection="1">
      <alignment/>
      <protection/>
    </xf>
    <xf numFmtId="0" fontId="0" fillId="0" borderId="14" xfId="0" applyFont="1" applyBorder="1" applyAlignment="1">
      <alignment/>
    </xf>
    <xf numFmtId="0" fontId="0" fillId="0" borderId="0" xfId="0" applyFont="1" applyBorder="1" applyAlignment="1">
      <alignment/>
    </xf>
    <xf numFmtId="0" fontId="0" fillId="0" borderId="15" xfId="0" applyFont="1" applyBorder="1" applyAlignment="1">
      <alignment/>
    </xf>
    <xf numFmtId="0" fontId="34" fillId="0" borderId="0" xfId="0" applyFont="1" applyAlignment="1" applyProtection="1">
      <alignment vertical="center"/>
      <protection locked="0"/>
    </xf>
    <xf numFmtId="0" fontId="9" fillId="0" borderId="0" xfId="0" applyFont="1" applyAlignment="1" applyProtection="1">
      <alignment horizontal="center"/>
      <protection/>
    </xf>
    <xf numFmtId="0" fontId="0" fillId="0" borderId="0" xfId="0" applyFont="1" applyAlignment="1">
      <alignment horizontal="right"/>
    </xf>
    <xf numFmtId="0" fontId="0" fillId="0" borderId="0" xfId="0" applyFont="1" applyFill="1" applyBorder="1" applyAlignment="1">
      <alignment vertical="center"/>
    </xf>
    <xf numFmtId="0" fontId="0" fillId="0" borderId="0" xfId="0" applyFont="1" applyBorder="1" applyAlignment="1">
      <alignment horizontal="center"/>
    </xf>
    <xf numFmtId="0" fontId="0" fillId="0" borderId="0"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1" fillId="0" borderId="0" xfId="0" applyFont="1" applyFill="1" applyBorder="1" applyAlignment="1">
      <alignment horizontal="center"/>
    </xf>
    <xf numFmtId="0" fontId="1" fillId="0" borderId="16" xfId="0" applyFont="1"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3" xfId="0" applyBorder="1" applyAlignment="1">
      <alignment/>
    </xf>
    <xf numFmtId="0" fontId="0" fillId="0" borderId="0" xfId="0" applyBorder="1" applyAlignment="1" applyProtection="1">
      <alignment/>
      <protection/>
    </xf>
    <xf numFmtId="0" fontId="0" fillId="0" borderId="19" xfId="0" applyBorder="1" applyAlignment="1" applyProtection="1">
      <alignment/>
      <protection/>
    </xf>
    <xf numFmtId="0" fontId="1" fillId="0" borderId="13" xfId="0" applyFont="1" applyBorder="1" applyAlignment="1" applyProtection="1">
      <alignment/>
      <protection/>
    </xf>
    <xf numFmtId="0" fontId="0" fillId="0" borderId="20" xfId="0" applyBorder="1" applyAlignment="1">
      <alignment/>
    </xf>
    <xf numFmtId="0" fontId="0" fillId="0" borderId="21" xfId="0" applyBorder="1" applyAlignment="1" applyProtection="1">
      <alignment/>
      <protection/>
    </xf>
    <xf numFmtId="0" fontId="0" fillId="0" borderId="22" xfId="0" applyBorder="1" applyAlignment="1" applyProtection="1">
      <alignment/>
      <protection/>
    </xf>
    <xf numFmtId="0" fontId="0" fillId="0" borderId="16" xfId="0" applyFont="1" applyBorder="1" applyAlignment="1" applyProtection="1">
      <alignment/>
      <protection/>
    </xf>
    <xf numFmtId="0" fontId="0" fillId="0" borderId="18" xfId="0" applyBorder="1" applyAlignment="1">
      <alignment/>
    </xf>
    <xf numFmtId="0" fontId="0" fillId="0" borderId="13" xfId="0" applyFont="1" applyBorder="1" applyAlignment="1" applyProtection="1">
      <alignment/>
      <protection/>
    </xf>
    <xf numFmtId="0" fontId="0" fillId="0" borderId="19" xfId="0" applyFont="1" applyBorder="1" applyAlignment="1" applyProtection="1">
      <alignment/>
      <protection/>
    </xf>
    <xf numFmtId="0" fontId="0" fillId="0" borderId="19" xfId="0" applyBorder="1" applyAlignment="1">
      <alignment/>
    </xf>
    <xf numFmtId="0" fontId="0" fillId="0" borderId="13" xfId="0" applyBorder="1" applyAlignment="1" applyProtection="1">
      <alignment/>
      <protection/>
    </xf>
    <xf numFmtId="0" fontId="0" fillId="0" borderId="22" xfId="0" applyBorder="1" applyAlignment="1">
      <alignment/>
    </xf>
    <xf numFmtId="0" fontId="0" fillId="0" borderId="16" xfId="0" applyFont="1" applyBorder="1" applyAlignment="1">
      <alignment/>
    </xf>
    <xf numFmtId="0" fontId="0" fillId="0" borderId="23" xfId="0" applyFont="1" applyBorder="1" applyAlignment="1">
      <alignment/>
    </xf>
    <xf numFmtId="0" fontId="0" fillId="0" borderId="24" xfId="0" applyBorder="1" applyAlignment="1">
      <alignment/>
    </xf>
    <xf numFmtId="9" fontId="0" fillId="0" borderId="24" xfId="0" applyNumberFormat="1" applyBorder="1" applyAlignment="1">
      <alignment/>
    </xf>
    <xf numFmtId="0" fontId="0" fillId="0" borderId="25" xfId="0" applyBorder="1" applyAlignment="1">
      <alignment/>
    </xf>
    <xf numFmtId="0" fontId="0" fillId="0" borderId="24" xfId="0" applyFont="1" applyBorder="1" applyAlignment="1">
      <alignment/>
    </xf>
    <xf numFmtId="0" fontId="0" fillId="0" borderId="19" xfId="0" applyFont="1" applyBorder="1" applyAlignment="1">
      <alignment/>
    </xf>
    <xf numFmtId="0" fontId="0" fillId="0" borderId="20" xfId="0" applyBorder="1" applyAlignment="1" applyProtection="1">
      <alignment/>
      <protection/>
    </xf>
    <xf numFmtId="9" fontId="0" fillId="0" borderId="19" xfId="0" applyNumberFormat="1" applyBorder="1" applyAlignment="1" applyProtection="1">
      <alignment/>
      <protection/>
    </xf>
    <xf numFmtId="0" fontId="0" fillId="0" borderId="0" xfId="0" applyFill="1" applyBorder="1" applyAlignment="1" applyProtection="1">
      <alignment/>
      <protection/>
    </xf>
    <xf numFmtId="0" fontId="4" fillId="35" borderId="0" xfId="0" applyFont="1" applyFill="1" applyAlignment="1">
      <alignment horizontal="left"/>
    </xf>
    <xf numFmtId="0" fontId="50" fillId="35" borderId="0" xfId="0" applyFont="1" applyFill="1" applyAlignment="1">
      <alignment horizontal="right"/>
    </xf>
    <xf numFmtId="0" fontId="0" fillId="35" borderId="0" xfId="0" applyFill="1" applyAlignment="1">
      <alignment/>
    </xf>
    <xf numFmtId="0" fontId="2" fillId="35" borderId="0" xfId="0" applyFont="1" applyFill="1" applyAlignment="1">
      <alignment/>
    </xf>
    <xf numFmtId="0" fontId="50" fillId="0" borderId="0" xfId="0" applyFont="1" applyFill="1" applyAlignment="1">
      <alignment horizontal="right"/>
    </xf>
    <xf numFmtId="1" fontId="0" fillId="0" borderId="0" xfId="0" applyNumberFormat="1" applyFill="1" applyBorder="1" applyAlignment="1" applyProtection="1">
      <alignment/>
      <protection/>
    </xf>
    <xf numFmtId="1" fontId="1" fillId="0" borderId="0" xfId="0" applyNumberFormat="1" applyFont="1" applyFill="1" applyBorder="1" applyAlignment="1">
      <alignment horizontal="center"/>
    </xf>
    <xf numFmtId="9" fontId="0" fillId="33" borderId="0" xfId="49" applyFont="1" applyFill="1" applyBorder="1" applyAlignment="1">
      <alignment/>
    </xf>
    <xf numFmtId="0" fontId="0" fillId="36" borderId="0" xfId="0" applyFont="1" applyFill="1" applyAlignment="1">
      <alignment/>
    </xf>
    <xf numFmtId="0" fontId="1" fillId="0" borderId="0" xfId="0" applyFont="1" applyFill="1" applyBorder="1" applyAlignment="1" applyProtection="1">
      <alignment/>
      <protection/>
    </xf>
    <xf numFmtId="0" fontId="0" fillId="0" borderId="15" xfId="0" applyFont="1" applyFill="1" applyBorder="1" applyAlignment="1" applyProtection="1">
      <alignment/>
      <protection/>
    </xf>
    <xf numFmtId="0" fontId="0" fillId="34" borderId="11" xfId="0" applyFill="1" applyBorder="1" applyAlignment="1">
      <alignment/>
    </xf>
    <xf numFmtId="0" fontId="0" fillId="34" borderId="11" xfId="0" applyFill="1" applyBorder="1" applyAlignment="1" applyProtection="1">
      <alignment/>
      <protection/>
    </xf>
    <xf numFmtId="0" fontId="2" fillId="34" borderId="11" xfId="0" applyFont="1" applyFill="1" applyBorder="1" applyAlignment="1">
      <alignment/>
    </xf>
    <xf numFmtId="0" fontId="0" fillId="34" borderId="12" xfId="0" applyFill="1" applyBorder="1" applyAlignment="1">
      <alignment/>
    </xf>
    <xf numFmtId="170" fontId="5" fillId="36" borderId="0" xfId="46" applyNumberFormat="1" applyFont="1" applyFill="1" applyAlignment="1">
      <alignment/>
    </xf>
    <xf numFmtId="0" fontId="0" fillId="36" borderId="0" xfId="0" applyFill="1" applyAlignment="1">
      <alignment/>
    </xf>
    <xf numFmtId="0" fontId="0" fillId="37" borderId="0" xfId="0" applyFont="1" applyFill="1" applyAlignment="1">
      <alignment/>
    </xf>
    <xf numFmtId="0" fontId="0" fillId="33" borderId="0" xfId="0" applyFont="1" applyFill="1" applyBorder="1" applyAlignment="1">
      <alignment horizontal="left" indent="1"/>
    </xf>
    <xf numFmtId="0" fontId="51" fillId="35" borderId="0" xfId="0" applyFont="1" applyFill="1" applyAlignment="1">
      <alignment horizontal="right"/>
    </xf>
    <xf numFmtId="9" fontId="0" fillId="0" borderId="0" xfId="49" applyFont="1" applyFill="1" applyAlignment="1">
      <alignment/>
    </xf>
    <xf numFmtId="9" fontId="0" fillId="37" borderId="0" xfId="49" applyFont="1" applyFill="1" applyAlignment="1">
      <alignment/>
    </xf>
    <xf numFmtId="170" fontId="0" fillId="0" borderId="0" xfId="0" applyNumberFormat="1" applyFont="1" applyAlignment="1">
      <alignment horizontal="right"/>
    </xf>
    <xf numFmtId="43" fontId="0" fillId="0" borderId="0" xfId="46" applyFont="1" applyAlignment="1">
      <alignment horizontal="right"/>
    </xf>
    <xf numFmtId="171" fontId="0" fillId="0" borderId="0" xfId="0" applyNumberFormat="1" applyFont="1" applyAlignment="1">
      <alignment/>
    </xf>
    <xf numFmtId="43" fontId="0" fillId="0" borderId="0" xfId="46" applyFont="1" applyAlignment="1">
      <alignment/>
    </xf>
    <xf numFmtId="170" fontId="7" fillId="36" borderId="0" xfId="46" applyNumberFormat="1" applyFont="1" applyFill="1" applyAlignment="1">
      <alignment/>
    </xf>
    <xf numFmtId="43" fontId="0" fillId="36" borderId="0" xfId="46" applyFont="1" applyFill="1" applyAlignment="1">
      <alignment/>
    </xf>
    <xf numFmtId="4" fontId="0" fillId="0" borderId="0" xfId="0" applyNumberFormat="1" applyFont="1" applyAlignment="1">
      <alignment/>
    </xf>
    <xf numFmtId="0" fontId="0" fillId="38" borderId="0" xfId="0" applyFont="1" applyFill="1" applyAlignment="1">
      <alignment/>
    </xf>
    <xf numFmtId="14" fontId="0" fillId="38" borderId="0" xfId="0" applyNumberFormat="1" applyFont="1" applyFill="1" applyAlignment="1">
      <alignment/>
    </xf>
    <xf numFmtId="170" fontId="4" fillId="36" borderId="0" xfId="46" applyNumberFormat="1" applyFont="1" applyFill="1" applyAlignment="1">
      <alignment/>
    </xf>
    <xf numFmtId="0" fontId="0" fillId="0" borderId="0" xfId="0" applyBorder="1" applyAlignment="1">
      <alignment/>
    </xf>
    <xf numFmtId="0" fontId="0" fillId="34" borderId="0" xfId="0" applyFont="1" applyFill="1" applyBorder="1" applyAlignment="1">
      <alignment horizontal="center"/>
    </xf>
    <xf numFmtId="0" fontId="1" fillId="0" borderId="0" xfId="0" applyFont="1" applyFill="1" applyBorder="1" applyAlignment="1">
      <alignment/>
    </xf>
    <xf numFmtId="0" fontId="0" fillId="39" borderId="0" xfId="0" applyFont="1" applyFill="1" applyBorder="1" applyAlignment="1">
      <alignment horizontal="center"/>
    </xf>
    <xf numFmtId="170" fontId="0" fillId="0" borderId="0" xfId="0" applyNumberFormat="1" applyFont="1" applyAlignment="1">
      <alignment/>
    </xf>
    <xf numFmtId="0" fontId="0" fillId="0" borderId="0" xfId="0" applyFont="1" applyFill="1" applyBorder="1" applyAlignment="1">
      <alignment horizontal="left" indent="1"/>
    </xf>
    <xf numFmtId="9" fontId="0" fillId="0" borderId="0" xfId="49" applyFont="1" applyFill="1" applyBorder="1" applyAlignment="1">
      <alignment/>
    </xf>
    <xf numFmtId="170" fontId="0" fillId="0" borderId="0" xfId="0" applyNumberFormat="1" applyFont="1" applyFill="1" applyAlignment="1">
      <alignment horizontal="right"/>
    </xf>
    <xf numFmtId="43" fontId="0" fillId="0" borderId="0" xfId="0" applyNumberFormat="1" applyFont="1" applyAlignment="1">
      <alignment/>
    </xf>
    <xf numFmtId="170" fontId="0" fillId="0" borderId="0" xfId="0" applyNumberFormat="1" applyFont="1" applyFill="1" applyAlignment="1">
      <alignment/>
    </xf>
    <xf numFmtId="0" fontId="3" fillId="34" borderId="0" xfId="0" applyFont="1" applyFill="1" applyAlignment="1">
      <alignment horizontal="left"/>
    </xf>
    <xf numFmtId="0" fontId="3" fillId="34" borderId="0" xfId="0" applyFont="1" applyFill="1" applyAlignment="1">
      <alignment/>
    </xf>
    <xf numFmtId="0" fontId="3" fillId="34" borderId="0" xfId="0" applyFont="1" applyFill="1" applyAlignment="1">
      <alignment horizontal="right"/>
    </xf>
    <xf numFmtId="43" fontId="2" fillId="0" borderId="0" xfId="0" applyNumberFormat="1" applyFont="1" applyAlignment="1">
      <alignment/>
    </xf>
    <xf numFmtId="0" fontId="0" fillId="0" borderId="0" xfId="0" applyFont="1" applyFill="1" applyAlignment="1">
      <alignment horizontal="right"/>
    </xf>
    <xf numFmtId="171" fontId="0" fillId="0" borderId="0" xfId="49" applyNumberFormat="1" applyFont="1" applyAlignment="1">
      <alignment/>
    </xf>
    <xf numFmtId="0" fontId="9" fillId="0" borderId="0" xfId="0" applyFont="1" applyFill="1" applyAlignment="1" applyProtection="1">
      <alignment horizontal="left"/>
      <protection/>
    </xf>
    <xf numFmtId="0" fontId="0" fillId="39" borderId="14" xfId="0" applyFont="1" applyFill="1" applyBorder="1" applyAlignment="1">
      <alignment horizontal="center" vertical="center"/>
    </xf>
    <xf numFmtId="0" fontId="0" fillId="39" borderId="15" xfId="0" applyFont="1" applyFill="1" applyBorder="1" applyAlignment="1">
      <alignment/>
    </xf>
    <xf numFmtId="0" fontId="0" fillId="0" borderId="14" xfId="0" applyFont="1" applyBorder="1" applyAlignment="1">
      <alignment horizontal="center" vertical="center"/>
    </xf>
    <xf numFmtId="0" fontId="0" fillId="0" borderId="15" xfId="0" applyFont="1" applyFill="1" applyBorder="1" applyAlignment="1">
      <alignment horizontal="center"/>
    </xf>
    <xf numFmtId="1" fontId="0" fillId="0" borderId="15" xfId="0" applyNumberFormat="1" applyFont="1" applyFill="1" applyBorder="1" applyAlignment="1">
      <alignment/>
    </xf>
    <xf numFmtId="0" fontId="0" fillId="34" borderId="14" xfId="0" applyFont="1" applyFill="1" applyBorder="1" applyAlignment="1">
      <alignment horizontal="center" vertical="center"/>
    </xf>
    <xf numFmtId="0" fontId="0" fillId="34" borderId="15" xfId="0" applyFont="1" applyFill="1" applyBorder="1" applyAlignment="1">
      <alignment/>
    </xf>
    <xf numFmtId="0" fontId="0" fillId="0" borderId="15" xfId="0" applyFont="1" applyFill="1" applyBorder="1" applyAlignment="1">
      <alignment/>
    </xf>
    <xf numFmtId="0" fontId="0" fillId="34" borderId="14" xfId="0" applyFont="1" applyFill="1" applyBorder="1" applyAlignment="1">
      <alignment horizontal="center"/>
    </xf>
    <xf numFmtId="0" fontId="0" fillId="34" borderId="0" xfId="0" applyFont="1" applyFill="1" applyBorder="1" applyAlignment="1" applyProtection="1">
      <alignment horizontal="center"/>
      <protection/>
    </xf>
    <xf numFmtId="0" fontId="0" fillId="34" borderId="15" xfId="0" applyFont="1" applyFill="1" applyBorder="1" applyAlignment="1" applyProtection="1">
      <alignment horizontal="center"/>
      <protection/>
    </xf>
    <xf numFmtId="170" fontId="0" fillId="0" borderId="14" xfId="46" applyNumberFormat="1" applyFont="1" applyBorder="1" applyAlignment="1">
      <alignment horizontal="right"/>
    </xf>
    <xf numFmtId="170" fontId="0" fillId="34" borderId="0" xfId="46" applyNumberFormat="1" applyFont="1" applyFill="1" applyBorder="1" applyAlignment="1">
      <alignment horizontal="right"/>
    </xf>
    <xf numFmtId="170" fontId="0" fillId="0" borderId="15" xfId="46" applyNumberFormat="1" applyFont="1" applyBorder="1" applyAlignment="1">
      <alignment horizontal="right"/>
    </xf>
    <xf numFmtId="170" fontId="0" fillId="34" borderId="14" xfId="46" applyNumberFormat="1" applyFont="1" applyFill="1" applyBorder="1" applyAlignment="1">
      <alignment horizontal="right" wrapText="1"/>
    </xf>
    <xf numFmtId="170" fontId="0" fillId="34" borderId="0" xfId="46" applyNumberFormat="1" applyFont="1" applyFill="1" applyBorder="1" applyAlignment="1">
      <alignment horizontal="right" wrapText="1"/>
    </xf>
    <xf numFmtId="170" fontId="1" fillId="34" borderId="15" xfId="46" applyNumberFormat="1" applyFont="1" applyFill="1" applyBorder="1" applyAlignment="1">
      <alignment horizontal="right"/>
    </xf>
    <xf numFmtId="178" fontId="16" fillId="0" borderId="15" xfId="46" applyNumberFormat="1" applyFont="1" applyBorder="1" applyAlignment="1">
      <alignment horizontal="right"/>
    </xf>
    <xf numFmtId="170" fontId="0" fillId="0" borderId="14" xfId="46" applyNumberFormat="1" applyFont="1" applyFill="1" applyBorder="1" applyAlignment="1">
      <alignment horizontal="right"/>
    </xf>
    <xf numFmtId="170" fontId="0" fillId="0" borderId="15" xfId="46" applyNumberFormat="1" applyFont="1" applyFill="1" applyBorder="1" applyAlignment="1">
      <alignment horizontal="right"/>
    </xf>
    <xf numFmtId="3" fontId="0" fillId="0" borderId="14" xfId="49" applyNumberFormat="1" applyFont="1" applyBorder="1" applyAlignment="1">
      <alignment horizontal="right"/>
    </xf>
    <xf numFmtId="170" fontId="15" fillId="0" borderId="14" xfId="46" applyNumberFormat="1" applyFont="1" applyBorder="1" applyAlignment="1">
      <alignment horizontal="right"/>
    </xf>
    <xf numFmtId="170" fontId="15" fillId="34" borderId="0" xfId="46" applyNumberFormat="1" applyFont="1" applyFill="1" applyBorder="1" applyAlignment="1">
      <alignment horizontal="right"/>
    </xf>
    <xf numFmtId="0" fontId="0" fillId="0" borderId="14" xfId="0" applyFont="1" applyBorder="1" applyAlignment="1">
      <alignment horizontal="right"/>
    </xf>
    <xf numFmtId="43" fontId="0" fillId="0" borderId="0" xfId="46" applyFont="1" applyBorder="1" applyAlignment="1">
      <alignment horizontal="right"/>
    </xf>
    <xf numFmtId="43" fontId="0" fillId="0" borderId="15" xfId="46" applyFont="1" applyBorder="1" applyAlignment="1">
      <alignment horizontal="right"/>
    </xf>
    <xf numFmtId="170" fontId="1" fillId="34" borderId="14" xfId="46" applyNumberFormat="1" applyFont="1" applyFill="1" applyBorder="1" applyAlignment="1">
      <alignment horizontal="right" wrapText="1"/>
    </xf>
    <xf numFmtId="170" fontId="3" fillId="34" borderId="0" xfId="46" applyNumberFormat="1" applyFont="1" applyFill="1" applyBorder="1" applyAlignment="1">
      <alignment horizontal="right" wrapText="1"/>
    </xf>
    <xf numFmtId="178" fontId="1" fillId="34" borderId="15" xfId="46" applyNumberFormat="1" applyFont="1" applyFill="1" applyBorder="1" applyAlignment="1">
      <alignment horizontal="right"/>
    </xf>
    <xf numFmtId="170" fontId="0" fillId="0" borderId="14" xfId="46" applyNumberFormat="1" applyFont="1" applyFill="1" applyBorder="1" applyAlignment="1">
      <alignment horizontal="right" wrapText="1"/>
    </xf>
    <xf numFmtId="170" fontId="1" fillId="0" borderId="15" xfId="46" applyNumberFormat="1" applyFont="1" applyFill="1" applyBorder="1" applyAlignment="1">
      <alignment horizontal="right"/>
    </xf>
    <xf numFmtId="0" fontId="1" fillId="0" borderId="0" xfId="0" applyFont="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1" fillId="0" borderId="0" xfId="0" applyFont="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protection/>
    </xf>
    <xf numFmtId="0" fontId="6" fillId="0" borderId="0" xfId="0" applyFont="1" applyAlignment="1" applyProtection="1">
      <alignment vertical="center"/>
      <protection/>
    </xf>
    <xf numFmtId="0" fontId="12" fillId="0" borderId="0" xfId="0" applyFont="1" applyAlignment="1" applyProtection="1">
      <alignment/>
      <protection/>
    </xf>
    <xf numFmtId="0" fontId="0" fillId="0" borderId="0" xfId="0" applyFont="1" applyAlignment="1" applyProtection="1">
      <alignment vertical="center"/>
      <protection/>
    </xf>
    <xf numFmtId="0" fontId="0" fillId="0" borderId="0" xfId="0" applyFont="1" applyAlignment="1" applyProtection="1">
      <alignment horizontal="left"/>
      <protection/>
    </xf>
    <xf numFmtId="0" fontId="34" fillId="0" borderId="0" xfId="0" applyFont="1" applyAlignment="1" applyProtection="1">
      <alignment/>
      <protection/>
    </xf>
    <xf numFmtId="0" fontId="9" fillId="0" borderId="0" xfId="0" applyFont="1" applyAlignment="1" applyProtection="1" quotePrefix="1">
      <alignment horizontal="right"/>
      <protection/>
    </xf>
    <xf numFmtId="0" fontId="0" fillId="0" borderId="0" xfId="0" applyFont="1" applyAlignment="1" applyProtection="1">
      <alignment horizontal="center" vertical="center"/>
      <protection/>
    </xf>
    <xf numFmtId="0" fontId="0" fillId="0" borderId="26" xfId="0" applyFont="1" applyBorder="1" applyAlignment="1" applyProtection="1">
      <alignment textRotation="90"/>
      <protection/>
    </xf>
    <xf numFmtId="0" fontId="0" fillId="0" borderId="27" xfId="0" applyFont="1" applyBorder="1" applyAlignment="1" applyProtection="1">
      <alignment textRotation="90"/>
      <protection/>
    </xf>
    <xf numFmtId="0" fontId="0" fillId="0" borderId="28" xfId="0" applyFont="1" applyBorder="1" applyAlignment="1" applyProtection="1">
      <alignment textRotation="90"/>
      <protection/>
    </xf>
    <xf numFmtId="0" fontId="0" fillId="0" borderId="0" xfId="0" applyFont="1" applyAlignment="1" applyProtection="1">
      <alignment textRotation="90"/>
      <protection/>
    </xf>
    <xf numFmtId="0" fontId="0" fillId="0" borderId="0" xfId="0" applyFont="1" applyFill="1" applyBorder="1" applyAlignment="1" applyProtection="1">
      <alignment vertical="center"/>
      <protection/>
    </xf>
    <xf numFmtId="4" fontId="0" fillId="0" borderId="0" xfId="0" applyNumberFormat="1" applyFont="1" applyFill="1" applyAlignment="1" applyProtection="1">
      <alignment vertical="center"/>
      <protection/>
    </xf>
    <xf numFmtId="0" fontId="0" fillId="0" borderId="14" xfId="0" applyFont="1" applyBorder="1" applyAlignment="1" applyProtection="1">
      <alignment/>
      <protection/>
    </xf>
    <xf numFmtId="0" fontId="0" fillId="0" borderId="15" xfId="0" applyFont="1" applyBorder="1" applyAlignment="1" applyProtection="1">
      <alignment/>
      <protection/>
    </xf>
    <xf numFmtId="0" fontId="1" fillId="0" borderId="0" xfId="0" applyFont="1" applyBorder="1" applyAlignment="1" applyProtection="1">
      <alignment vertical="center"/>
      <protection/>
    </xf>
    <xf numFmtId="0" fontId="1" fillId="0" borderId="0" xfId="0" applyFont="1" applyFill="1" applyAlignment="1" applyProtection="1">
      <alignment vertical="center"/>
      <protection/>
    </xf>
    <xf numFmtId="0" fontId="49" fillId="0" borderId="14" xfId="0" applyFont="1" applyFill="1" applyBorder="1" applyAlignment="1" applyProtection="1">
      <alignment/>
      <protection/>
    </xf>
    <xf numFmtId="0" fontId="49" fillId="0" borderId="0" xfId="0" applyFont="1" applyFill="1" applyBorder="1" applyAlignment="1" applyProtection="1">
      <alignment/>
      <protection/>
    </xf>
    <xf numFmtId="0" fontId="49" fillId="0" borderId="15" xfId="0" applyFont="1" applyFill="1" applyBorder="1" applyAlignment="1" applyProtection="1">
      <alignment/>
      <protection/>
    </xf>
    <xf numFmtId="0" fontId="1" fillId="0" borderId="0" xfId="0" applyFont="1" applyFill="1" applyBorder="1" applyAlignment="1" applyProtection="1">
      <alignment vertical="center"/>
      <protection/>
    </xf>
    <xf numFmtId="0" fontId="9" fillId="0" borderId="0" xfId="0" applyFont="1" applyFill="1" applyAlignment="1" applyProtection="1" quotePrefix="1">
      <alignment horizontal="right"/>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protection/>
    </xf>
    <xf numFmtId="0" fontId="0" fillId="0" borderId="15" xfId="0" applyFont="1" applyBorder="1" applyAlignment="1" applyProtection="1">
      <alignment vertical="center"/>
      <protection/>
    </xf>
    <xf numFmtId="0" fontId="0" fillId="0" borderId="0" xfId="0" applyFont="1" applyBorder="1" applyAlignment="1" applyProtection="1">
      <alignment vertical="center"/>
      <protection/>
    </xf>
    <xf numFmtId="0" fontId="1" fillId="0" borderId="0" xfId="0" applyFont="1" applyAlignment="1" applyProtection="1">
      <alignment horizontal="center" vertical="center"/>
      <protection/>
    </xf>
    <xf numFmtId="0" fontId="0" fillId="0" borderId="0" xfId="0" applyFont="1" applyBorder="1" applyAlignment="1" applyProtection="1">
      <alignment horizontal="center"/>
      <protection/>
    </xf>
    <xf numFmtId="0" fontId="0" fillId="0" borderId="0" xfId="0" applyFont="1" applyFill="1" applyBorder="1" applyAlignment="1" applyProtection="1">
      <alignment horizontal="center" vertical="center"/>
      <protection/>
    </xf>
    <xf numFmtId="0" fontId="9" fillId="0" borderId="0" xfId="0" applyFont="1" applyAlignment="1" applyProtection="1" quotePrefix="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right" vertical="center"/>
      <protection/>
    </xf>
    <xf numFmtId="0" fontId="0" fillId="0" borderId="0" xfId="0" applyFont="1" applyFill="1" applyBorder="1" applyAlignment="1" applyProtection="1">
      <alignment horizontal="center"/>
      <protection/>
    </xf>
    <xf numFmtId="0" fontId="0" fillId="0" borderId="14" xfId="0" applyFont="1" applyBorder="1" applyAlignment="1" applyProtection="1">
      <alignment vertical="center"/>
      <protection/>
    </xf>
    <xf numFmtId="0" fontId="0" fillId="0" borderId="0" xfId="0" applyFont="1" applyAlignment="1" applyProtection="1">
      <alignment horizontal="left" vertical="center" indent="1"/>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1" fillId="0" borderId="0" xfId="0" applyFont="1" applyAlignment="1" applyProtection="1">
      <alignment horizontal="left" indent="1"/>
      <protection/>
    </xf>
    <xf numFmtId="0" fontId="0" fillId="10" borderId="29" xfId="0" applyFont="1" applyFill="1" applyBorder="1" applyAlignment="1" applyProtection="1">
      <alignment vertical="center"/>
      <protection locked="0"/>
    </xf>
    <xf numFmtId="0" fontId="0" fillId="10" borderId="30" xfId="0" applyFont="1" applyFill="1" applyBorder="1" applyAlignment="1" applyProtection="1">
      <alignment/>
      <protection locked="0"/>
    </xf>
    <xf numFmtId="0" fontId="0" fillId="10" borderId="33" xfId="0" applyFont="1" applyFill="1" applyBorder="1" applyAlignment="1" applyProtection="1">
      <alignment vertical="center"/>
      <protection locked="0"/>
    </xf>
    <xf numFmtId="0" fontId="0" fillId="10" borderId="34" xfId="0" applyFont="1" applyFill="1" applyBorder="1" applyAlignment="1" applyProtection="1">
      <alignment vertical="center"/>
      <protection locked="0"/>
    </xf>
    <xf numFmtId="0" fontId="0" fillId="10" borderId="35" xfId="0" applyFont="1" applyFill="1" applyBorder="1" applyAlignment="1" applyProtection="1">
      <alignment/>
      <protection locked="0"/>
    </xf>
    <xf numFmtId="0" fontId="0" fillId="10" borderId="36" xfId="0" applyFont="1" applyFill="1" applyBorder="1" applyAlignment="1" applyProtection="1">
      <alignment vertical="center"/>
      <protection locked="0"/>
    </xf>
    <xf numFmtId="0" fontId="0" fillId="10" borderId="30" xfId="0" applyFont="1" applyFill="1" applyBorder="1" applyAlignment="1" applyProtection="1">
      <alignment vertical="center"/>
      <protection locked="0"/>
    </xf>
    <xf numFmtId="0" fontId="0" fillId="10" borderId="35" xfId="0" applyFont="1" applyFill="1" applyBorder="1" applyAlignment="1" applyProtection="1">
      <alignment vertical="center"/>
      <protection locked="0"/>
    </xf>
    <xf numFmtId="170" fontId="1" fillId="0" borderId="14" xfId="46" applyNumberFormat="1" applyFont="1" applyBorder="1" applyAlignment="1">
      <alignment horizontal="right"/>
    </xf>
    <xf numFmtId="170" fontId="1" fillId="34" borderId="0" xfId="46" applyNumberFormat="1" applyFont="1" applyFill="1" applyBorder="1" applyAlignment="1">
      <alignment horizontal="right"/>
    </xf>
    <xf numFmtId="170" fontId="1" fillId="0" borderId="15" xfId="46" applyNumberFormat="1" applyFont="1" applyBorder="1" applyAlignment="1">
      <alignment horizontal="right"/>
    </xf>
    <xf numFmtId="178" fontId="1" fillId="0" borderId="15" xfId="46" applyNumberFormat="1" applyFont="1" applyBorder="1" applyAlignment="1">
      <alignment horizontal="right"/>
    </xf>
    <xf numFmtId="0" fontId="0" fillId="0" borderId="0" xfId="0" applyFont="1" applyFill="1" applyAlignment="1" applyProtection="1">
      <alignment horizontal="right" vertical="center"/>
      <protection/>
    </xf>
    <xf numFmtId="0" fontId="6" fillId="0" borderId="0" xfId="0" applyFont="1" applyAlignment="1" applyProtection="1">
      <alignment horizontal="right"/>
      <protection/>
    </xf>
    <xf numFmtId="9" fontId="0" fillId="0" borderId="0" xfId="49" applyFont="1" applyAlignment="1">
      <alignment/>
    </xf>
    <xf numFmtId="0" fontId="0" fillId="0" borderId="0" xfId="0" applyAlignment="1">
      <alignment/>
    </xf>
    <xf numFmtId="0" fontId="1" fillId="0" borderId="0" xfId="0" applyFont="1" applyFill="1" applyAlignment="1" applyProtection="1">
      <alignment horizontal="left" vertical="center"/>
      <protection/>
    </xf>
    <xf numFmtId="0" fontId="0" fillId="0" borderId="0" xfId="0" applyFill="1" applyAlignment="1">
      <alignment/>
    </xf>
    <xf numFmtId="43" fontId="0" fillId="0" borderId="13" xfId="46" applyFont="1" applyBorder="1" applyAlignment="1">
      <alignment/>
    </xf>
    <xf numFmtId="43" fontId="0" fillId="0" borderId="19" xfId="46" applyFont="1" applyBorder="1" applyAlignment="1">
      <alignment/>
    </xf>
    <xf numFmtId="43" fontId="0" fillId="0" borderId="20" xfId="46" applyFont="1" applyBorder="1" applyAlignment="1">
      <alignment/>
    </xf>
    <xf numFmtId="43" fontId="0" fillId="0" borderId="22" xfId="46" applyFont="1" applyBorder="1" applyAlignment="1">
      <alignment/>
    </xf>
    <xf numFmtId="43" fontId="0" fillId="0" borderId="24" xfId="46" applyFont="1" applyBorder="1" applyAlignment="1">
      <alignment/>
    </xf>
    <xf numFmtId="43" fontId="0" fillId="0" borderId="25" xfId="46" applyFont="1" applyBorder="1" applyAlignment="1">
      <alignment/>
    </xf>
    <xf numFmtId="9" fontId="0" fillId="0" borderId="0" xfId="0" applyNumberFormat="1" applyFont="1" applyFill="1" applyBorder="1" applyAlignment="1" applyProtection="1">
      <alignment vertical="center"/>
      <protection/>
    </xf>
    <xf numFmtId="0" fontId="34" fillId="0" borderId="0" xfId="0" applyFont="1" applyAlignment="1" applyProtection="1">
      <alignment/>
      <protection locked="0"/>
    </xf>
    <xf numFmtId="0" fontId="1" fillId="0" borderId="0" xfId="0" applyFont="1" applyAlignment="1">
      <alignment/>
    </xf>
    <xf numFmtId="0" fontId="0" fillId="0" borderId="0" xfId="0" applyFont="1" applyAlignment="1">
      <alignment vertical="top" wrapText="1"/>
    </xf>
    <xf numFmtId="0" fontId="0" fillId="0" borderId="0" xfId="0" applyFont="1" applyAlignment="1" applyProtection="1">
      <alignment horizontal="left" vertical="center"/>
      <protection/>
    </xf>
    <xf numFmtId="1" fontId="0" fillId="0" borderId="14" xfId="0" applyNumberFormat="1" applyFont="1" applyFill="1" applyBorder="1" applyAlignment="1">
      <alignment horizontal="right"/>
    </xf>
    <xf numFmtId="1" fontId="0" fillId="0" borderId="0" xfId="0" applyNumberFormat="1" applyFont="1" applyFill="1" applyBorder="1" applyAlignment="1">
      <alignment horizontal="right"/>
    </xf>
    <xf numFmtId="2" fontId="0" fillId="0" borderId="14" xfId="0" applyNumberFormat="1" applyFont="1" applyFill="1" applyBorder="1" applyAlignment="1">
      <alignment horizontal="right"/>
    </xf>
    <xf numFmtId="2" fontId="0" fillId="0" borderId="0" xfId="0" applyNumberFormat="1" applyFont="1" applyFill="1" applyBorder="1" applyAlignment="1">
      <alignment horizontal="right"/>
    </xf>
    <xf numFmtId="0" fontId="1" fillId="0" borderId="14" xfId="0" applyFont="1" applyFill="1" applyBorder="1" applyAlignment="1">
      <alignment horizontal="right"/>
    </xf>
    <xf numFmtId="0" fontId="1" fillId="0" borderId="0" xfId="0" applyFont="1" applyFill="1" applyBorder="1" applyAlignment="1" applyProtection="1">
      <alignment horizontal="right"/>
      <protection/>
    </xf>
    <xf numFmtId="0" fontId="0" fillId="0" borderId="0" xfId="0" applyFont="1" applyAlignment="1" applyProtection="1">
      <alignment horizontal="right"/>
      <protection/>
    </xf>
    <xf numFmtId="0" fontId="0" fillId="0" borderId="14"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31" xfId="0" applyFont="1" applyBorder="1" applyAlignment="1" applyProtection="1">
      <alignment horizontal="right" vertical="center"/>
      <protection/>
    </xf>
    <xf numFmtId="0" fontId="0" fillId="0" borderId="32" xfId="0" applyFont="1" applyBorder="1" applyAlignment="1" applyProtection="1">
      <alignment horizontal="right" vertical="center"/>
      <protection/>
    </xf>
    <xf numFmtId="0" fontId="0" fillId="0" borderId="37" xfId="0" applyFont="1" applyFill="1" applyBorder="1" applyAlignment="1" applyProtection="1">
      <alignment horizontal="right"/>
      <protection/>
    </xf>
    <xf numFmtId="0" fontId="0" fillId="0" borderId="38"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10" borderId="29" xfId="0" applyFont="1" applyFill="1" applyBorder="1" applyAlignment="1" applyProtection="1">
      <alignment horizontal="right"/>
      <protection locked="0"/>
    </xf>
    <xf numFmtId="0" fontId="0" fillId="10" borderId="30" xfId="0" applyFont="1" applyFill="1" applyBorder="1" applyAlignment="1" applyProtection="1">
      <alignment horizontal="right"/>
      <protection locked="0"/>
    </xf>
    <xf numFmtId="0" fontId="0" fillId="0" borderId="39" xfId="0" applyFont="1" applyFill="1" applyBorder="1" applyAlignment="1" applyProtection="1">
      <alignment horizontal="right"/>
      <protection/>
    </xf>
    <xf numFmtId="0" fontId="0" fillId="10" borderId="40" xfId="0" applyFont="1" applyFill="1" applyBorder="1" applyAlignment="1" applyProtection="1">
      <alignment horizontal="right"/>
      <protection locked="0"/>
    </xf>
    <xf numFmtId="0" fontId="0" fillId="0" borderId="0" xfId="0" applyFont="1" applyFill="1" applyBorder="1" applyAlignment="1" applyProtection="1">
      <alignment horizontal="right" vertical="center"/>
      <protection/>
    </xf>
    <xf numFmtId="0" fontId="0" fillId="0" borderId="14" xfId="0" applyFont="1" applyBorder="1" applyAlignment="1" applyProtection="1">
      <alignment horizontal="right"/>
      <protection/>
    </xf>
    <xf numFmtId="0" fontId="0" fillId="0" borderId="0" xfId="0" applyFont="1" applyBorder="1" applyAlignment="1" applyProtection="1">
      <alignment horizontal="right"/>
      <protection/>
    </xf>
    <xf numFmtId="0" fontId="0" fillId="0" borderId="15" xfId="0" applyFont="1" applyBorder="1" applyAlignment="1" applyProtection="1">
      <alignment horizontal="right" vertical="center"/>
      <protection/>
    </xf>
    <xf numFmtId="0" fontId="0" fillId="0" borderId="14" xfId="0" applyFont="1" applyFill="1" applyBorder="1" applyAlignment="1" applyProtection="1">
      <alignment horizontal="right"/>
      <protection/>
    </xf>
    <xf numFmtId="0" fontId="0" fillId="0" borderId="15" xfId="0" applyFont="1" applyFill="1" applyBorder="1" applyAlignment="1" applyProtection="1">
      <alignment horizontal="right"/>
      <protection/>
    </xf>
    <xf numFmtId="0" fontId="0" fillId="10" borderId="39" xfId="0" applyFont="1" applyFill="1" applyBorder="1" applyAlignment="1" applyProtection="1">
      <alignment horizontal="right"/>
      <protection locked="0"/>
    </xf>
    <xf numFmtId="0" fontId="0" fillId="0" borderId="0" xfId="0" applyFont="1" applyAlignment="1">
      <alignment horizontal="center"/>
    </xf>
    <xf numFmtId="0" fontId="7" fillId="40" borderId="16" xfId="0" applyFont="1" applyFill="1" applyBorder="1" applyAlignment="1">
      <alignment/>
    </xf>
    <xf numFmtId="0" fontId="0" fillId="40" borderId="18" xfId="0" applyFill="1" applyBorder="1" applyAlignment="1">
      <alignment/>
    </xf>
    <xf numFmtId="171" fontId="0" fillId="0" borderId="19" xfId="49" applyNumberFormat="1" applyFont="1" applyBorder="1" applyAlignment="1">
      <alignment/>
    </xf>
    <xf numFmtId="171" fontId="48" fillId="0" borderId="19" xfId="49" applyNumberFormat="1" applyFont="1" applyBorder="1" applyAlignment="1">
      <alignment/>
    </xf>
    <xf numFmtId="171" fontId="48" fillId="0" borderId="22" xfId="49" applyNumberFormat="1" applyFont="1" applyBorder="1" applyAlignment="1">
      <alignment/>
    </xf>
    <xf numFmtId="2" fontId="0" fillId="0" borderId="19" xfId="0" applyNumberFormat="1" applyFont="1" applyBorder="1" applyAlignment="1">
      <alignment/>
    </xf>
    <xf numFmtId="2" fontId="17" fillId="0" borderId="19" xfId="0" applyNumberFormat="1" applyFont="1" applyBorder="1" applyAlignment="1">
      <alignment/>
    </xf>
    <xf numFmtId="171" fontId="0" fillId="0" borderId="19" xfId="49" applyNumberFormat="1" applyFont="1" applyBorder="1" applyAlignment="1">
      <alignment/>
    </xf>
    <xf numFmtId="9" fontId="48" fillId="0" borderId="24" xfId="0" applyNumberFormat="1" applyFont="1" applyBorder="1" applyAlignment="1">
      <alignment/>
    </xf>
    <xf numFmtId="2" fontId="0" fillId="0" borderId="13" xfId="0" applyNumberFormat="1" applyFont="1" applyBorder="1" applyAlignment="1">
      <alignment/>
    </xf>
    <xf numFmtId="2" fontId="17" fillId="0" borderId="13" xfId="0" applyNumberFormat="1" applyFont="1" applyBorder="1" applyAlignment="1">
      <alignment/>
    </xf>
    <xf numFmtId="4" fontId="0" fillId="0" borderId="24" xfId="0" applyNumberFormat="1" applyFont="1" applyBorder="1" applyAlignment="1">
      <alignment/>
    </xf>
    <xf numFmtId="2" fontId="17" fillId="0" borderId="24" xfId="0" applyNumberFormat="1" applyFont="1" applyBorder="1" applyAlignment="1">
      <alignment/>
    </xf>
    <xf numFmtId="0" fontId="48" fillId="0" borderId="13" xfId="0" applyFont="1" applyBorder="1" applyAlignment="1" applyProtection="1">
      <alignment/>
      <protection/>
    </xf>
    <xf numFmtId="0" fontId="48" fillId="0" borderId="19" xfId="0" applyFont="1" applyBorder="1" applyAlignment="1" applyProtection="1">
      <alignment/>
      <protection/>
    </xf>
    <xf numFmtId="0" fontId="15" fillId="0" borderId="0" xfId="0" applyFont="1" applyAlignment="1" applyProtection="1" quotePrefix="1">
      <alignment/>
      <protection/>
    </xf>
    <xf numFmtId="0" fontId="0" fillId="0" borderId="30" xfId="0" applyFont="1" applyBorder="1" applyAlignment="1" applyProtection="1">
      <alignment horizontal="center"/>
      <protection/>
    </xf>
    <xf numFmtId="0" fontId="0" fillId="0" borderId="33" xfId="0" applyFont="1" applyBorder="1" applyAlignment="1" applyProtection="1">
      <alignment horizontal="center"/>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10" borderId="41" xfId="0" applyFont="1" applyFill="1" applyBorder="1" applyAlignment="1" applyProtection="1">
      <alignment horizontal="left" vertical="center"/>
      <protection locked="0"/>
    </xf>
    <xf numFmtId="4" fontId="0" fillId="10" borderId="42" xfId="0" applyNumberFormat="1" applyFont="1" applyFill="1" applyBorder="1" applyAlignment="1" applyProtection="1">
      <alignment horizontal="center"/>
      <protection locked="0"/>
    </xf>
    <xf numFmtId="4" fontId="0" fillId="10" borderId="32" xfId="0" applyNumberFormat="1" applyFont="1" applyFill="1" applyBorder="1" applyAlignment="1" applyProtection="1">
      <alignment horizontal="center"/>
      <protection locked="0"/>
    </xf>
    <xf numFmtId="4" fontId="0" fillId="10" borderId="43" xfId="0" applyNumberFormat="1" applyFont="1" applyFill="1" applyBorder="1" applyAlignment="1" applyProtection="1">
      <alignment horizontal="center"/>
      <protection locked="0"/>
    </xf>
    <xf numFmtId="4" fontId="0" fillId="41" borderId="44" xfId="0" applyNumberFormat="1" applyFont="1" applyFill="1" applyBorder="1" applyAlignment="1" applyProtection="1">
      <alignment horizontal="right"/>
      <protection/>
    </xf>
    <xf numFmtId="4" fontId="0" fillId="41" borderId="41" xfId="0" applyNumberFormat="1" applyFont="1" applyFill="1" applyBorder="1" applyAlignment="1" applyProtection="1">
      <alignment horizontal="right"/>
      <protection/>
    </xf>
    <xf numFmtId="4" fontId="0" fillId="41" borderId="45" xfId="0" applyNumberFormat="1" applyFont="1" applyFill="1" applyBorder="1" applyAlignment="1" applyProtection="1">
      <alignment horizontal="right"/>
      <protection/>
    </xf>
    <xf numFmtId="4" fontId="0" fillId="10" borderId="44" xfId="0" applyNumberFormat="1" applyFont="1" applyFill="1" applyBorder="1" applyAlignment="1" applyProtection="1">
      <alignment horizontal="right"/>
      <protection locked="0"/>
    </xf>
    <xf numFmtId="4" fontId="0" fillId="10" borderId="41" xfId="0" applyNumberFormat="1" applyFont="1" applyFill="1" applyBorder="1" applyAlignment="1" applyProtection="1">
      <alignment horizontal="right"/>
      <protection locked="0"/>
    </xf>
    <xf numFmtId="4" fontId="0" fillId="10" borderId="45" xfId="0" applyNumberFormat="1" applyFont="1" applyFill="1" applyBorder="1" applyAlignment="1" applyProtection="1">
      <alignment horizontal="right"/>
      <protection locked="0"/>
    </xf>
    <xf numFmtId="3" fontId="0" fillId="10" borderId="44" xfId="0" applyNumberFormat="1" applyFont="1" applyFill="1" applyBorder="1" applyAlignment="1" applyProtection="1">
      <alignment horizontal="right"/>
      <protection locked="0"/>
    </xf>
    <xf numFmtId="3" fontId="0" fillId="10" borderId="41" xfId="0" applyNumberFormat="1" applyFont="1" applyFill="1" applyBorder="1" applyAlignment="1" applyProtection="1">
      <alignment horizontal="right"/>
      <protection locked="0"/>
    </xf>
    <xf numFmtId="3" fontId="0" fillId="10" borderId="45" xfId="0" applyNumberFormat="1" applyFont="1" applyFill="1" applyBorder="1" applyAlignment="1" applyProtection="1">
      <alignment horizontal="right"/>
      <protection locked="0"/>
    </xf>
    <xf numFmtId="0" fontId="0" fillId="0" borderId="37" xfId="0" applyFont="1" applyFill="1" applyBorder="1" applyAlignment="1" applyProtection="1">
      <alignment horizontal="right"/>
      <protection/>
    </xf>
    <xf numFmtId="0" fontId="0" fillId="0" borderId="41" xfId="0" applyFont="1" applyFill="1" applyBorder="1" applyAlignment="1" applyProtection="1">
      <alignment horizontal="right"/>
      <protection/>
    </xf>
    <xf numFmtId="0" fontId="0" fillId="0" borderId="38" xfId="0" applyFont="1" applyFill="1" applyBorder="1" applyAlignment="1" applyProtection="1">
      <alignment horizontal="right"/>
      <protection/>
    </xf>
    <xf numFmtId="4" fontId="0" fillId="10" borderId="42" xfId="0" applyNumberFormat="1" applyFont="1" applyFill="1" applyBorder="1" applyAlignment="1" applyProtection="1">
      <alignment horizontal="right"/>
      <protection locked="0"/>
    </xf>
    <xf numFmtId="4" fontId="0" fillId="10" borderId="32" xfId="0" applyNumberFormat="1" applyFont="1" applyFill="1" applyBorder="1" applyAlignment="1" applyProtection="1">
      <alignment horizontal="right"/>
      <protection locked="0"/>
    </xf>
    <xf numFmtId="4" fontId="0" fillId="10" borderId="43" xfId="0" applyNumberFormat="1" applyFont="1" applyFill="1" applyBorder="1" applyAlignment="1" applyProtection="1">
      <alignment horizontal="right"/>
      <protection locked="0"/>
    </xf>
    <xf numFmtId="0" fontId="0" fillId="0" borderId="0" xfId="0" applyFont="1" applyFill="1" applyAlignment="1" applyProtection="1">
      <alignment horizontal="center" vertical="center"/>
      <protection/>
    </xf>
    <xf numFmtId="0" fontId="0" fillId="0" borderId="0" xfId="0" applyFont="1" applyFill="1" applyAlignment="1" applyProtection="1">
      <alignment/>
      <protection/>
    </xf>
    <xf numFmtId="174" fontId="0" fillId="0" borderId="0" xfId="0" applyNumberFormat="1" applyFont="1" applyFill="1" applyAlignment="1" applyProtection="1">
      <alignment horizontal="center" vertical="center"/>
      <protection/>
    </xf>
    <xf numFmtId="4" fontId="0" fillId="10" borderId="0" xfId="0" applyNumberFormat="1" applyFont="1" applyFill="1" applyAlignment="1" applyProtection="1">
      <alignment horizontal="right" vertical="center"/>
      <protection locked="0"/>
    </xf>
    <xf numFmtId="9" fontId="0" fillId="10" borderId="0" xfId="0" applyNumberFormat="1" applyFont="1" applyFill="1" applyBorder="1" applyAlignment="1" applyProtection="1">
      <alignment horizontal="right" vertical="center"/>
      <protection locked="0"/>
    </xf>
    <xf numFmtId="0" fontId="0" fillId="10" borderId="0" xfId="0" applyFont="1" applyFill="1" applyAlignment="1" applyProtection="1">
      <alignment horizontal="center" vertical="center"/>
      <protection locked="0"/>
    </xf>
    <xf numFmtId="0" fontId="0" fillId="10" borderId="0" xfId="0" applyFont="1" applyFill="1" applyAlignment="1" applyProtection="1">
      <alignment horizontal="right"/>
      <protection locked="0"/>
    </xf>
    <xf numFmtId="0" fontId="0" fillId="10" borderId="29" xfId="0" applyFont="1" applyFill="1" applyBorder="1" applyAlignment="1" applyProtection="1">
      <alignment horizontal="right"/>
      <protection locked="0"/>
    </xf>
    <xf numFmtId="0" fontId="0" fillId="10" borderId="30" xfId="0" applyFont="1" applyFill="1" applyBorder="1" applyAlignment="1" applyProtection="1">
      <alignment horizontal="right"/>
      <protection locked="0"/>
    </xf>
    <xf numFmtId="0" fontId="0" fillId="10" borderId="39" xfId="0" applyFont="1" applyFill="1" applyBorder="1" applyAlignment="1" applyProtection="1">
      <alignment horizontal="right"/>
      <protection locked="0"/>
    </xf>
    <xf numFmtId="0" fontId="0" fillId="10" borderId="40" xfId="0" applyFont="1" applyFill="1" applyBorder="1" applyAlignment="1" applyProtection="1">
      <alignment horizontal="right"/>
      <protection locked="0"/>
    </xf>
    <xf numFmtId="0" fontId="0" fillId="0" borderId="0" xfId="0" applyFont="1" applyAlignment="1" applyProtection="1">
      <alignment horizontal="left"/>
      <protection/>
    </xf>
    <xf numFmtId="0" fontId="0" fillId="41" borderId="30" xfId="0" applyFont="1" applyFill="1" applyBorder="1" applyAlignment="1" applyProtection="1">
      <alignment horizontal="right"/>
      <protection/>
    </xf>
    <xf numFmtId="0" fontId="0" fillId="41" borderId="33" xfId="0" applyFont="1" applyFill="1" applyBorder="1" applyAlignment="1" applyProtection="1">
      <alignment horizontal="right"/>
      <protection/>
    </xf>
    <xf numFmtId="0" fontId="0" fillId="10" borderId="0" xfId="0" applyFont="1" applyFill="1" applyAlignment="1" applyProtection="1">
      <alignment horizontal="left" vertical="top" wrapText="1"/>
      <protection locked="0"/>
    </xf>
    <xf numFmtId="0" fontId="0" fillId="41" borderId="40" xfId="0" applyFont="1" applyFill="1" applyBorder="1" applyAlignment="1" applyProtection="1">
      <alignment horizontal="right"/>
      <protection/>
    </xf>
    <xf numFmtId="0" fontId="0" fillId="41" borderId="46" xfId="0" applyFont="1" applyFill="1" applyBorder="1" applyAlignment="1" applyProtection="1">
      <alignment horizontal="right"/>
      <protection/>
    </xf>
    <xf numFmtId="0" fontId="0" fillId="0" borderId="0" xfId="0" applyFont="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49" fillId="36" borderId="14" xfId="0" applyFont="1" applyFill="1" applyBorder="1" applyAlignment="1" applyProtection="1">
      <alignment horizontal="center"/>
      <protection/>
    </xf>
    <xf numFmtId="0" fontId="49" fillId="36" borderId="0" xfId="0" applyFont="1" applyFill="1" applyBorder="1" applyAlignment="1" applyProtection="1">
      <alignment horizontal="center"/>
      <protection/>
    </xf>
    <xf numFmtId="0" fontId="49" fillId="36" borderId="15" xfId="0" applyFont="1" applyFill="1" applyBorder="1" applyAlignment="1" applyProtection="1">
      <alignment horizontal="center"/>
      <protection/>
    </xf>
    <xf numFmtId="0" fontId="0" fillId="41" borderId="44" xfId="0" applyFont="1" applyFill="1" applyBorder="1" applyAlignment="1" applyProtection="1">
      <alignment horizontal="right"/>
      <protection/>
    </xf>
    <xf numFmtId="0" fontId="0" fillId="41" borderId="41" xfId="0" applyFont="1" applyFill="1" applyBorder="1" applyAlignment="1" applyProtection="1">
      <alignment horizontal="right"/>
      <protection/>
    </xf>
    <xf numFmtId="0" fontId="0" fillId="41" borderId="45" xfId="0" applyFont="1" applyFill="1" applyBorder="1" applyAlignment="1" applyProtection="1">
      <alignment horizontal="right"/>
      <protection/>
    </xf>
    <xf numFmtId="0" fontId="0" fillId="41" borderId="47" xfId="0" applyFont="1" applyFill="1" applyBorder="1" applyAlignment="1" applyProtection="1">
      <alignment horizontal="right"/>
      <protection/>
    </xf>
    <xf numFmtId="0" fontId="0" fillId="41" borderId="48" xfId="0" applyFont="1" applyFill="1" applyBorder="1" applyAlignment="1" applyProtection="1">
      <alignment horizontal="right"/>
      <protection/>
    </xf>
    <xf numFmtId="0" fontId="0" fillId="41" borderId="49" xfId="0" applyFont="1" applyFill="1" applyBorder="1" applyAlignment="1" applyProtection="1">
      <alignment horizontal="right"/>
      <protection/>
    </xf>
    <xf numFmtId="0" fontId="0" fillId="0" borderId="0" xfId="0" applyFont="1" applyAlignment="1">
      <alignment horizontal="left" vertical="top" wrapText="1"/>
    </xf>
    <xf numFmtId="0" fontId="49" fillId="36" borderId="14" xfId="0" applyFont="1" applyFill="1" applyBorder="1" applyAlignment="1">
      <alignment horizontal="center"/>
    </xf>
    <xf numFmtId="0" fontId="49" fillId="36" borderId="0" xfId="0" applyFont="1" applyFill="1" applyBorder="1" applyAlignment="1">
      <alignment horizontal="center"/>
    </xf>
    <xf numFmtId="0" fontId="49" fillId="36" borderId="15" xfId="0" applyFont="1" applyFill="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font>
        <b val="0"/>
        <i/>
        <color indexed="23"/>
      </font>
      <fill>
        <patternFill>
          <bgColor indexed="3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61"/>
  <sheetViews>
    <sheetView workbookViewId="0" topLeftCell="A49">
      <selection activeCell="C6" sqref="C6:D6"/>
    </sheetView>
  </sheetViews>
  <sheetFormatPr defaultColWidth="11.421875" defaultRowHeight="12.75"/>
  <cols>
    <col min="1" max="1" width="2.28125" style="13" customWidth="1"/>
    <col min="2" max="2" width="24.28125" style="13" customWidth="1"/>
    <col min="3" max="4" width="12.7109375" style="13" customWidth="1"/>
    <col min="5" max="7" width="4.28125" style="13" customWidth="1"/>
    <col min="8" max="10" width="3.8515625" style="13" customWidth="1"/>
    <col min="11" max="19" width="4.28125" style="13" customWidth="1"/>
    <col min="20" max="20" width="3.8515625" style="13" customWidth="1"/>
    <col min="21" max="21" width="2.00390625" style="13" bestFit="1" customWidth="1"/>
    <col min="22" max="16384" width="11.421875" style="13" customWidth="1"/>
  </cols>
  <sheetData>
    <row r="1" spans="1:27" ht="19.5">
      <c r="A1" s="14" t="s">
        <v>16</v>
      </c>
      <c r="B1" s="1"/>
      <c r="C1" s="1"/>
      <c r="D1" s="1"/>
      <c r="E1" s="1"/>
      <c r="F1" s="1"/>
      <c r="S1" s="15"/>
      <c r="T1" s="15"/>
      <c r="U1" s="15"/>
      <c r="V1" s="15"/>
      <c r="AA1" s="16"/>
    </row>
    <row r="2" spans="1:27" ht="19.5">
      <c r="A2" s="14" t="s">
        <v>73</v>
      </c>
      <c r="B2" s="1"/>
      <c r="C2" s="1"/>
      <c r="D2" s="1"/>
      <c r="E2" s="1"/>
      <c r="F2" s="1"/>
      <c r="S2" s="15"/>
      <c r="T2" s="15"/>
      <c r="U2" s="15"/>
      <c r="V2" s="15"/>
      <c r="AA2" s="16"/>
    </row>
    <row r="3" spans="1:27" ht="13.5" thickBot="1">
      <c r="A3" s="257" t="s">
        <v>76</v>
      </c>
      <c r="B3" s="1"/>
      <c r="C3" s="1"/>
      <c r="D3" s="1"/>
      <c r="E3" s="1"/>
      <c r="F3" s="1"/>
      <c r="S3" s="15"/>
      <c r="T3" s="15"/>
      <c r="U3" s="15"/>
      <c r="V3" s="15"/>
      <c r="Z3" s="16"/>
      <c r="AA3" s="16"/>
    </row>
    <row r="4" spans="1:27" ht="16.5" thickBot="1">
      <c r="A4" s="18" t="s">
        <v>26</v>
      </c>
      <c r="B4" s="21"/>
      <c r="C4" s="21"/>
      <c r="D4" s="21"/>
      <c r="E4" s="21"/>
      <c r="F4" s="21"/>
      <c r="G4" s="19"/>
      <c r="H4" s="19"/>
      <c r="I4" s="19"/>
      <c r="J4" s="19"/>
      <c r="K4" s="19"/>
      <c r="L4" s="19"/>
      <c r="M4" s="19"/>
      <c r="N4" s="19"/>
      <c r="O4" s="19"/>
      <c r="P4" s="19"/>
      <c r="Q4" s="19"/>
      <c r="R4" s="19"/>
      <c r="S4" s="19"/>
      <c r="T4" s="19"/>
      <c r="U4" s="20"/>
      <c r="V4" s="22"/>
      <c r="W4" s="23"/>
      <c r="X4" s="23"/>
      <c r="Y4" s="23"/>
      <c r="Z4" s="23"/>
      <c r="AA4" s="23"/>
    </row>
    <row r="5" ht="12.75"/>
    <row r="6" spans="1:30" ht="12.75">
      <c r="A6" s="143" t="s">
        <v>21</v>
      </c>
      <c r="B6" s="143"/>
      <c r="C6" s="286"/>
      <c r="D6" s="286"/>
      <c r="I6" s="144"/>
      <c r="J6" s="203" t="s">
        <v>64</v>
      </c>
      <c r="K6" s="144"/>
      <c r="L6" s="144"/>
      <c r="M6" s="144"/>
      <c r="N6" s="144"/>
      <c r="O6" s="287"/>
      <c r="P6" s="287"/>
      <c r="Q6" s="287"/>
      <c r="R6" s="287"/>
      <c r="S6" s="287"/>
      <c r="T6" s="287"/>
      <c r="V6" s="146"/>
      <c r="X6" s="281"/>
      <c r="Y6" s="282"/>
      <c r="Z6" s="282"/>
      <c r="AA6" s="149"/>
      <c r="AD6" s="150">
        <f>IF(C6="bitte auswählen","Bitte Schulgemeinde auswählen","")</f>
      </c>
    </row>
    <row r="7" spans="1:30" ht="12.75">
      <c r="A7" s="143"/>
      <c r="B7" s="143"/>
      <c r="C7" s="144"/>
      <c r="D7" s="144"/>
      <c r="E7" s="144"/>
      <c r="F7" s="144"/>
      <c r="G7" s="144"/>
      <c r="H7" s="144"/>
      <c r="I7" s="144"/>
      <c r="J7" s="144"/>
      <c r="K7" s="144"/>
      <c r="L7" s="144"/>
      <c r="M7" s="144"/>
      <c r="N7" s="144"/>
      <c r="O7" s="199"/>
      <c r="P7" s="199"/>
      <c r="Q7" s="199"/>
      <c r="R7" s="199"/>
      <c r="S7" s="199"/>
      <c r="T7" s="200"/>
      <c r="V7" s="146"/>
      <c r="X7" s="147"/>
      <c r="Y7" s="148"/>
      <c r="Z7" s="148"/>
      <c r="AA7" s="149"/>
      <c r="AD7" s="150"/>
    </row>
    <row r="8" spans="1:27" ht="12.75">
      <c r="A8" s="146" t="s">
        <v>19</v>
      </c>
      <c r="B8" s="151"/>
      <c r="E8" s="151"/>
      <c r="F8" s="151"/>
      <c r="G8" s="151"/>
      <c r="H8" s="151"/>
      <c r="I8" s="151"/>
      <c r="J8" s="151"/>
      <c r="K8" s="151"/>
      <c r="L8" s="151"/>
      <c r="M8" s="151"/>
      <c r="N8" s="151"/>
      <c r="O8" s="284"/>
      <c r="P8" s="284"/>
      <c r="Q8" s="284"/>
      <c r="R8" s="284"/>
      <c r="S8" s="284"/>
      <c r="T8" s="284"/>
      <c r="V8" s="152"/>
      <c r="X8" s="145"/>
      <c r="Y8" s="12"/>
      <c r="Z8" s="145"/>
      <c r="AA8" s="149"/>
    </row>
    <row r="9" spans="1:27" ht="12.75">
      <c r="A9" s="146" t="s">
        <v>63</v>
      </c>
      <c r="B9" s="151"/>
      <c r="E9" s="211"/>
      <c r="F9" s="151"/>
      <c r="G9" s="151"/>
      <c r="H9" s="151"/>
      <c r="I9" s="151"/>
      <c r="J9" s="151"/>
      <c r="K9" s="151"/>
      <c r="L9" s="151"/>
      <c r="M9" s="151"/>
      <c r="N9" s="151"/>
      <c r="O9" s="285"/>
      <c r="P9" s="285"/>
      <c r="Q9" s="285"/>
      <c r="R9" s="285"/>
      <c r="S9" s="285"/>
      <c r="T9" s="285"/>
      <c r="V9" s="152"/>
      <c r="X9" s="145"/>
      <c r="Y9" s="12"/>
      <c r="Z9" s="145"/>
      <c r="AA9" s="149"/>
    </row>
    <row r="10" spans="1:27" ht="12.75">
      <c r="A10" s="143"/>
      <c r="B10" s="143"/>
      <c r="F10" s="151"/>
      <c r="G10" s="151"/>
      <c r="H10" s="151"/>
      <c r="I10" s="151"/>
      <c r="J10" s="151"/>
      <c r="K10" s="151"/>
      <c r="L10" s="151"/>
      <c r="M10" s="151"/>
      <c r="N10" s="151"/>
      <c r="O10" s="151"/>
      <c r="P10" s="151"/>
      <c r="Q10" s="151"/>
      <c r="R10" s="151"/>
      <c r="V10" s="152"/>
      <c r="X10" s="145"/>
      <c r="Y10" s="12"/>
      <c r="Z10" s="145"/>
      <c r="AA10" s="149"/>
    </row>
    <row r="11" spans="1:30" ht="12.75">
      <c r="A11" s="146" t="s">
        <v>25</v>
      </c>
      <c r="C11" s="281" t="str">
        <f>VLOOKUP(E11,Hilfstabelle!B4:C8,2,FALSE)</f>
        <v>bitte wählen</v>
      </c>
      <c r="D11" s="281"/>
      <c r="E11" s="27">
        <v>1</v>
      </c>
      <c r="J11" s="143" t="s">
        <v>22</v>
      </c>
      <c r="O11" s="281" t="str">
        <f>VLOOKUP(U11,Hilfstabelle!R4:S6,2,FALSE)</f>
        <v>bitte wählen</v>
      </c>
      <c r="P11" s="281"/>
      <c r="Q11" s="281">
        <v>1</v>
      </c>
      <c r="R11" s="281"/>
      <c r="S11" s="281"/>
      <c r="T11" s="281"/>
      <c r="U11" s="212">
        <v>1</v>
      </c>
      <c r="X11" s="283"/>
      <c r="Y11" s="283"/>
      <c r="Z11" s="283"/>
      <c r="AA11" s="149"/>
      <c r="AD11" s="150"/>
    </row>
    <row r="12" spans="1:27" ht="12.75">
      <c r="A12" s="143"/>
      <c r="B12" s="143"/>
      <c r="C12" s="153">
        <f>VLOOKUP(E11,Hilfstabelle!B4:D8,3,FALSE)</f>
        <v>0</v>
      </c>
      <c r="D12" s="153" t="str">
        <f>"Schuljahr "&amp;C11</f>
        <v>Schuljahr bitte wählen</v>
      </c>
      <c r="G12" s="151"/>
      <c r="H12" s="151"/>
      <c r="I12" s="151"/>
      <c r="J12" s="151"/>
      <c r="S12" s="151"/>
      <c r="T12" s="151"/>
      <c r="U12" s="151"/>
      <c r="V12" s="154"/>
      <c r="W12" s="17"/>
      <c r="Y12" s="151"/>
      <c r="Z12" s="151"/>
      <c r="AA12" s="151"/>
    </row>
    <row r="13" spans="1:27" ht="12.75">
      <c r="A13" s="143"/>
      <c r="B13" s="143"/>
      <c r="G13" s="151"/>
      <c r="H13" s="151"/>
      <c r="I13" s="151"/>
      <c r="S13" s="151"/>
      <c r="T13" s="151"/>
      <c r="U13" s="151"/>
      <c r="V13" s="154"/>
      <c r="W13" s="17"/>
      <c r="Y13" s="151"/>
      <c r="Z13" s="151"/>
      <c r="AA13" s="151"/>
    </row>
    <row r="14" spans="1:27" ht="12.75">
      <c r="A14" s="1" t="s">
        <v>36</v>
      </c>
      <c r="B14" s="143"/>
      <c r="F14" s="298" t="s">
        <v>42</v>
      </c>
      <c r="G14" s="298"/>
      <c r="H14" s="298"/>
      <c r="I14" s="298"/>
      <c r="J14" s="298"/>
      <c r="K14" s="298"/>
      <c r="L14" s="298"/>
      <c r="Q14" s="151"/>
      <c r="R14" s="151"/>
      <c r="S14" s="151"/>
      <c r="T14" s="151"/>
      <c r="U14" s="151"/>
      <c r="V14" s="154"/>
      <c r="W14" s="17"/>
      <c r="Y14" s="151"/>
      <c r="Z14" s="151"/>
      <c r="AA14" s="151"/>
    </row>
    <row r="15" spans="1:27" ht="12.75">
      <c r="A15" s="143"/>
      <c r="B15" s="151" t="s">
        <v>45</v>
      </c>
      <c r="F15" s="299" t="s">
        <v>43</v>
      </c>
      <c r="G15" s="300"/>
      <c r="H15" s="301"/>
      <c r="I15" s="151"/>
      <c r="J15" s="299" t="s">
        <v>44</v>
      </c>
      <c r="K15" s="300"/>
      <c r="L15" s="301"/>
      <c r="Q15" s="151"/>
      <c r="R15" s="151"/>
      <c r="S15" s="151"/>
      <c r="T15" s="151"/>
      <c r="U15" s="151"/>
      <c r="V15" s="154"/>
      <c r="W15" s="17"/>
      <c r="Y15" s="151"/>
      <c r="Z15" s="151"/>
      <c r="AA15" s="151"/>
    </row>
    <row r="16" spans="1:27" ht="12.75">
      <c r="A16" s="143"/>
      <c r="B16" s="143"/>
      <c r="F16" s="299" t="s">
        <v>16</v>
      </c>
      <c r="G16" s="300"/>
      <c r="H16" s="301"/>
      <c r="I16" s="151"/>
      <c r="J16" s="299" t="s">
        <v>16</v>
      </c>
      <c r="K16" s="300"/>
      <c r="L16" s="301"/>
      <c r="Q16" s="151"/>
      <c r="R16" s="151"/>
      <c r="S16" s="151"/>
      <c r="T16" s="151"/>
      <c r="U16" s="151"/>
      <c r="V16" s="154"/>
      <c r="W16" s="17"/>
      <c r="Y16" s="151"/>
      <c r="Z16" s="151"/>
      <c r="AA16" s="151"/>
    </row>
    <row r="17" spans="2:27" ht="96.75">
      <c r="B17" s="143"/>
      <c r="F17" s="156" t="s">
        <v>39</v>
      </c>
      <c r="G17" s="157" t="s">
        <v>40</v>
      </c>
      <c r="H17" s="158" t="s">
        <v>41</v>
      </c>
      <c r="I17" s="159"/>
      <c r="J17" s="156" t="s">
        <v>39</v>
      </c>
      <c r="K17" s="157" t="s">
        <v>40</v>
      </c>
      <c r="L17" s="158" t="s">
        <v>41</v>
      </c>
      <c r="N17" s="292" t="s">
        <v>37</v>
      </c>
      <c r="O17" s="292"/>
      <c r="P17" s="292"/>
      <c r="Q17" s="292"/>
      <c r="R17" s="292"/>
      <c r="S17" s="292"/>
      <c r="T17" s="292"/>
      <c r="U17" s="151"/>
      <c r="V17" s="154"/>
      <c r="W17" s="17"/>
      <c r="Y17" s="151"/>
      <c r="Z17" s="151"/>
      <c r="AA17" s="151"/>
    </row>
    <row r="18" spans="1:27" ht="6" customHeight="1">
      <c r="A18" s="143"/>
      <c r="B18" s="143"/>
      <c r="G18" s="151"/>
      <c r="H18" s="151"/>
      <c r="I18" s="151"/>
      <c r="J18" s="151"/>
      <c r="K18" s="151"/>
      <c r="L18" s="151"/>
      <c r="M18" s="151"/>
      <c r="N18" s="151"/>
      <c r="O18" s="151"/>
      <c r="P18" s="151"/>
      <c r="Q18" s="151"/>
      <c r="R18" s="151"/>
      <c r="S18" s="151"/>
      <c r="T18" s="151"/>
      <c r="U18" s="151"/>
      <c r="V18" s="154"/>
      <c r="W18" s="17"/>
      <c r="Y18" s="151"/>
      <c r="Z18" s="151"/>
      <c r="AA18" s="151"/>
    </row>
    <row r="19" spans="2:27" ht="12.75">
      <c r="B19" s="262"/>
      <c r="C19" s="262"/>
      <c r="D19" s="262"/>
      <c r="E19" s="160"/>
      <c r="F19" s="187"/>
      <c r="G19" s="188"/>
      <c r="H19" s="189"/>
      <c r="I19" s="160"/>
      <c r="J19" s="187"/>
      <c r="K19" s="193"/>
      <c r="L19" s="189"/>
      <c r="M19" s="160"/>
      <c r="N19" s="262"/>
      <c r="O19" s="262"/>
      <c r="P19" s="262"/>
      <c r="Q19" s="262"/>
      <c r="R19" s="262"/>
      <c r="S19" s="262"/>
      <c r="T19" s="262"/>
      <c r="U19" s="161"/>
      <c r="AA19" s="151"/>
    </row>
    <row r="20" spans="2:27" ht="12.75">
      <c r="B20" s="262"/>
      <c r="C20" s="262"/>
      <c r="D20" s="262"/>
      <c r="E20" s="160"/>
      <c r="F20" s="190"/>
      <c r="G20" s="191"/>
      <c r="H20" s="192"/>
      <c r="I20" s="160"/>
      <c r="J20" s="190"/>
      <c r="K20" s="194"/>
      <c r="L20" s="192"/>
      <c r="M20" s="160"/>
      <c r="N20" s="262"/>
      <c r="O20" s="262"/>
      <c r="P20" s="262"/>
      <c r="Q20" s="262"/>
      <c r="R20" s="262"/>
      <c r="S20" s="262"/>
      <c r="T20" s="262"/>
      <c r="U20" s="151"/>
      <c r="V20" s="154"/>
      <c r="W20" s="17"/>
      <c r="Y20" s="151"/>
      <c r="Z20" s="151"/>
      <c r="AA20" s="151"/>
    </row>
    <row r="21" spans="2:20" ht="12.75">
      <c r="B21" s="262"/>
      <c r="C21" s="262"/>
      <c r="D21" s="262"/>
      <c r="E21" s="160"/>
      <c r="F21" s="190"/>
      <c r="G21" s="191"/>
      <c r="H21" s="192"/>
      <c r="I21" s="160"/>
      <c r="J21" s="190"/>
      <c r="K21" s="194"/>
      <c r="L21" s="192"/>
      <c r="M21" s="160"/>
      <c r="N21" s="262"/>
      <c r="O21" s="262"/>
      <c r="P21" s="262"/>
      <c r="Q21" s="262"/>
      <c r="R21" s="262"/>
      <c r="S21" s="262"/>
      <c r="T21" s="262"/>
    </row>
    <row r="22" spans="2:20" ht="12.75">
      <c r="B22" s="262"/>
      <c r="C22" s="262"/>
      <c r="D22" s="262"/>
      <c r="E22" s="160"/>
      <c r="F22" s="190"/>
      <c r="G22" s="191"/>
      <c r="H22" s="192"/>
      <c r="I22" s="160"/>
      <c r="J22" s="190"/>
      <c r="K22" s="194"/>
      <c r="L22" s="192"/>
      <c r="M22" s="160"/>
      <c r="N22" s="262"/>
      <c r="O22" s="262"/>
      <c r="P22" s="262"/>
      <c r="Q22" s="262"/>
      <c r="R22" s="262"/>
      <c r="S22" s="262"/>
      <c r="T22" s="262"/>
    </row>
    <row r="23" spans="2:20" ht="12.75">
      <c r="B23" s="262"/>
      <c r="C23" s="262"/>
      <c r="D23" s="262"/>
      <c r="E23" s="160"/>
      <c r="F23" s="190"/>
      <c r="G23" s="191"/>
      <c r="H23" s="192"/>
      <c r="I23" s="160"/>
      <c r="J23" s="190"/>
      <c r="K23" s="194"/>
      <c r="L23" s="192"/>
      <c r="M23" s="160"/>
      <c r="N23" s="262"/>
      <c r="O23" s="262"/>
      <c r="P23" s="262"/>
      <c r="Q23" s="262"/>
      <c r="R23" s="262"/>
      <c r="S23" s="262"/>
      <c r="T23" s="262"/>
    </row>
    <row r="24" spans="2:20" ht="12.75">
      <c r="B24" s="262"/>
      <c r="C24" s="262"/>
      <c r="D24" s="262"/>
      <c r="E24" s="160"/>
      <c r="F24" s="190"/>
      <c r="G24" s="191"/>
      <c r="H24" s="192"/>
      <c r="I24" s="160"/>
      <c r="J24" s="190"/>
      <c r="K24" s="194"/>
      <c r="L24" s="192"/>
      <c r="M24" s="160"/>
      <c r="N24" s="262"/>
      <c r="O24" s="262"/>
      <c r="P24" s="262"/>
      <c r="Q24" s="262"/>
      <c r="R24" s="262"/>
      <c r="S24" s="262"/>
      <c r="T24" s="262"/>
    </row>
    <row r="25" spans="2:20" ht="12.75">
      <c r="B25" s="262"/>
      <c r="C25" s="262"/>
      <c r="D25" s="262"/>
      <c r="E25" s="160"/>
      <c r="F25" s="190"/>
      <c r="G25" s="191"/>
      <c r="H25" s="192"/>
      <c r="I25" s="160"/>
      <c r="J25" s="190"/>
      <c r="K25" s="194"/>
      <c r="L25" s="192"/>
      <c r="M25" s="160"/>
      <c r="N25" s="262"/>
      <c r="O25" s="262"/>
      <c r="P25" s="262"/>
      <c r="Q25" s="262"/>
      <c r="R25" s="262"/>
      <c r="S25" s="262"/>
      <c r="T25" s="262"/>
    </row>
    <row r="26" spans="2:20" ht="12.75">
      <c r="B26" s="262"/>
      <c r="C26" s="262"/>
      <c r="D26" s="262"/>
      <c r="E26" s="160"/>
      <c r="F26" s="190"/>
      <c r="G26" s="191"/>
      <c r="H26" s="192"/>
      <c r="I26" s="160"/>
      <c r="J26" s="190"/>
      <c r="K26" s="194"/>
      <c r="L26" s="192"/>
      <c r="M26" s="160"/>
      <c r="N26" s="262"/>
      <c r="O26" s="262"/>
      <c r="P26" s="262"/>
      <c r="Q26" s="262"/>
      <c r="R26" s="262"/>
      <c r="S26" s="262"/>
      <c r="T26" s="262"/>
    </row>
    <row r="27" ht="12.75"/>
    <row r="28" ht="12.75"/>
    <row r="29" spans="3:19" ht="6" customHeight="1">
      <c r="C29" s="162"/>
      <c r="D29" s="15"/>
      <c r="E29" s="15"/>
      <c r="F29" s="15"/>
      <c r="G29" s="163"/>
      <c r="K29" s="162"/>
      <c r="L29" s="15"/>
      <c r="M29" s="15"/>
      <c r="N29" s="15"/>
      <c r="O29" s="15"/>
      <c r="P29" s="15"/>
      <c r="Q29" s="15"/>
      <c r="R29" s="15"/>
      <c r="S29" s="163"/>
    </row>
    <row r="30" spans="1:27" ht="12.75">
      <c r="A30" s="143"/>
      <c r="B30" s="143"/>
      <c r="C30" s="302" t="s">
        <v>71</v>
      </c>
      <c r="D30" s="303"/>
      <c r="E30" s="303"/>
      <c r="F30" s="303"/>
      <c r="G30" s="304"/>
      <c r="H30" s="175"/>
      <c r="I30" s="175"/>
      <c r="J30" s="175"/>
      <c r="K30" s="302" t="s">
        <v>72</v>
      </c>
      <c r="L30" s="303"/>
      <c r="M30" s="303"/>
      <c r="N30" s="303"/>
      <c r="O30" s="303"/>
      <c r="P30" s="303"/>
      <c r="Q30" s="303"/>
      <c r="R30" s="303"/>
      <c r="S30" s="304"/>
      <c r="T30" s="164"/>
      <c r="U30" s="160"/>
      <c r="V30" s="154"/>
      <c r="W30" s="17"/>
      <c r="Y30" s="151"/>
      <c r="Z30" s="151"/>
      <c r="AA30" s="151"/>
    </row>
    <row r="31" spans="1:27" s="12" customFormat="1" ht="6" customHeight="1">
      <c r="A31" s="165"/>
      <c r="B31" s="165"/>
      <c r="C31" s="166"/>
      <c r="D31" s="167"/>
      <c r="E31" s="167"/>
      <c r="F31" s="167"/>
      <c r="G31" s="168"/>
      <c r="H31" s="165"/>
      <c r="I31" s="165"/>
      <c r="J31" s="165"/>
      <c r="K31" s="166"/>
      <c r="L31" s="167"/>
      <c r="M31" s="167"/>
      <c r="N31" s="167"/>
      <c r="O31" s="167"/>
      <c r="P31" s="167"/>
      <c r="Q31" s="167"/>
      <c r="R31" s="167"/>
      <c r="S31" s="168"/>
      <c r="T31" s="169"/>
      <c r="U31" s="160"/>
      <c r="V31" s="170"/>
      <c r="W31" s="111"/>
      <c r="Y31" s="145"/>
      <c r="Z31" s="145"/>
      <c r="AA31" s="145"/>
    </row>
    <row r="32" spans="1:27" ht="12.75">
      <c r="A32" s="143"/>
      <c r="B32" s="143"/>
      <c r="C32" s="171" t="s">
        <v>2</v>
      </c>
      <c r="D32" s="172" t="s">
        <v>7</v>
      </c>
      <c r="E32" s="258" t="s">
        <v>6</v>
      </c>
      <c r="F32" s="258"/>
      <c r="G32" s="259"/>
      <c r="H32" s="143"/>
      <c r="I32" s="143"/>
      <c r="J32" s="143"/>
      <c r="K32" s="260" t="s">
        <v>16</v>
      </c>
      <c r="L32" s="261"/>
      <c r="M32" s="261"/>
      <c r="N32" s="258" t="s">
        <v>7</v>
      </c>
      <c r="O32" s="258"/>
      <c r="P32" s="258"/>
      <c r="Q32" s="258" t="s">
        <v>6</v>
      </c>
      <c r="R32" s="258"/>
      <c r="S32" s="259"/>
      <c r="T32" s="164"/>
      <c r="U32" s="160"/>
      <c r="V32" s="154"/>
      <c r="W32" s="17"/>
      <c r="Y32" s="151"/>
      <c r="Z32" s="151"/>
      <c r="AA32" s="151"/>
    </row>
    <row r="33" spans="3:19" ht="6" customHeight="1">
      <c r="C33" s="162"/>
      <c r="D33" s="15"/>
      <c r="E33" s="15"/>
      <c r="F33" s="15"/>
      <c r="G33" s="163"/>
      <c r="K33" s="162"/>
      <c r="L33" s="15"/>
      <c r="M33" s="15"/>
      <c r="N33" s="15"/>
      <c r="O33" s="15"/>
      <c r="P33" s="15"/>
      <c r="Q33" s="15"/>
      <c r="R33" s="15"/>
      <c r="S33" s="163"/>
    </row>
    <row r="34" ht="6.75" customHeight="1"/>
    <row r="35" spans="1:21" ht="12.75">
      <c r="A35" s="143" t="str">
        <f>IF(E11=1,"Schülerzahlen","Schülerzahlen "&amp;D12&amp;" ")</f>
        <v>Schülerzahlen</v>
      </c>
      <c r="B35" s="143"/>
      <c r="C35" s="143"/>
      <c r="D35" s="143"/>
      <c r="E35" s="143"/>
      <c r="F35" s="143"/>
      <c r="G35" s="143"/>
      <c r="H35" s="143"/>
      <c r="I35" s="143"/>
      <c r="J35" s="143"/>
      <c r="K35" s="143"/>
      <c r="L35" s="143"/>
      <c r="M35" s="143"/>
      <c r="N35" s="143"/>
      <c r="O35" s="143"/>
      <c r="P35" s="143"/>
      <c r="Q35" s="143"/>
      <c r="R35" s="143"/>
      <c r="S35" s="143"/>
      <c r="T35" s="143"/>
      <c r="U35" s="23"/>
    </row>
    <row r="36" spans="2:27" ht="6" customHeight="1">
      <c r="B36" s="143"/>
      <c r="C36" s="162"/>
      <c r="D36" s="15"/>
      <c r="E36" s="15"/>
      <c r="F36" s="15"/>
      <c r="G36" s="173"/>
      <c r="H36" s="151"/>
      <c r="I36" s="151"/>
      <c r="J36" s="151"/>
      <c r="K36" s="162"/>
      <c r="L36" s="15"/>
      <c r="M36" s="15"/>
      <c r="N36" s="15"/>
      <c r="O36" s="15"/>
      <c r="P36" s="160"/>
      <c r="Q36" s="160"/>
      <c r="R36" s="15"/>
      <c r="S36" s="163"/>
      <c r="T36" s="174"/>
      <c r="U36" s="160"/>
      <c r="V36" s="154"/>
      <c r="W36" s="17"/>
      <c r="Y36" s="151"/>
      <c r="Z36" s="151"/>
      <c r="AA36" s="151"/>
    </row>
    <row r="37" spans="1:27" s="179" customFormat="1" ht="12.75">
      <c r="A37" s="175"/>
      <c r="B37" s="152" t="s">
        <v>65</v>
      </c>
      <c r="C37" s="227"/>
      <c r="D37" s="228"/>
      <c r="E37" s="272"/>
      <c r="F37" s="273"/>
      <c r="G37" s="274"/>
      <c r="H37" s="229"/>
      <c r="I37" s="180"/>
      <c r="J37" s="180"/>
      <c r="K37" s="275"/>
      <c r="L37" s="276"/>
      <c r="M37" s="276"/>
      <c r="N37" s="276"/>
      <c r="O37" s="276"/>
      <c r="P37" s="277"/>
      <c r="Q37" s="293">
        <f>E37</f>
        <v>0</v>
      </c>
      <c r="R37" s="293"/>
      <c r="S37" s="294"/>
      <c r="T37" s="176"/>
      <c r="U37" s="177"/>
      <c r="V37" s="178"/>
      <c r="W37" s="28"/>
      <c r="Y37" s="155"/>
      <c r="Z37" s="155"/>
      <c r="AA37" s="155"/>
    </row>
    <row r="38" spans="1:27" ht="12.75">
      <c r="A38" s="143"/>
      <c r="B38" s="183" t="s">
        <v>51</v>
      </c>
      <c r="C38" s="230"/>
      <c r="D38" s="231"/>
      <c r="E38" s="293">
        <f>C38+D38</f>
        <v>0</v>
      </c>
      <c r="F38" s="293"/>
      <c r="G38" s="294"/>
      <c r="H38" s="229"/>
      <c r="I38" s="180"/>
      <c r="J38" s="180"/>
      <c r="K38" s="288"/>
      <c r="L38" s="289"/>
      <c r="M38" s="289"/>
      <c r="N38" s="289"/>
      <c r="O38" s="289"/>
      <c r="P38" s="289"/>
      <c r="Q38" s="305">
        <f>K38+N38</f>
        <v>0</v>
      </c>
      <c r="R38" s="306"/>
      <c r="S38" s="307"/>
      <c r="T38" s="15"/>
      <c r="U38" s="160"/>
      <c r="V38" s="154"/>
      <c r="W38" s="17"/>
      <c r="Y38" s="151"/>
      <c r="Z38" s="151"/>
      <c r="AA38" s="151"/>
    </row>
    <row r="39" spans="1:27" ht="12.75">
      <c r="A39" s="143"/>
      <c r="B39" s="183" t="s">
        <v>38</v>
      </c>
      <c r="C39" s="232"/>
      <c r="D39" s="233"/>
      <c r="E39" s="296">
        <f>C39+D39</f>
        <v>0</v>
      </c>
      <c r="F39" s="296"/>
      <c r="G39" s="297"/>
      <c r="H39" s="229"/>
      <c r="I39" s="180"/>
      <c r="J39" s="180"/>
      <c r="K39" s="290"/>
      <c r="L39" s="291"/>
      <c r="M39" s="291"/>
      <c r="N39" s="291"/>
      <c r="O39" s="291"/>
      <c r="P39" s="291"/>
      <c r="Q39" s="308">
        <f>K39+N39</f>
        <v>0</v>
      </c>
      <c r="R39" s="309"/>
      <c r="S39" s="310"/>
      <c r="T39" s="15"/>
      <c r="U39" s="160"/>
      <c r="V39" s="154"/>
      <c r="W39" s="17"/>
      <c r="Y39" s="151"/>
      <c r="Z39" s="151"/>
      <c r="AA39" s="151"/>
    </row>
    <row r="40" spans="1:27" ht="12.75">
      <c r="A40" s="143"/>
      <c r="B40" s="143"/>
      <c r="C40" s="222"/>
      <c r="D40" s="222"/>
      <c r="E40" s="222"/>
      <c r="F40" s="222"/>
      <c r="G40" s="180"/>
      <c r="H40" s="180"/>
      <c r="I40" s="180"/>
      <c r="J40" s="180"/>
      <c r="K40" s="224"/>
      <c r="L40" s="224"/>
      <c r="M40" s="224"/>
      <c r="N40" s="234"/>
      <c r="O40" s="234"/>
      <c r="P40" s="234"/>
      <c r="Q40" s="234"/>
      <c r="R40" s="234"/>
      <c r="S40" s="234"/>
      <c r="T40" s="160"/>
      <c r="U40" s="160"/>
      <c r="V40" s="154"/>
      <c r="W40" s="17"/>
      <c r="Y40" s="151"/>
      <c r="Z40" s="151"/>
      <c r="AA40" s="151"/>
    </row>
    <row r="41" spans="1:27" ht="12.75">
      <c r="A41" s="143" t="str">
        <f>"Anzahl Wochenlektionen Regelunterricht "&amp;D12</f>
        <v>Anzahl Wochenlektionen Regelunterricht Schuljahr bitte wählen</v>
      </c>
      <c r="C41" s="222"/>
      <c r="D41" s="222"/>
      <c r="E41" s="222"/>
      <c r="F41" s="222"/>
      <c r="G41" s="180"/>
      <c r="H41" s="180"/>
      <c r="I41" s="180"/>
      <c r="J41" s="180"/>
      <c r="K41" s="180"/>
      <c r="L41" s="180"/>
      <c r="M41" s="180"/>
      <c r="N41" s="234"/>
      <c r="O41" s="234"/>
      <c r="P41" s="234"/>
      <c r="Q41" s="234"/>
      <c r="R41" s="234"/>
      <c r="S41" s="234"/>
      <c r="T41" s="160"/>
      <c r="U41" s="160"/>
      <c r="V41" s="154"/>
      <c r="W41" s="17"/>
      <c r="Y41" s="151"/>
      <c r="Z41" s="151"/>
      <c r="AA41" s="151"/>
    </row>
    <row r="42" spans="1:27" ht="6" customHeight="1">
      <c r="A42" s="143"/>
      <c r="C42" s="235"/>
      <c r="D42" s="236"/>
      <c r="E42" s="236"/>
      <c r="F42" s="236"/>
      <c r="G42" s="237"/>
      <c r="H42" s="180"/>
      <c r="I42" s="180"/>
      <c r="J42" s="180"/>
      <c r="K42" s="238"/>
      <c r="L42" s="229"/>
      <c r="M42" s="229"/>
      <c r="N42" s="229"/>
      <c r="O42" s="234"/>
      <c r="P42" s="234"/>
      <c r="Q42" s="234"/>
      <c r="R42" s="229"/>
      <c r="S42" s="239"/>
      <c r="T42" s="23"/>
      <c r="U42" s="160"/>
      <c r="V42" s="154"/>
      <c r="W42" s="17"/>
      <c r="Y42" s="151"/>
      <c r="Z42" s="151"/>
      <c r="AA42" s="151"/>
    </row>
    <row r="43" spans="1:27" ht="12.75">
      <c r="A43" s="143"/>
      <c r="B43" s="180" t="s">
        <v>51</v>
      </c>
      <c r="C43" s="240"/>
      <c r="D43" s="233"/>
      <c r="E43" s="296">
        <f>C43+D43</f>
        <v>0</v>
      </c>
      <c r="F43" s="296"/>
      <c r="G43" s="297"/>
      <c r="H43" s="180"/>
      <c r="I43" s="180"/>
      <c r="J43" s="180"/>
      <c r="K43" s="290"/>
      <c r="L43" s="291"/>
      <c r="M43" s="291"/>
      <c r="N43" s="291"/>
      <c r="O43" s="291"/>
      <c r="P43" s="291"/>
      <c r="Q43" s="296">
        <f>K43+N43</f>
        <v>0</v>
      </c>
      <c r="R43" s="296"/>
      <c r="S43" s="297"/>
      <c r="T43" s="181"/>
      <c r="U43" s="160"/>
      <c r="V43" s="154"/>
      <c r="W43" s="17"/>
      <c r="Y43" s="151"/>
      <c r="Z43" s="151"/>
      <c r="AA43" s="151"/>
    </row>
    <row r="44" s="151" customFormat="1" ht="15.75" customHeight="1">
      <c r="AD44" s="150"/>
    </row>
    <row r="45" spans="1:30" s="151" customFormat="1" ht="12.75">
      <c r="A45" s="143" t="s">
        <v>66</v>
      </c>
      <c r="E45" s="13"/>
      <c r="G45" s="13"/>
      <c r="H45" s="13"/>
      <c r="I45" s="13"/>
      <c r="AD45" s="150"/>
    </row>
    <row r="46" spans="3:30" s="151" customFormat="1" ht="6" customHeight="1">
      <c r="C46" s="182"/>
      <c r="D46" s="174"/>
      <c r="E46" s="15"/>
      <c r="F46" s="174"/>
      <c r="G46" s="163"/>
      <c r="H46" s="13"/>
      <c r="I46" s="13"/>
      <c r="K46" s="182"/>
      <c r="L46" s="174"/>
      <c r="M46" s="174"/>
      <c r="N46" s="174"/>
      <c r="O46" s="174"/>
      <c r="P46" s="174"/>
      <c r="Q46" s="174"/>
      <c r="R46" s="174"/>
      <c r="S46" s="173"/>
      <c r="AD46" s="150"/>
    </row>
    <row r="47" spans="1:30" s="151" customFormat="1" ht="12.75">
      <c r="A47" s="183" t="s">
        <v>52</v>
      </c>
      <c r="B47" s="215" t="s">
        <v>57</v>
      </c>
      <c r="C47" s="182"/>
      <c r="D47" s="174"/>
      <c r="E47" s="266">
        <f>SUM(E48:G52)</f>
        <v>0</v>
      </c>
      <c r="F47" s="267"/>
      <c r="G47" s="268"/>
      <c r="H47" s="222"/>
      <c r="I47" s="222"/>
      <c r="J47" s="180"/>
      <c r="K47" s="223"/>
      <c r="L47" s="224"/>
      <c r="M47" s="224"/>
      <c r="N47" s="224"/>
      <c r="O47" s="224"/>
      <c r="P47" s="224"/>
      <c r="Q47" s="266">
        <f>SUM(Q48:S52)</f>
        <v>0</v>
      </c>
      <c r="R47" s="267"/>
      <c r="S47" s="268"/>
      <c r="AD47" s="150"/>
    </row>
    <row r="48" spans="1:30" s="151" customFormat="1" ht="12.75">
      <c r="A48" s="183"/>
      <c r="B48" s="183" t="s">
        <v>74</v>
      </c>
      <c r="C48" s="182"/>
      <c r="D48" s="174"/>
      <c r="E48" s="269"/>
      <c r="F48" s="270"/>
      <c r="G48" s="271"/>
      <c r="H48" s="222"/>
      <c r="I48" s="222"/>
      <c r="J48" s="180"/>
      <c r="K48" s="223"/>
      <c r="L48" s="224"/>
      <c r="M48" s="224"/>
      <c r="N48" s="224"/>
      <c r="O48" s="224"/>
      <c r="P48" s="224"/>
      <c r="Q48" s="269"/>
      <c r="R48" s="270"/>
      <c r="S48" s="271"/>
      <c r="AD48" s="150"/>
    </row>
    <row r="49" spans="2:30" s="151" customFormat="1" ht="12.75">
      <c r="B49" s="183" t="s">
        <v>59</v>
      </c>
      <c r="C49" s="182"/>
      <c r="D49" s="174"/>
      <c r="E49" s="269"/>
      <c r="F49" s="270"/>
      <c r="G49" s="271"/>
      <c r="H49" s="180"/>
      <c r="I49" s="180"/>
      <c r="J49" s="180"/>
      <c r="K49" s="223"/>
      <c r="L49" s="224"/>
      <c r="M49" s="224"/>
      <c r="N49" s="224"/>
      <c r="O49" s="224"/>
      <c r="P49" s="224"/>
      <c r="Q49" s="269"/>
      <c r="R49" s="270"/>
      <c r="S49" s="271"/>
      <c r="AD49" s="150"/>
    </row>
    <row r="50" spans="2:30" s="151" customFormat="1" ht="12.75">
      <c r="B50" s="183" t="s">
        <v>58</v>
      </c>
      <c r="C50" s="182"/>
      <c r="D50" s="174"/>
      <c r="E50" s="269"/>
      <c r="F50" s="270"/>
      <c r="G50" s="271"/>
      <c r="H50" s="180"/>
      <c r="I50" s="180"/>
      <c r="J50" s="180"/>
      <c r="K50" s="223"/>
      <c r="L50" s="224"/>
      <c r="M50" s="224"/>
      <c r="N50" s="224"/>
      <c r="O50" s="224"/>
      <c r="P50" s="224"/>
      <c r="Q50" s="269"/>
      <c r="R50" s="270"/>
      <c r="S50" s="271"/>
      <c r="AD50" s="150"/>
    </row>
    <row r="51" spans="2:30" s="151" customFormat="1" ht="12.75">
      <c r="B51" s="183" t="s">
        <v>60</v>
      </c>
      <c r="C51" s="182"/>
      <c r="D51" s="174"/>
      <c r="E51" s="269"/>
      <c r="F51" s="270"/>
      <c r="G51" s="271"/>
      <c r="H51" s="180"/>
      <c r="I51" s="180"/>
      <c r="J51" s="180"/>
      <c r="K51" s="223"/>
      <c r="L51" s="224"/>
      <c r="M51" s="224"/>
      <c r="N51" s="224"/>
      <c r="O51" s="224"/>
      <c r="P51" s="224"/>
      <c r="Q51" s="269"/>
      <c r="R51" s="270"/>
      <c r="S51" s="271"/>
      <c r="AD51" s="150"/>
    </row>
    <row r="52" spans="2:30" s="151" customFormat="1" ht="12.75">
      <c r="B52" s="183" t="s">
        <v>61</v>
      </c>
      <c r="C52" s="184"/>
      <c r="D52" s="185"/>
      <c r="E52" s="278"/>
      <c r="F52" s="279"/>
      <c r="G52" s="280"/>
      <c r="H52" s="180"/>
      <c r="I52" s="180"/>
      <c r="J52" s="180"/>
      <c r="K52" s="225"/>
      <c r="L52" s="226"/>
      <c r="M52" s="226"/>
      <c r="N52" s="226"/>
      <c r="O52" s="226"/>
      <c r="P52" s="226"/>
      <c r="Q52" s="278"/>
      <c r="R52" s="279"/>
      <c r="S52" s="280"/>
      <c r="AD52" s="150"/>
    </row>
    <row r="53" spans="1:30" s="151" customFormat="1" ht="12.75">
      <c r="A53" s="186"/>
      <c r="B53" s="13"/>
      <c r="C53" s="13"/>
      <c r="D53" s="13"/>
      <c r="AD53" s="150"/>
    </row>
    <row r="54" spans="1:30" s="151" customFormat="1" ht="12.75">
      <c r="A54" s="143" t="s">
        <v>20</v>
      </c>
      <c r="AD54" s="150"/>
    </row>
    <row r="55" spans="3:30" s="151" customFormat="1" ht="6" customHeight="1">
      <c r="C55" s="182"/>
      <c r="D55" s="174"/>
      <c r="E55" s="15"/>
      <c r="F55" s="174"/>
      <c r="G55" s="163"/>
      <c r="H55" s="13"/>
      <c r="I55" s="13"/>
      <c r="K55" s="182"/>
      <c r="L55" s="174"/>
      <c r="M55" s="174"/>
      <c r="N55" s="174"/>
      <c r="O55" s="174"/>
      <c r="P55" s="174"/>
      <c r="Q55" s="174"/>
      <c r="R55" s="174"/>
      <c r="S55" s="173"/>
      <c r="AD55" s="150"/>
    </row>
    <row r="56" spans="2:30" s="151" customFormat="1" ht="12.75">
      <c r="B56" s="180" t="s">
        <v>51</v>
      </c>
      <c r="C56" s="184"/>
      <c r="D56" s="185"/>
      <c r="E56" s="263"/>
      <c r="F56" s="264"/>
      <c r="G56" s="265"/>
      <c r="H56" s="13"/>
      <c r="I56" s="13"/>
      <c r="K56" s="184"/>
      <c r="L56" s="185"/>
      <c r="M56" s="185"/>
      <c r="N56" s="185"/>
      <c r="O56" s="185"/>
      <c r="P56" s="185"/>
      <c r="Q56" s="263"/>
      <c r="R56" s="264"/>
      <c r="S56" s="265"/>
      <c r="AD56" s="150"/>
    </row>
    <row r="57" s="151" customFormat="1" ht="12.75">
      <c r="AD57" s="150"/>
    </row>
    <row r="58" s="151" customFormat="1" ht="12.75">
      <c r="AD58" s="150"/>
    </row>
    <row r="59" ht="12.75">
      <c r="A59" s="1" t="s">
        <v>37</v>
      </c>
    </row>
    <row r="60" spans="2:30" s="151" customFormat="1" ht="66" customHeight="1">
      <c r="B60" s="295"/>
      <c r="C60" s="295"/>
      <c r="D60" s="295"/>
      <c r="E60" s="295"/>
      <c r="F60" s="295"/>
      <c r="G60" s="295"/>
      <c r="H60" s="295"/>
      <c r="I60" s="295"/>
      <c r="J60" s="295"/>
      <c r="K60" s="295"/>
      <c r="L60" s="295"/>
      <c r="M60" s="295"/>
      <c r="N60" s="295"/>
      <c r="O60" s="295"/>
      <c r="P60" s="295"/>
      <c r="Q60" s="295"/>
      <c r="R60" s="295"/>
      <c r="S60" s="295"/>
      <c r="T60" s="295"/>
      <c r="AD60" s="150"/>
    </row>
    <row r="61" spans="1:27" ht="12.75">
      <c r="A61" s="143"/>
      <c r="B61" s="143"/>
      <c r="C61" s="151"/>
      <c r="D61" s="151"/>
      <c r="E61" s="151"/>
      <c r="F61" s="151"/>
      <c r="G61" s="151"/>
      <c r="H61" s="151"/>
      <c r="I61" s="151"/>
      <c r="J61" s="151"/>
      <c r="K61" s="151"/>
      <c r="L61" s="151"/>
      <c r="M61" s="151"/>
      <c r="N61" s="151"/>
      <c r="O61" s="151"/>
      <c r="P61" s="151"/>
      <c r="Q61" s="151"/>
      <c r="R61" s="151"/>
      <c r="S61" s="151"/>
      <c r="T61" s="151"/>
      <c r="U61" s="151"/>
      <c r="Y61" s="151"/>
      <c r="Z61" s="151"/>
      <c r="AA61" s="151"/>
    </row>
  </sheetData>
  <sheetProtection password="E0A9" sheet="1"/>
  <mergeCells count="67">
    <mergeCell ref="F14:L14"/>
    <mergeCell ref="F15:H15"/>
    <mergeCell ref="F16:H16"/>
    <mergeCell ref="J15:L15"/>
    <mergeCell ref="J16:L16"/>
    <mergeCell ref="E48:G48"/>
    <mergeCell ref="C30:G30"/>
    <mergeCell ref="K30:S30"/>
    <mergeCell ref="Q38:S38"/>
    <mergeCell ref="Q39:S39"/>
    <mergeCell ref="B60:T60"/>
    <mergeCell ref="C11:D11"/>
    <mergeCell ref="E43:G43"/>
    <mergeCell ref="Q43:S43"/>
    <mergeCell ref="E38:G38"/>
    <mergeCell ref="K43:M43"/>
    <mergeCell ref="N38:P38"/>
    <mergeCell ref="N39:P39"/>
    <mergeCell ref="N43:P43"/>
    <mergeCell ref="E39:G39"/>
    <mergeCell ref="N19:T19"/>
    <mergeCell ref="N20:T20"/>
    <mergeCell ref="N21:T21"/>
    <mergeCell ref="K38:M38"/>
    <mergeCell ref="K39:M39"/>
    <mergeCell ref="N17:T17"/>
    <mergeCell ref="N26:T26"/>
    <mergeCell ref="Q37:S37"/>
    <mergeCell ref="B24:D24"/>
    <mergeCell ref="B25:D25"/>
    <mergeCell ref="B26:D26"/>
    <mergeCell ref="X6:Z6"/>
    <mergeCell ref="X11:Z11"/>
    <mergeCell ref="O8:T8"/>
    <mergeCell ref="O9:T9"/>
    <mergeCell ref="C6:D6"/>
    <mergeCell ref="O6:T6"/>
    <mergeCell ref="O11:T11"/>
    <mergeCell ref="Q49:S49"/>
    <mergeCell ref="Q51:S51"/>
    <mergeCell ref="Q52:S52"/>
    <mergeCell ref="E47:G47"/>
    <mergeCell ref="E50:G50"/>
    <mergeCell ref="E49:G49"/>
    <mergeCell ref="E51:G51"/>
    <mergeCell ref="E52:G52"/>
    <mergeCell ref="Q48:S48"/>
    <mergeCell ref="E56:G56"/>
    <mergeCell ref="Q56:S56"/>
    <mergeCell ref="B20:D20"/>
    <mergeCell ref="B21:D21"/>
    <mergeCell ref="B22:D22"/>
    <mergeCell ref="Q47:S47"/>
    <mergeCell ref="Q50:S50"/>
    <mergeCell ref="E37:G37"/>
    <mergeCell ref="K37:M37"/>
    <mergeCell ref="N37:P37"/>
    <mergeCell ref="E32:G32"/>
    <mergeCell ref="K32:M32"/>
    <mergeCell ref="N32:P32"/>
    <mergeCell ref="Q32:S32"/>
    <mergeCell ref="B19:D19"/>
    <mergeCell ref="N22:T22"/>
    <mergeCell ref="N23:T23"/>
    <mergeCell ref="N24:T24"/>
    <mergeCell ref="N25:T25"/>
    <mergeCell ref="B23:D23"/>
  </mergeCells>
  <conditionalFormatting sqref="X11:Z11">
    <cfRule type="expression" priority="2" dxfId="0" stopIfTrue="1">
      <formula>$X$6="SSG"</formula>
    </cfRule>
  </conditionalFormatting>
  <printOptions/>
  <pageMargins left="0.3937007874015748" right="0.3937007874015748" top="1.3779527559055118" bottom="0.5905511811023623" header="0.3937007874015748" footer="0.3937007874015748"/>
  <pageSetup fitToHeight="1" fitToWidth="1" horizontalDpi="600" verticalDpi="600" orientation="portrait" paperSize="9" scale="80" r:id="rId4"/>
  <headerFooter>
    <oddHeader>&amp;L&amp;"Arial,Fett"Amt für Volksschule&amp;R
&amp;G</oddHeader>
    <oddFooter>&amp;L&amp;8&amp;F/AVFIN&amp;C&amp;8&amp;P/&amp;N&amp;R&amp;8&amp;A/Druck: &amp;D</oddFooter>
  </headerFooter>
  <legacyDrawing r:id="rId2"/>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T72"/>
  <sheetViews>
    <sheetView tabSelected="1" workbookViewId="0" topLeftCell="A13">
      <selection activeCell="A3" sqref="A3"/>
    </sheetView>
  </sheetViews>
  <sheetFormatPr defaultColWidth="11.421875" defaultRowHeight="12.75"/>
  <cols>
    <col min="1" max="1" width="2.28125" style="0" customWidth="1"/>
    <col min="2" max="2" width="24.7109375" style="0" customWidth="1"/>
    <col min="3" max="3" width="5.8515625" style="0" bestFit="1" customWidth="1"/>
    <col min="4" max="4" width="12.7109375" style="0" customWidth="1"/>
    <col min="5" max="6" width="12.7109375" style="7" customWidth="1"/>
    <col min="7" max="7" width="3.28125" style="0" customWidth="1"/>
    <col min="8" max="10" width="12.7109375" style="0" customWidth="1"/>
    <col min="11" max="11" width="1.7109375" style="0" customWidth="1"/>
    <col min="12" max="12" width="15.57421875" style="0" bestFit="1" customWidth="1"/>
    <col min="13" max="13" width="13.00390625" style="0" bestFit="1" customWidth="1"/>
  </cols>
  <sheetData>
    <row r="1" ht="19.5">
      <c r="A1" s="14" t="str">
        <f>Erfassung!O11</f>
        <v>bitte wählen</v>
      </c>
    </row>
    <row r="2" ht="19.5">
      <c r="A2" s="14" t="str">
        <f>Erfassung!A2</f>
        <v>Besoldungsaufwand im 1. Umsetzungsjahr (Schuljahr)</v>
      </c>
    </row>
    <row r="3" ht="12.75"/>
    <row r="4" spans="1:10" ht="15">
      <c r="A4" s="9" t="s">
        <v>21</v>
      </c>
      <c r="C4" s="7">
        <f>Erfassung!C6</f>
        <v>0</v>
      </c>
      <c r="D4" s="5"/>
      <c r="E4" s="5"/>
      <c r="F4" s="5"/>
      <c r="G4" s="2"/>
      <c r="H4" s="3"/>
      <c r="I4" s="3"/>
      <c r="J4" s="3"/>
    </row>
    <row r="5" spans="3:10" ht="6" customHeight="1">
      <c r="C5" s="7"/>
      <c r="D5" s="5"/>
      <c r="E5" s="5"/>
      <c r="F5" s="5"/>
      <c r="G5" s="2"/>
      <c r="H5" s="3"/>
      <c r="I5" s="3"/>
      <c r="J5" s="3"/>
    </row>
    <row r="6" spans="1:20" ht="12.75">
      <c r="A6" s="9" t="s">
        <v>25</v>
      </c>
      <c r="C6" s="204" t="str">
        <f>Erfassung!C11</f>
        <v>bitte wählen</v>
      </c>
      <c r="D6" s="204"/>
      <c r="Q6" s="202"/>
      <c r="R6" s="202"/>
      <c r="S6" s="202"/>
      <c r="T6" s="202"/>
    </row>
    <row r="7" spans="1:10" ht="15.75" thickBot="1">
      <c r="A7" s="1"/>
      <c r="D7" s="2"/>
      <c r="E7" s="5"/>
      <c r="F7" s="5"/>
      <c r="G7" s="2"/>
      <c r="H7" s="3"/>
      <c r="I7" s="3"/>
      <c r="J7" s="3"/>
    </row>
    <row r="8" spans="1:11" ht="16.5" thickBot="1">
      <c r="A8" s="18" t="s">
        <v>46</v>
      </c>
      <c r="B8" s="74"/>
      <c r="C8" s="74"/>
      <c r="D8" s="75"/>
      <c r="E8" s="75"/>
      <c r="F8" s="75"/>
      <c r="G8" s="75"/>
      <c r="H8" s="76"/>
      <c r="I8" s="76"/>
      <c r="J8" s="76"/>
      <c r="K8" s="77"/>
    </row>
    <row r="9" spans="4:10" ht="15">
      <c r="D9" s="2"/>
      <c r="E9" s="5"/>
      <c r="F9" s="5"/>
      <c r="G9" s="2"/>
      <c r="H9" s="3"/>
      <c r="I9" s="3"/>
      <c r="J9" s="3"/>
    </row>
    <row r="10" spans="1:11" ht="15.75">
      <c r="A10" s="63" t="str">
        <f>Erfassung!A35</f>
        <v>Schülerzahlen</v>
      </c>
      <c r="B10" s="64"/>
      <c r="C10" s="64"/>
      <c r="D10" s="65"/>
      <c r="E10" s="65"/>
      <c r="F10" s="65"/>
      <c r="G10" s="65"/>
      <c r="H10" s="65"/>
      <c r="I10" s="66"/>
      <c r="J10" s="66"/>
      <c r="K10" s="65"/>
    </row>
    <row r="11" spans="1:10" s="7" customFormat="1" ht="6" customHeight="1">
      <c r="A11" s="6"/>
      <c r="B11" s="67"/>
      <c r="C11" s="67"/>
      <c r="D11" s="11"/>
      <c r="E11" s="11"/>
      <c r="F11" s="11"/>
      <c r="G11" s="11"/>
      <c r="H11" s="11"/>
      <c r="I11" s="11"/>
      <c r="J11" s="11"/>
    </row>
    <row r="12" spans="4:11" ht="12.75">
      <c r="D12" s="312" t="s">
        <v>71</v>
      </c>
      <c r="E12" s="313"/>
      <c r="F12" s="314"/>
      <c r="G12" s="25"/>
      <c r="H12" s="312" t="s">
        <v>72</v>
      </c>
      <c r="I12" s="313"/>
      <c r="J12" s="314"/>
      <c r="K12" s="95"/>
    </row>
    <row r="13" spans="4:11" ht="6" customHeight="1">
      <c r="D13" s="24"/>
      <c r="E13" s="25"/>
      <c r="F13" s="34"/>
      <c r="G13" s="95"/>
      <c r="H13" s="24"/>
      <c r="I13" s="25"/>
      <c r="J13" s="34"/>
      <c r="K13" s="95"/>
    </row>
    <row r="14" spans="4:11" ht="12.75">
      <c r="D14" s="112" t="s">
        <v>2</v>
      </c>
      <c r="E14" s="98" t="s">
        <v>7</v>
      </c>
      <c r="F14" s="113" t="s">
        <v>6</v>
      </c>
      <c r="G14" s="95"/>
      <c r="H14" s="112" t="s">
        <v>16</v>
      </c>
      <c r="I14" s="98" t="s">
        <v>7</v>
      </c>
      <c r="J14" s="113" t="s">
        <v>6</v>
      </c>
      <c r="K14" s="95"/>
    </row>
    <row r="15" spans="4:11" ht="6" customHeight="1">
      <c r="D15" s="114"/>
      <c r="E15" s="31"/>
      <c r="F15" s="115"/>
      <c r="G15" s="95"/>
      <c r="H15" s="114"/>
      <c r="I15" s="31"/>
      <c r="J15" s="115"/>
      <c r="K15" s="95"/>
    </row>
    <row r="16" spans="2:11" ht="12.75">
      <c r="B16" s="93" t="s">
        <v>6</v>
      </c>
      <c r="C16" s="93"/>
      <c r="D16" s="216">
        <f>Erfassung!C38</f>
        <v>0</v>
      </c>
      <c r="E16" s="217">
        <f>Erfassung!D38</f>
        <v>0</v>
      </c>
      <c r="F16" s="116">
        <f>Erfassung!E38</f>
        <v>0</v>
      </c>
      <c r="G16" s="68"/>
      <c r="H16" s="216">
        <f>Erfassung!K38</f>
        <v>0</v>
      </c>
      <c r="I16" s="217">
        <f>Erfassung!N38</f>
        <v>0</v>
      </c>
      <c r="J16" s="116">
        <f>Erfassung!Q38</f>
        <v>0</v>
      </c>
      <c r="K16" s="95"/>
    </row>
    <row r="17" spans="2:11" ht="12.75">
      <c r="B17" s="93" t="s">
        <v>62</v>
      </c>
      <c r="C17" s="93"/>
      <c r="D17" s="216">
        <f>Erfassung!C39</f>
        <v>0</v>
      </c>
      <c r="E17" s="217">
        <f>Erfassung!D39</f>
        <v>0</v>
      </c>
      <c r="F17" s="116">
        <f>Erfassung!E39</f>
        <v>0</v>
      </c>
      <c r="G17" s="69"/>
      <c r="H17" s="216">
        <f>Erfassung!K39</f>
        <v>0</v>
      </c>
      <c r="I17" s="217">
        <f>Erfassung!N39</f>
        <v>0</v>
      </c>
      <c r="J17" s="116">
        <f>Erfassung!Q39</f>
        <v>0</v>
      </c>
      <c r="K17" s="95"/>
    </row>
    <row r="18" spans="7:10" ht="15">
      <c r="G18" s="10"/>
      <c r="H18" s="30"/>
      <c r="I18" s="3"/>
      <c r="J18" s="3"/>
    </row>
    <row r="19" spans="1:11" ht="15.75">
      <c r="A19" s="63" t="str">
        <f>"Lektionen "&amp;Erfassung!D12</f>
        <v>Lektionen Schuljahr bitte wählen</v>
      </c>
      <c r="B19" s="64"/>
      <c r="C19" s="64"/>
      <c r="D19" s="65"/>
      <c r="E19" s="65"/>
      <c r="F19" s="65"/>
      <c r="G19" s="65"/>
      <c r="H19" s="65"/>
      <c r="I19" s="66"/>
      <c r="J19" s="66"/>
      <c r="K19" s="65"/>
    </row>
    <row r="20" spans="7:10" ht="6" customHeight="1">
      <c r="G20" s="32"/>
      <c r="H20" s="32"/>
      <c r="I20" s="3"/>
      <c r="J20" s="3"/>
    </row>
    <row r="21" spans="4:10" ht="12.75">
      <c r="D21" s="312" t="str">
        <f>D12</f>
        <v>Organisation "Kindergarten/Primarstufe"</v>
      </c>
      <c r="E21" s="313"/>
      <c r="F21" s="314"/>
      <c r="G21" s="25"/>
      <c r="H21" s="312" t="str">
        <f>H12</f>
        <v>Organisation "Basisstufe/Primarstufe"</v>
      </c>
      <c r="I21" s="313"/>
      <c r="J21" s="314"/>
    </row>
    <row r="22" spans="4:10" ht="6" customHeight="1">
      <c r="D22" s="24"/>
      <c r="E22" s="25"/>
      <c r="F22" s="34"/>
      <c r="G22" s="95"/>
      <c r="H22" s="24"/>
      <c r="I22" s="25"/>
      <c r="J22" s="34"/>
    </row>
    <row r="23" spans="4:10" ht="12.75">
      <c r="D23" s="117" t="s">
        <v>2</v>
      </c>
      <c r="E23" s="96" t="s">
        <v>7</v>
      </c>
      <c r="F23" s="118" t="s">
        <v>6</v>
      </c>
      <c r="G23" s="95"/>
      <c r="H23" s="117" t="s">
        <v>16</v>
      </c>
      <c r="I23" s="96" t="s">
        <v>7</v>
      </c>
      <c r="J23" s="118" t="s">
        <v>6</v>
      </c>
    </row>
    <row r="24" spans="4:10" ht="6" customHeight="1">
      <c r="D24" s="114"/>
      <c r="E24" s="31"/>
      <c r="F24" s="115"/>
      <c r="G24" s="95"/>
      <c r="H24" s="114"/>
      <c r="I24" s="31"/>
      <c r="J24" s="115"/>
    </row>
    <row r="25" spans="2:10" ht="12.75">
      <c r="B25" s="92" t="s">
        <v>47</v>
      </c>
      <c r="C25" s="92"/>
      <c r="D25" s="218">
        <f>Hilfstabelle!F11</f>
        <v>0</v>
      </c>
      <c r="E25" s="219">
        <f>Hilfstabelle!G11</f>
        <v>0</v>
      </c>
      <c r="F25" s="119"/>
      <c r="G25" s="62"/>
      <c r="H25" s="218">
        <f>D25</f>
        <v>0</v>
      </c>
      <c r="I25" s="219">
        <f>E25</f>
        <v>0</v>
      </c>
      <c r="J25" s="119"/>
    </row>
    <row r="26" spans="2:10" ht="12.75">
      <c r="B26" s="92" t="s">
        <v>48</v>
      </c>
      <c r="C26" s="92"/>
      <c r="D26" s="218">
        <f>Erfassung!C43</f>
        <v>0</v>
      </c>
      <c r="E26" s="219">
        <f>Erfassung!D43</f>
        <v>0</v>
      </c>
      <c r="F26" s="119">
        <f>D26+E26</f>
        <v>0</v>
      </c>
      <c r="G26" s="35"/>
      <c r="H26" s="218">
        <f>Erfassung!K43</f>
        <v>0</v>
      </c>
      <c r="I26" s="219">
        <f>Erfassung!N43</f>
        <v>0</v>
      </c>
      <c r="J26" s="119">
        <f>H26+I26</f>
        <v>0</v>
      </c>
    </row>
    <row r="27" spans="2:10" s="9" customFormat="1" ht="6" customHeight="1">
      <c r="B27" s="92"/>
      <c r="C27" s="92"/>
      <c r="D27" s="220"/>
      <c r="E27" s="221"/>
      <c r="F27" s="73"/>
      <c r="G27" s="15"/>
      <c r="H27" s="220"/>
      <c r="I27" s="221"/>
      <c r="J27" s="73"/>
    </row>
    <row r="28" spans="2:10" s="9" customFormat="1" ht="12.75">
      <c r="B28" s="92" t="s">
        <v>49</v>
      </c>
      <c r="C28" s="92"/>
      <c r="D28" s="218">
        <f>Hilfstabelle!I11</f>
        <v>0</v>
      </c>
      <c r="E28" s="219">
        <f>Hilfstabelle!J11</f>
        <v>0</v>
      </c>
      <c r="F28" s="119"/>
      <c r="G28" s="15"/>
      <c r="H28" s="218">
        <f>D28</f>
        <v>0</v>
      </c>
      <c r="I28" s="219">
        <f>E28</f>
        <v>0</v>
      </c>
      <c r="J28" s="119"/>
    </row>
    <row r="29" spans="4:7" s="25" customFormat="1" ht="12.75">
      <c r="D29" s="97"/>
      <c r="E29" s="72"/>
      <c r="F29" s="23"/>
      <c r="G29" s="15"/>
    </row>
    <row r="30" spans="1:10" ht="12.75">
      <c r="A30" s="9"/>
      <c r="B30" s="9"/>
      <c r="C30" s="9"/>
      <c r="D30" s="120" t="s">
        <v>9</v>
      </c>
      <c r="E30" s="121" t="s">
        <v>8</v>
      </c>
      <c r="F30" s="122" t="s">
        <v>0</v>
      </c>
      <c r="G30" s="13"/>
      <c r="H30" s="120" t="s">
        <v>9</v>
      </c>
      <c r="I30" s="121" t="s">
        <v>8</v>
      </c>
      <c r="J30" s="122" t="s">
        <v>0</v>
      </c>
    </row>
    <row r="31" spans="1:10" ht="12.75">
      <c r="A31" s="9"/>
      <c r="B31" s="80" t="s">
        <v>4</v>
      </c>
      <c r="C31" s="80"/>
      <c r="D31" s="195">
        <f>SUM(D32:D37)</f>
        <v>0</v>
      </c>
      <c r="E31" s="196">
        <f>SUM(E32:E33)</f>
        <v>0</v>
      </c>
      <c r="F31" s="197">
        <f>D31-E31</f>
        <v>0</v>
      </c>
      <c r="G31" s="13"/>
      <c r="H31" s="195">
        <f>SUM(H32:H37)</f>
        <v>0</v>
      </c>
      <c r="I31" s="196">
        <f>SUM(I32:I35)</f>
        <v>0</v>
      </c>
      <c r="J31" s="197">
        <f>H31-I31</f>
        <v>0</v>
      </c>
    </row>
    <row r="32" spans="1:10" ht="12.75">
      <c r="A32" s="9"/>
      <c r="B32" s="81" t="s">
        <v>2</v>
      </c>
      <c r="C32" s="8"/>
      <c r="D32" s="123">
        <f>D16*H25*40</f>
        <v>0</v>
      </c>
      <c r="E32" s="124">
        <f>D26*40</f>
        <v>0</v>
      </c>
      <c r="F32" s="125"/>
      <c r="G32" s="13"/>
      <c r="H32" s="123">
        <f>D32</f>
        <v>0</v>
      </c>
      <c r="I32" s="124"/>
      <c r="J32" s="125"/>
    </row>
    <row r="33" spans="1:10" ht="12.75">
      <c r="A33" s="9"/>
      <c r="B33" s="81" t="s">
        <v>15</v>
      </c>
      <c r="C33" s="8"/>
      <c r="D33" s="123">
        <f>E16*E25*40</f>
        <v>0</v>
      </c>
      <c r="E33" s="124">
        <f>E26*40</f>
        <v>0</v>
      </c>
      <c r="F33" s="125"/>
      <c r="G33" s="13"/>
      <c r="H33" s="123">
        <f>D33</f>
        <v>0</v>
      </c>
      <c r="I33" s="124"/>
      <c r="J33" s="125"/>
    </row>
    <row r="34" spans="1:10" ht="12.75">
      <c r="A34" s="9"/>
      <c r="B34" s="81" t="s">
        <v>16</v>
      </c>
      <c r="C34" s="8"/>
      <c r="D34" s="123"/>
      <c r="E34" s="124"/>
      <c r="F34" s="125"/>
      <c r="G34" s="13"/>
      <c r="H34" s="123"/>
      <c r="I34" s="124">
        <f>H26*40</f>
        <v>0</v>
      </c>
      <c r="J34" s="125"/>
    </row>
    <row r="35" spans="1:10" ht="12.75">
      <c r="A35" s="9"/>
      <c r="B35" s="81" t="s">
        <v>7</v>
      </c>
      <c r="C35" s="8"/>
      <c r="D35" s="123"/>
      <c r="E35" s="124"/>
      <c r="F35" s="125"/>
      <c r="G35" s="13"/>
      <c r="H35" s="123"/>
      <c r="I35" s="124">
        <f>I26*40</f>
        <v>0</v>
      </c>
      <c r="J35" s="125"/>
    </row>
    <row r="36" spans="1:10" ht="12.75">
      <c r="A36" s="9"/>
      <c r="B36" s="81" t="s">
        <v>13</v>
      </c>
      <c r="C36" s="70">
        <v>0.1</v>
      </c>
      <c r="D36" s="123">
        <f>D17*D25*40*C36</f>
        <v>0</v>
      </c>
      <c r="E36" s="124"/>
      <c r="F36" s="125"/>
      <c r="G36" s="13"/>
      <c r="H36" s="123">
        <f>D16*H25*40*C36</f>
        <v>0</v>
      </c>
      <c r="I36" s="124"/>
      <c r="J36" s="125"/>
    </row>
    <row r="37" spans="1:10" ht="12.75">
      <c r="A37" s="9"/>
      <c r="B37" s="81" t="s">
        <v>14</v>
      </c>
      <c r="C37" s="70">
        <v>0.1</v>
      </c>
      <c r="D37" s="123">
        <f>E17*E25*40*C37</f>
        <v>0</v>
      </c>
      <c r="E37" s="124"/>
      <c r="F37" s="125"/>
      <c r="G37" s="13"/>
      <c r="H37" s="123">
        <f>(J17-D16)*I25*40*C37</f>
        <v>0</v>
      </c>
      <c r="I37" s="124"/>
      <c r="J37" s="125"/>
    </row>
    <row r="38" spans="4:7" s="9" customFormat="1" ht="12.75">
      <c r="D38" s="11"/>
      <c r="E38" s="4"/>
      <c r="F38" s="12"/>
      <c r="G38" s="13"/>
    </row>
    <row r="39" spans="1:11" ht="15.75">
      <c r="A39" s="63" t="s">
        <v>50</v>
      </c>
      <c r="B39" s="82"/>
      <c r="C39" s="82"/>
      <c r="D39" s="65"/>
      <c r="E39" s="65"/>
      <c r="F39" s="65"/>
      <c r="G39" s="65"/>
      <c r="H39" s="65"/>
      <c r="I39" s="66"/>
      <c r="J39" s="66"/>
      <c r="K39" s="65"/>
    </row>
    <row r="40" spans="4:7" s="9" customFormat="1" ht="6" customHeight="1">
      <c r="D40" s="11"/>
      <c r="E40" s="4"/>
      <c r="F40" s="12"/>
      <c r="G40" s="13"/>
    </row>
    <row r="41" spans="4:12" s="9" customFormat="1" ht="12.75">
      <c r="D41" s="312" t="str">
        <f>D21</f>
        <v>Organisation "Kindergarten/Primarstufe"</v>
      </c>
      <c r="E41" s="313"/>
      <c r="F41" s="314"/>
      <c r="G41" s="179"/>
      <c r="H41" s="312" t="str">
        <f>H21</f>
        <v>Organisation "Basisstufe/Primarstufe"</v>
      </c>
      <c r="I41" s="313"/>
      <c r="J41" s="314"/>
      <c r="K41" s="241"/>
      <c r="L41" s="241"/>
    </row>
    <row r="42" spans="4:10" s="9" customFormat="1" ht="6" customHeight="1">
      <c r="D42" s="33"/>
      <c r="E42" s="72"/>
      <c r="F42" s="73"/>
      <c r="G42" s="13"/>
      <c r="H42" s="24"/>
      <c r="I42" s="25"/>
      <c r="J42" s="26"/>
    </row>
    <row r="43" spans="4:15" s="9" customFormat="1" ht="25.5">
      <c r="D43" s="126" t="s">
        <v>10</v>
      </c>
      <c r="E43" s="127" t="s">
        <v>11</v>
      </c>
      <c r="F43" s="128" t="s">
        <v>0</v>
      </c>
      <c r="G43" s="29"/>
      <c r="H43" s="126" t="s">
        <v>10</v>
      </c>
      <c r="I43" s="127" t="s">
        <v>11</v>
      </c>
      <c r="J43" s="128" t="s">
        <v>0</v>
      </c>
      <c r="N43" s="201"/>
      <c r="O43" s="88"/>
    </row>
    <row r="44" spans="2:18" s="9" customFormat="1" ht="12.75">
      <c r="B44" s="80" t="s">
        <v>68</v>
      </c>
      <c r="C44" s="80"/>
      <c r="D44" s="195">
        <f>SUM(D45:D49)</f>
        <v>0</v>
      </c>
      <c r="E44" s="196">
        <f>SUM(E45:E49)</f>
        <v>0</v>
      </c>
      <c r="F44" s="198">
        <f>D44-E44</f>
        <v>0</v>
      </c>
      <c r="G44" s="29"/>
      <c r="H44" s="195">
        <f>SUM(H45:H49)</f>
        <v>0</v>
      </c>
      <c r="I44" s="196" t="e">
        <f>E44/E31*I31</f>
        <v>#DIV/0!</v>
      </c>
      <c r="J44" s="198" t="e">
        <f>H44-I44</f>
        <v>#DIV/0!</v>
      </c>
      <c r="O44" s="103"/>
      <c r="P44" s="103"/>
      <c r="R44" s="201"/>
    </row>
    <row r="45" spans="2:14" s="9" customFormat="1" ht="12.75">
      <c r="B45" s="81" t="s">
        <v>2</v>
      </c>
      <c r="C45" s="8"/>
      <c r="D45" s="123">
        <f>D32*D28</f>
        <v>0</v>
      </c>
      <c r="E45" s="124">
        <f>D28*E32</f>
        <v>0</v>
      </c>
      <c r="F45" s="125"/>
      <c r="G45" s="29"/>
      <c r="H45" s="123">
        <f>H32*D28</f>
        <v>0</v>
      </c>
      <c r="I45" s="124">
        <f>D28*I34</f>
        <v>0</v>
      </c>
      <c r="J45" s="125"/>
      <c r="N45" s="99"/>
    </row>
    <row r="46" spans="2:16" s="9" customFormat="1" ht="12.75">
      <c r="B46" s="81" t="s">
        <v>18</v>
      </c>
      <c r="C46" s="8"/>
      <c r="D46" s="123">
        <f>D33*E28</f>
        <v>0</v>
      </c>
      <c r="E46" s="124">
        <f>E33*E28</f>
        <v>0</v>
      </c>
      <c r="F46" s="125"/>
      <c r="G46" s="29"/>
      <c r="H46" s="123">
        <f>H33*E28</f>
        <v>0</v>
      </c>
      <c r="I46" s="124">
        <f>E28*I35</f>
        <v>0</v>
      </c>
      <c r="J46" s="125"/>
      <c r="N46" s="201"/>
      <c r="P46" s="88"/>
    </row>
    <row r="47" spans="2:14" s="9" customFormat="1" ht="12.75">
      <c r="B47" s="81" t="s">
        <v>53</v>
      </c>
      <c r="C47" s="70"/>
      <c r="D47" s="123">
        <f>D36*D28</f>
        <v>0</v>
      </c>
      <c r="E47" s="124"/>
      <c r="F47" s="125"/>
      <c r="G47" s="29"/>
      <c r="H47" s="123">
        <f>H36*H28</f>
        <v>0</v>
      </c>
      <c r="I47" s="124"/>
      <c r="J47" s="125"/>
      <c r="N47" s="103"/>
    </row>
    <row r="48" spans="2:18" s="9" customFormat="1" ht="12.75">
      <c r="B48" s="81" t="s">
        <v>14</v>
      </c>
      <c r="C48" s="70"/>
      <c r="D48" s="123">
        <f>D37*E28</f>
        <v>0</v>
      </c>
      <c r="E48" s="124"/>
      <c r="F48" s="125"/>
      <c r="G48" s="29"/>
      <c r="H48" s="123">
        <f>H37*I28</f>
        <v>0</v>
      </c>
      <c r="I48" s="124"/>
      <c r="J48" s="125"/>
      <c r="M48" s="103"/>
      <c r="N48" s="103"/>
      <c r="P48" s="103"/>
      <c r="R48" s="99"/>
    </row>
    <row r="49" spans="2:13" s="9" customFormat="1" ht="12.75">
      <c r="B49" s="81" t="s">
        <v>17</v>
      </c>
      <c r="C49" s="70">
        <v>0.02</v>
      </c>
      <c r="D49" s="123">
        <f>(D32*D28+D33*E28)*C49</f>
        <v>0</v>
      </c>
      <c r="E49" s="124">
        <f>(E32*D28+E33*E28)*C49</f>
        <v>0</v>
      </c>
      <c r="F49" s="125"/>
      <c r="G49" s="85"/>
      <c r="H49" s="123">
        <f>D49</f>
        <v>0</v>
      </c>
      <c r="I49" s="124">
        <f>(I34*D28+I35*E28)*C49</f>
        <v>0</v>
      </c>
      <c r="J49" s="125"/>
      <c r="M49" s="103"/>
    </row>
    <row r="50" spans="2:10" s="11" customFormat="1" ht="6" customHeight="1">
      <c r="B50" s="100"/>
      <c r="C50" s="101"/>
      <c r="D50" s="130"/>
      <c r="E50" s="124"/>
      <c r="F50" s="131"/>
      <c r="G50" s="102"/>
      <c r="H50" s="130"/>
      <c r="I50" s="124"/>
      <c r="J50" s="131"/>
    </row>
    <row r="51" spans="2:18" s="9" customFormat="1" ht="12.75">
      <c r="B51" s="80" t="s">
        <v>69</v>
      </c>
      <c r="C51" s="84" t="e">
        <f>((90%*Erfassung!E37/380)+(ROUNDUP(Erfassung!E37/380,0)*10%))/Erfassung!E37*F16</f>
        <v>#DIV/0!</v>
      </c>
      <c r="D51" s="132" t="e">
        <f>C51*Hilfstabelle!L11</f>
        <v>#DIV/0!</v>
      </c>
      <c r="E51" s="124" t="e">
        <f>C51*Hilfstabelle!L11</f>
        <v>#DIV/0!</v>
      </c>
      <c r="F51" s="125"/>
      <c r="G51" s="85"/>
      <c r="H51" s="123" t="e">
        <f>C51*Hilfstabelle!L11</f>
        <v>#DIV/0!</v>
      </c>
      <c r="I51" s="124" t="e">
        <f>C51*Hilfstabelle!L11</f>
        <v>#DIV/0!</v>
      </c>
      <c r="J51" s="125"/>
      <c r="R51" s="104"/>
    </row>
    <row r="52" spans="2:10" s="9" customFormat="1" ht="6" customHeight="1">
      <c r="B52" s="11"/>
      <c r="C52" s="83"/>
      <c r="D52" s="123"/>
      <c r="E52" s="124"/>
      <c r="F52" s="125"/>
      <c r="G52" s="86"/>
      <c r="H52" s="123"/>
      <c r="I52" s="124"/>
      <c r="J52" s="125"/>
    </row>
    <row r="53" spans="2:16" s="9" customFormat="1" ht="12.75">
      <c r="B53" s="80" t="s">
        <v>3</v>
      </c>
      <c r="C53" s="84">
        <f>Erfassung!O9</f>
        <v>0</v>
      </c>
      <c r="D53" s="133" t="e">
        <f>((((D45+D46+D51)*(1+C55))+D49)*C53)/(1+C55)</f>
        <v>#DIV/0!</v>
      </c>
      <c r="E53" s="134">
        <f>Erfassung!E47</f>
        <v>0</v>
      </c>
      <c r="F53" s="129" t="e">
        <f>D53-E53</f>
        <v>#DIV/0!</v>
      </c>
      <c r="G53" s="29"/>
      <c r="H53" s="133" t="e">
        <f>D53</f>
        <v>#DIV/0!</v>
      </c>
      <c r="I53" s="134">
        <f>Erfassung!Q47</f>
        <v>0</v>
      </c>
      <c r="J53" s="129" t="e">
        <f>H53-I53</f>
        <v>#DIV/0!</v>
      </c>
      <c r="M53" s="99"/>
      <c r="N53" s="88"/>
      <c r="O53" s="99"/>
      <c r="P53" s="103"/>
    </row>
    <row r="54" spans="2:14" s="9" customFormat="1" ht="6" customHeight="1">
      <c r="B54" s="11"/>
      <c r="C54" s="83"/>
      <c r="D54" s="123"/>
      <c r="E54" s="124"/>
      <c r="F54" s="125"/>
      <c r="G54" s="86"/>
      <c r="H54" s="123"/>
      <c r="I54" s="124"/>
      <c r="J54" s="125"/>
      <c r="N54" s="88"/>
    </row>
    <row r="55" spans="2:16" s="9" customFormat="1" ht="12.75">
      <c r="B55" s="80" t="s">
        <v>5</v>
      </c>
      <c r="C55" s="84">
        <f>Hilfstabelle!N11</f>
        <v>0</v>
      </c>
      <c r="D55" s="123" t="e">
        <f>(D45+D46+D51+D53)*C55</f>
        <v>#DIV/0!</v>
      </c>
      <c r="E55" s="124">
        <f>(E44+E53)*C55</f>
        <v>0</v>
      </c>
      <c r="F55" s="129" t="e">
        <f>D55-E55</f>
        <v>#DIV/0!</v>
      </c>
      <c r="G55" s="29"/>
      <c r="H55" s="123" t="e">
        <f>(H45+H46+H51+H53)*C55</f>
        <v>#DIV/0!</v>
      </c>
      <c r="I55" s="124" t="e">
        <f>(I44+I53)*C55</f>
        <v>#DIV/0!</v>
      </c>
      <c r="J55" s="129" t="e">
        <f>H55-I55</f>
        <v>#DIV/0!</v>
      </c>
      <c r="N55" s="88"/>
      <c r="P55" s="103"/>
    </row>
    <row r="56" spans="4:16" s="9" customFormat="1" ht="12.75">
      <c r="D56" s="135"/>
      <c r="E56" s="136"/>
      <c r="F56" s="137"/>
      <c r="G56" s="86"/>
      <c r="H56" s="135"/>
      <c r="I56" s="136"/>
      <c r="J56" s="137"/>
      <c r="P56" s="103"/>
    </row>
    <row r="57" spans="2:16" s="3" customFormat="1" ht="15.75">
      <c r="B57" s="105" t="s">
        <v>54</v>
      </c>
      <c r="C57" s="106"/>
      <c r="D57" s="138" t="e">
        <f>D44+D53+D55+D51</f>
        <v>#DIV/0!</v>
      </c>
      <c r="E57" s="139" t="e">
        <f>E44+E53+E55+E51</f>
        <v>#DIV/0!</v>
      </c>
      <c r="F57" s="140" t="e">
        <f>D57-E57</f>
        <v>#DIV/0!</v>
      </c>
      <c r="G57" s="107"/>
      <c r="H57" s="138" t="e">
        <f>H44+H53+H55+H51</f>
        <v>#DIV/0!</v>
      </c>
      <c r="I57" s="139" t="e">
        <f>I44+I53+I55+I51</f>
        <v>#DIV/0!</v>
      </c>
      <c r="J57" s="140" t="e">
        <f>H57-I57</f>
        <v>#DIV/0!</v>
      </c>
      <c r="P57" s="108"/>
    </row>
    <row r="58" spans="2:10" s="9" customFormat="1" ht="12.75">
      <c r="B58"/>
      <c r="E58" s="29"/>
      <c r="F58" s="87"/>
      <c r="G58" s="88"/>
      <c r="I58" s="29"/>
      <c r="J58" s="87"/>
    </row>
    <row r="59" spans="1:11" ht="15.75">
      <c r="A59" s="63" t="s">
        <v>56</v>
      </c>
      <c r="B59" s="82"/>
      <c r="C59" s="82"/>
      <c r="D59" s="65"/>
      <c r="E59" s="65"/>
      <c r="F59" s="65"/>
      <c r="G59" s="65"/>
      <c r="H59" s="65"/>
      <c r="I59" s="66"/>
      <c r="J59" s="66"/>
      <c r="K59" s="65"/>
    </row>
    <row r="60" spans="2:10" s="9" customFormat="1" ht="6" customHeight="1">
      <c r="B60"/>
      <c r="E60" s="29"/>
      <c r="F60" s="87"/>
      <c r="G60" s="88"/>
      <c r="I60" s="29"/>
      <c r="J60" s="87"/>
    </row>
    <row r="61" spans="2:10" ht="12.75">
      <c r="B61" s="80" t="s">
        <v>20</v>
      </c>
      <c r="C61" s="80"/>
      <c r="D61" s="141"/>
      <c r="E61" s="127">
        <f>Erfassung!E56</f>
        <v>0</v>
      </c>
      <c r="F61" s="142"/>
      <c r="G61" s="109"/>
      <c r="H61" s="141"/>
      <c r="I61" s="127">
        <f>Erfassung!Q56</f>
        <v>0</v>
      </c>
      <c r="J61" s="142"/>
    </row>
    <row r="62" spans="4:10" ht="12.75">
      <c r="D62" s="9"/>
      <c r="E62" s="88"/>
      <c r="F62" s="88"/>
      <c r="G62" s="88"/>
      <c r="H62" s="9"/>
      <c r="I62" s="88"/>
      <c r="J62" s="88"/>
    </row>
    <row r="63" spans="2:11" ht="18">
      <c r="B63" s="78" t="e">
        <f>IF(J63&gt;0,"Einsparung","Mehrkosten")&amp;" Basisstufenmodell"</f>
        <v>#DIV/0!</v>
      </c>
      <c r="C63" s="79"/>
      <c r="D63" s="89"/>
      <c r="E63" s="90"/>
      <c r="F63" s="90"/>
      <c r="G63" s="90"/>
      <c r="H63" s="71"/>
      <c r="I63" s="90"/>
      <c r="J63" s="94" t="e">
        <f>(J57-I61)-(F57-E61)</f>
        <v>#DIV/0!</v>
      </c>
      <c r="K63" s="71"/>
    </row>
    <row r="64" spans="2:10" ht="12.75">
      <c r="B64" t="s">
        <v>1</v>
      </c>
      <c r="D64" s="9" t="s">
        <v>19</v>
      </c>
      <c r="E64" s="91">
        <f>Erfassung!O8</f>
        <v>0</v>
      </c>
      <c r="F64" s="9"/>
      <c r="G64" s="9"/>
      <c r="H64" s="9"/>
      <c r="I64" s="9"/>
      <c r="J64" s="110" t="e">
        <f>J63/E64</f>
        <v>#DIV/0!</v>
      </c>
    </row>
    <row r="65" spans="4:10" ht="12.75">
      <c r="D65" s="11"/>
      <c r="E65" s="4"/>
      <c r="F65" s="12"/>
      <c r="G65" s="13"/>
      <c r="H65" s="9"/>
      <c r="I65" s="9"/>
      <c r="J65" s="9"/>
    </row>
    <row r="66" spans="1:7" s="9" customFormat="1" ht="12.75">
      <c r="A66" s="213" t="s">
        <v>70</v>
      </c>
      <c r="B66" s="213"/>
      <c r="D66" s="11"/>
      <c r="E66" s="4"/>
      <c r="F66" s="12"/>
      <c r="G66" s="13"/>
    </row>
    <row r="67" spans="2:10" s="9" customFormat="1" ht="12.75" customHeight="1">
      <c r="B67" s="311" t="s">
        <v>67</v>
      </c>
      <c r="C67" s="311"/>
      <c r="D67" s="311"/>
      <c r="E67" s="311"/>
      <c r="F67" s="311"/>
      <c r="G67" s="311"/>
      <c r="H67" s="311"/>
      <c r="I67" s="311"/>
      <c r="J67" s="311"/>
    </row>
    <row r="68" spans="2:10" s="9" customFormat="1" ht="12.75">
      <c r="B68" s="311"/>
      <c r="C68" s="311"/>
      <c r="D68" s="311"/>
      <c r="E68" s="311"/>
      <c r="F68" s="311"/>
      <c r="G68" s="311"/>
      <c r="H68" s="311"/>
      <c r="I68" s="311"/>
      <c r="J68" s="311"/>
    </row>
    <row r="69" spans="2:10" s="9" customFormat="1" ht="12.75">
      <c r="B69" s="311"/>
      <c r="C69" s="311"/>
      <c r="D69" s="311"/>
      <c r="E69" s="311"/>
      <c r="F69" s="311"/>
      <c r="G69" s="311"/>
      <c r="H69" s="311"/>
      <c r="I69" s="311"/>
      <c r="J69" s="311"/>
    </row>
    <row r="70" spans="2:10" s="9" customFormat="1" ht="12.75">
      <c r="B70" s="214"/>
      <c r="C70" s="214"/>
      <c r="D70" s="214"/>
      <c r="E70" s="214"/>
      <c r="F70" s="214"/>
      <c r="G70" s="214"/>
      <c r="H70" s="214"/>
      <c r="I70" s="214"/>
      <c r="J70" s="214"/>
    </row>
    <row r="71" spans="2:10" s="9" customFormat="1" ht="12.75">
      <c r="B71" s="214"/>
      <c r="C71" s="214"/>
      <c r="D71" s="214"/>
      <c r="E71" s="214"/>
      <c r="F71" s="214"/>
      <c r="G71" s="214"/>
      <c r="H71" s="214"/>
      <c r="I71" s="214"/>
      <c r="J71" s="214"/>
    </row>
    <row r="72" spans="2:10" ht="12.75">
      <c r="B72" s="214"/>
      <c r="C72" s="214"/>
      <c r="D72" s="214"/>
      <c r="E72" s="214"/>
      <c r="F72" s="214"/>
      <c r="G72" s="214"/>
      <c r="H72" s="214"/>
      <c r="I72" s="214"/>
      <c r="J72" s="214"/>
    </row>
  </sheetData>
  <sheetProtection password="E0A9" sheet="1"/>
  <mergeCells count="7">
    <mergeCell ref="B67:J69"/>
    <mergeCell ref="D41:F41"/>
    <mergeCell ref="H41:J41"/>
    <mergeCell ref="H21:J21"/>
    <mergeCell ref="D21:F21"/>
    <mergeCell ref="D12:F12"/>
    <mergeCell ref="H12:J12"/>
  </mergeCells>
  <printOptions/>
  <pageMargins left="0.3937007874015748" right="0.3937007874015748" top="1.3779527559055118" bottom="0.5905511811023623" header="0.3937007874015748" footer="0.3937007874015748"/>
  <pageSetup fitToHeight="1" fitToWidth="1" horizontalDpi="600" verticalDpi="600" orientation="portrait" paperSize="9" scale="85" r:id="rId4"/>
  <headerFooter>
    <oddHeader>&amp;L&amp;"Arial,Fett"Amt für Volksschule&amp;R
&amp;G</oddHeader>
    <oddFooter>&amp;L&amp;8&amp;F/AVFIN&amp;C&amp;8&amp;P/&amp;N&amp;R&amp;8&amp;A/Druck: &amp;D</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Y13"/>
  <sheetViews>
    <sheetView zoomScalePageLayoutView="0" workbookViewId="0" topLeftCell="A1">
      <selection activeCell="Y9" sqref="Y9"/>
    </sheetView>
  </sheetViews>
  <sheetFormatPr defaultColWidth="11.421875" defaultRowHeight="12.75"/>
  <cols>
    <col min="4" max="4" width="7.140625" style="0" bestFit="1" customWidth="1"/>
    <col min="5" max="5" width="1.7109375" style="0" customWidth="1"/>
    <col min="8" max="8" width="1.7109375" style="0" customWidth="1"/>
    <col min="11" max="11" width="3.00390625" style="0" bestFit="1" customWidth="1"/>
    <col min="12" max="12" width="11.00390625" style="0" bestFit="1" customWidth="1"/>
    <col min="13" max="13" width="1.7109375" style="0" customWidth="1"/>
    <col min="14" max="14" width="15.57421875" style="0" bestFit="1" customWidth="1"/>
    <col min="15" max="15" width="1.7109375" style="0" customWidth="1"/>
    <col min="17" max="17" width="1.7109375" style="0" customWidth="1"/>
    <col min="20" max="20" width="1.7109375" style="0" customWidth="1"/>
    <col min="23" max="23" width="1.7109375" style="0" customWidth="1"/>
  </cols>
  <sheetData>
    <row r="1" spans="2:22" ht="13.5" thickBot="1">
      <c r="B1" s="13">
        <v>1</v>
      </c>
      <c r="C1" s="13">
        <v>2</v>
      </c>
      <c r="D1" s="13">
        <v>3</v>
      </c>
      <c r="E1" s="13">
        <v>4</v>
      </c>
      <c r="F1" s="13">
        <v>5</v>
      </c>
      <c r="G1" s="13">
        <v>6</v>
      </c>
      <c r="H1" s="13">
        <v>7</v>
      </c>
      <c r="I1" s="13">
        <v>8</v>
      </c>
      <c r="J1" s="13">
        <v>9</v>
      </c>
      <c r="K1" s="13">
        <v>10</v>
      </c>
      <c r="L1" s="13">
        <v>11</v>
      </c>
      <c r="M1" s="13">
        <v>12</v>
      </c>
      <c r="N1" s="13">
        <v>13</v>
      </c>
      <c r="O1" s="13">
        <v>14</v>
      </c>
      <c r="P1" s="13">
        <v>15</v>
      </c>
      <c r="Q1" s="13">
        <v>16</v>
      </c>
      <c r="R1" s="13">
        <v>17</v>
      </c>
      <c r="S1" s="13">
        <v>18</v>
      </c>
      <c r="T1" s="13">
        <v>19</v>
      </c>
      <c r="U1" s="13">
        <v>20</v>
      </c>
      <c r="V1" s="13">
        <v>21</v>
      </c>
    </row>
    <row r="2" spans="2:25" ht="12.75">
      <c r="B2" s="36" t="s">
        <v>25</v>
      </c>
      <c r="C2" s="37"/>
      <c r="D2" s="38"/>
      <c r="E2" s="2"/>
      <c r="F2" s="46" t="s">
        <v>12</v>
      </c>
      <c r="G2" s="47"/>
      <c r="I2" s="53" t="s">
        <v>32</v>
      </c>
      <c r="J2" s="47"/>
      <c r="L2" s="54" t="s">
        <v>55</v>
      </c>
      <c r="N2" s="54" t="s">
        <v>34</v>
      </c>
      <c r="P2" s="54" t="s">
        <v>30</v>
      </c>
      <c r="R2" s="36" t="s">
        <v>22</v>
      </c>
      <c r="S2" s="38"/>
      <c r="T2" s="2"/>
      <c r="U2" s="46" t="s">
        <v>30</v>
      </c>
      <c r="V2" s="38"/>
      <c r="X2" s="242" t="s">
        <v>75</v>
      </c>
      <c r="Y2" s="243"/>
    </row>
    <row r="3" spans="2:25" ht="12.75">
      <c r="B3" s="39"/>
      <c r="C3" s="40"/>
      <c r="D3" s="41"/>
      <c r="E3" s="2"/>
      <c r="F3" s="48" t="s">
        <v>27</v>
      </c>
      <c r="G3" s="49" t="s">
        <v>28</v>
      </c>
      <c r="I3" s="48" t="s">
        <v>27</v>
      </c>
      <c r="J3" s="49" t="s">
        <v>28</v>
      </c>
      <c r="L3" s="55"/>
      <c r="N3" s="55"/>
      <c r="P3" s="58" t="s">
        <v>35</v>
      </c>
      <c r="R3" s="39"/>
      <c r="S3" s="50"/>
      <c r="U3" s="39"/>
      <c r="V3" s="50"/>
      <c r="X3" s="39"/>
      <c r="Y3" s="50"/>
    </row>
    <row r="4" spans="2:25" ht="12.75">
      <c r="B4" s="39">
        <v>1</v>
      </c>
      <c r="C4" s="25" t="s">
        <v>29</v>
      </c>
      <c r="D4" s="41"/>
      <c r="E4" s="2"/>
      <c r="F4" s="39"/>
      <c r="G4" s="50"/>
      <c r="I4" s="39"/>
      <c r="J4" s="50"/>
      <c r="L4" s="55"/>
      <c r="N4" s="55"/>
      <c r="P4" s="55"/>
      <c r="R4" s="51">
        <v>1</v>
      </c>
      <c r="S4" s="59" t="s">
        <v>29</v>
      </c>
      <c r="T4" s="2"/>
      <c r="U4" s="48" t="s">
        <v>31</v>
      </c>
      <c r="V4" s="61">
        <v>0.1</v>
      </c>
      <c r="X4" s="39"/>
      <c r="Y4" s="50"/>
    </row>
    <row r="5" spans="2:25" ht="12.75">
      <c r="B5" s="39">
        <v>2</v>
      </c>
      <c r="C5" s="15" t="str">
        <f>D5&amp;"/"&amp;D5+1</f>
        <v>2017/2018</v>
      </c>
      <c r="D5" s="41">
        <v>2017</v>
      </c>
      <c r="E5" s="2"/>
      <c r="F5" s="51">
        <v>1.67</v>
      </c>
      <c r="G5" s="41">
        <v>1.71</v>
      </c>
      <c r="I5" s="251">
        <v>78.96</v>
      </c>
      <c r="J5" s="247">
        <v>87.35</v>
      </c>
      <c r="L5" s="253">
        <v>131265.0625</v>
      </c>
      <c r="N5" s="56">
        <v>0.2</v>
      </c>
      <c r="P5" s="56">
        <v>0.02</v>
      </c>
      <c r="R5" s="51">
        <v>2</v>
      </c>
      <c r="S5" s="49" t="s">
        <v>23</v>
      </c>
      <c r="T5" s="2"/>
      <c r="U5" s="48" t="s">
        <v>16</v>
      </c>
      <c r="V5" s="61">
        <v>0.1</v>
      </c>
      <c r="X5" s="39">
        <v>2017</v>
      </c>
      <c r="Y5" s="244">
        <v>0</v>
      </c>
    </row>
    <row r="6" spans="2:25" ht="12" customHeight="1">
      <c r="B6" s="39">
        <v>3</v>
      </c>
      <c r="C6" s="15" t="str">
        <f>D6&amp;"/"&amp;D6+1</f>
        <v>2018/2019</v>
      </c>
      <c r="D6" s="41">
        <v>2018</v>
      </c>
      <c r="E6" s="2"/>
      <c r="F6" s="51">
        <v>1.67</v>
      </c>
      <c r="G6" s="41">
        <v>1.71</v>
      </c>
      <c r="I6" s="251">
        <v>79.56</v>
      </c>
      <c r="J6" s="247">
        <v>87.01</v>
      </c>
      <c r="L6" s="253">
        <v>131265.0625</v>
      </c>
      <c r="N6" s="56">
        <v>0.2</v>
      </c>
      <c r="P6" s="56">
        <v>0.02</v>
      </c>
      <c r="R6" s="51">
        <v>3</v>
      </c>
      <c r="S6" s="49" t="s">
        <v>24</v>
      </c>
      <c r="T6" s="2"/>
      <c r="U6" s="51"/>
      <c r="V6" s="41"/>
      <c r="X6" s="39">
        <v>2018</v>
      </c>
      <c r="Y6" s="244">
        <v>0</v>
      </c>
    </row>
    <row r="7" spans="2:25" ht="12.75">
      <c r="B7" s="39">
        <v>4</v>
      </c>
      <c r="C7" s="15" t="str">
        <f>D7&amp;"/"&amp;D7+1</f>
        <v>2019/2020</v>
      </c>
      <c r="D7" s="41">
        <v>2019</v>
      </c>
      <c r="E7" s="2"/>
      <c r="F7" s="51">
        <v>1.67</v>
      </c>
      <c r="G7" s="41">
        <v>1.71</v>
      </c>
      <c r="I7" s="251">
        <v>79.56</v>
      </c>
      <c r="J7" s="247">
        <v>86.84</v>
      </c>
      <c r="L7" s="253">
        <v>131265.0625</v>
      </c>
      <c r="N7" s="56">
        <v>0.2</v>
      </c>
      <c r="P7" s="56">
        <v>0.02</v>
      </c>
      <c r="R7" s="51"/>
      <c r="S7" s="41"/>
      <c r="T7" s="2"/>
      <c r="U7" s="51"/>
      <c r="V7" s="41"/>
      <c r="X7" s="39">
        <v>2019</v>
      </c>
      <c r="Y7" s="249">
        <v>0</v>
      </c>
    </row>
    <row r="8" spans="2:25" ht="12.75">
      <c r="B8" s="39">
        <v>5</v>
      </c>
      <c r="C8" s="15" t="str">
        <f>D8&amp;"/"&amp;D8+1</f>
        <v>2020/2021</v>
      </c>
      <c r="D8" s="41">
        <v>2020</v>
      </c>
      <c r="E8" s="2"/>
      <c r="F8" s="255">
        <v>1.67</v>
      </c>
      <c r="G8" s="256">
        <v>1.71</v>
      </c>
      <c r="I8" s="252">
        <f>I7*(1+Y8)</f>
        <v>79.56</v>
      </c>
      <c r="J8" s="248">
        <f>J7*(1+Y8)</f>
        <v>86.84</v>
      </c>
      <c r="L8" s="254">
        <f>L7*(1+Y8)</f>
        <v>131265.0625</v>
      </c>
      <c r="N8" s="250">
        <v>0.2</v>
      </c>
      <c r="P8" s="250">
        <v>0.02</v>
      </c>
      <c r="R8" s="51"/>
      <c r="S8" s="41"/>
      <c r="T8" s="2"/>
      <c r="U8" s="51"/>
      <c r="V8" s="41"/>
      <c r="X8" s="39">
        <v>2020</v>
      </c>
      <c r="Y8" s="245">
        <v>0</v>
      </c>
    </row>
    <row r="9" spans="2:25" ht="12.75">
      <c r="B9" s="39">
        <v>6</v>
      </c>
      <c r="C9" s="15" t="str">
        <f>D9&amp;"/"&amp;D9+1</f>
        <v>2021/2022</v>
      </c>
      <c r="D9" s="41">
        <v>2021</v>
      </c>
      <c r="E9" s="2"/>
      <c r="F9" s="255">
        <v>1.67</v>
      </c>
      <c r="G9" s="256">
        <v>1.71</v>
      </c>
      <c r="I9" s="252">
        <f>I8*(1+Y9)</f>
        <v>79.56</v>
      </c>
      <c r="J9" s="248">
        <f>J8*(1+Y9)</f>
        <v>86.84</v>
      </c>
      <c r="L9" s="254">
        <f>L8*(1+Y9)</f>
        <v>131265.0625</v>
      </c>
      <c r="N9" s="250">
        <v>0.2</v>
      </c>
      <c r="P9" s="250">
        <v>0.02</v>
      </c>
      <c r="R9" s="51"/>
      <c r="S9" s="41"/>
      <c r="T9" s="2"/>
      <c r="U9" s="51"/>
      <c r="V9" s="41"/>
      <c r="X9" s="39">
        <v>2021</v>
      </c>
      <c r="Y9" s="245">
        <v>0</v>
      </c>
    </row>
    <row r="10" spans="2:25" ht="12.75">
      <c r="B10" s="42"/>
      <c r="C10" s="40"/>
      <c r="D10" s="41"/>
      <c r="E10" s="2"/>
      <c r="F10" s="39"/>
      <c r="G10" s="50"/>
      <c r="I10" s="205"/>
      <c r="J10" s="206"/>
      <c r="L10" s="209"/>
      <c r="N10" s="55"/>
      <c r="P10" s="55"/>
      <c r="R10" s="51"/>
      <c r="S10" s="41"/>
      <c r="T10" s="2"/>
      <c r="U10" s="51"/>
      <c r="V10" s="41"/>
      <c r="X10" s="39">
        <v>2022</v>
      </c>
      <c r="Y10" s="245"/>
    </row>
    <row r="11" spans="1:25" ht="13.5" thickBot="1">
      <c r="A11" s="13" t="s">
        <v>33</v>
      </c>
      <c r="B11" s="43">
        <f>Erfassung!E11</f>
        <v>1</v>
      </c>
      <c r="C11" s="44" t="str">
        <f>VLOOKUP(Erfassung!E11,Hilfstabelle!B4:C8,2,FALSE)</f>
        <v>bitte wählen</v>
      </c>
      <c r="D11" s="45"/>
      <c r="E11" s="2"/>
      <c r="F11" s="43">
        <f>VLOOKUP($B$11,$B$3:$P$8,F1,FALSE)</f>
        <v>0</v>
      </c>
      <c r="G11" s="52">
        <f>VLOOKUP($B$11,$B$3:$P$8,G1,FALSE)</f>
        <v>0</v>
      </c>
      <c r="I11" s="207">
        <f>VLOOKUP($B$11,$B$3:$P$8,I1,FALSE)</f>
        <v>0</v>
      </c>
      <c r="J11" s="208">
        <f>VLOOKUP($B$11,$B$3:$P$8,J1,FALSE)</f>
        <v>0</v>
      </c>
      <c r="L11" s="210">
        <f>VLOOKUP($B$11,$B$3:$P$8,L1,FALSE)</f>
        <v>0</v>
      </c>
      <c r="N11" s="57">
        <f>VLOOKUP($B$11,$B$3:$P$8,N1,FALSE)</f>
        <v>0</v>
      </c>
      <c r="P11" s="57">
        <f>VLOOKUP($B$11,$B$3:$P$8,P1,FALSE)</f>
        <v>0</v>
      </c>
      <c r="R11" s="60"/>
      <c r="S11" s="45"/>
      <c r="T11" s="2"/>
      <c r="U11" s="60"/>
      <c r="V11" s="45"/>
      <c r="X11" s="43">
        <v>2023</v>
      </c>
      <c r="Y11" s="246"/>
    </row>
    <row r="12" spans="2:22" ht="12.75">
      <c r="B12" s="2"/>
      <c r="C12" s="2"/>
      <c r="D12" s="2"/>
      <c r="E12" s="2"/>
      <c r="R12" s="2"/>
      <c r="S12" s="2"/>
      <c r="T12" s="2"/>
      <c r="U12" s="2"/>
      <c r="V12" s="2"/>
    </row>
    <row r="13" spans="2:22" ht="12.75">
      <c r="B13" s="2"/>
      <c r="C13" s="2"/>
      <c r="D13" s="2"/>
      <c r="E13" s="2"/>
      <c r="R13" s="2"/>
      <c r="S13" s="2"/>
      <c r="T13" s="2"/>
      <c r="U13" s="2"/>
      <c r="V13" s="2"/>
    </row>
  </sheetData>
  <sheetProtection password="E0A9" sheet="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Thurgau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avkrep</cp:lastModifiedBy>
  <cp:lastPrinted>2013-08-19T06:54:05Z</cp:lastPrinted>
  <dcterms:created xsi:type="dcterms:W3CDTF">2006-04-10T09:45:06Z</dcterms:created>
  <dcterms:modified xsi:type="dcterms:W3CDTF">2018-01-22T10:06:34Z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ELAK@1.1001:ObjectAddressees">
    <vt:lpwstr/>
  </property>
  <property fmtid="{D5CDD505-2E9C-101B-9397-08002B2CF9AE}" pid="3" name="FSC#FSCFOLIO@1.1001:docpropproject">
    <vt:lpwstr/>
  </property>
  <property fmtid="{D5CDD505-2E9C-101B-9397-08002B2CF9AE}" pid="4" name="FSC#ATSTATECFG@1.1001:BankName">
    <vt:lpwstr/>
  </property>
  <property fmtid="{D5CDD505-2E9C-101B-9397-08002B2CF9AE}" pid="5" name="FSC#ATSTATECFG@1.1001:BankAccountBIC">
    <vt:lpwstr/>
  </property>
  <property fmtid="{D5CDD505-2E9C-101B-9397-08002B2CF9AE}" pid="6" name="FSC#ATSTATECFG@1.1001:BankAccountIBAN">
    <vt:lpwstr/>
  </property>
  <property fmtid="{D5CDD505-2E9C-101B-9397-08002B2CF9AE}" pid="7" name="FSC#ATSTATECFG@1.1001:BankAccountID">
    <vt:lpwstr/>
  </property>
  <property fmtid="{D5CDD505-2E9C-101B-9397-08002B2CF9AE}" pid="8" name="FSC#ATSTATECFG@1.1001:BankInstitute">
    <vt:lpwstr/>
  </property>
  <property fmtid="{D5CDD505-2E9C-101B-9397-08002B2CF9AE}" pid="9" name="FSC#ATSTATECFG@1.1001:BankAccountOwner">
    <vt:lpwstr/>
  </property>
  <property fmtid="{D5CDD505-2E9C-101B-9397-08002B2CF9AE}" pid="10" name="FSC#ATSTATECFG@1.1001:BankAccount">
    <vt:lpwstr/>
  </property>
  <property fmtid="{D5CDD505-2E9C-101B-9397-08002B2CF9AE}" pid="11" name="FSC#ATSTATECFG@1.1001:ApprovedSignature">
    <vt:lpwstr/>
  </property>
  <property fmtid="{D5CDD505-2E9C-101B-9397-08002B2CF9AE}" pid="12" name="FSC#ATSTATECFG@1.1001:Clause">
    <vt:lpwstr/>
  </property>
  <property fmtid="{D5CDD505-2E9C-101B-9397-08002B2CF9AE}" pid="13" name="FSC#ATSTATECFG@1.1001:SubfileReference">
    <vt:lpwstr>AVK/04.01.01.04/2013/00046</vt:lpwstr>
  </property>
  <property fmtid="{D5CDD505-2E9C-101B-9397-08002B2CF9AE}" pid="14" name="FSC#ATSTATECFG@1.1001:DepartmentUID">
    <vt:lpwstr>4110</vt:lpwstr>
  </property>
  <property fmtid="{D5CDD505-2E9C-101B-9397-08002B2CF9AE}" pid="15" name="FSC#ATSTATECFG@1.1001:DepartmentDVR">
    <vt:lpwstr/>
  </property>
  <property fmtid="{D5CDD505-2E9C-101B-9397-08002B2CF9AE}" pid="16" name="FSC#ATSTATECFG@1.1001:DepartmentStreet">
    <vt:lpwstr>Spannerstrasse 31</vt:lpwstr>
  </property>
  <property fmtid="{D5CDD505-2E9C-101B-9397-08002B2CF9AE}" pid="17" name="FSC#ATSTATECFG@1.1001:DepartmentCity">
    <vt:lpwstr>Frauenfeld</vt:lpwstr>
  </property>
  <property fmtid="{D5CDD505-2E9C-101B-9397-08002B2CF9AE}" pid="18" name="FSC#ATSTATECFG@1.1001:DepartmentCountry">
    <vt:lpwstr>Schweiz</vt:lpwstr>
  </property>
  <property fmtid="{D5CDD505-2E9C-101B-9397-08002B2CF9AE}" pid="19" name="FSC#ATSTATECFG@1.1001:DepartmentZipCode">
    <vt:lpwstr>8510</vt:lpwstr>
  </property>
  <property fmtid="{D5CDD505-2E9C-101B-9397-08002B2CF9AE}" pid="20" name="FSC#ATSTATECFG@1.1001:SubfileSubject">
    <vt:lpwstr/>
  </property>
  <property fmtid="{D5CDD505-2E9C-101B-9397-08002B2CF9AE}" pid="21" name="FSC#ATSTATECFG@1.1001:SubfileDate">
    <vt:lpwstr>12.03.2013</vt:lpwstr>
  </property>
  <property fmtid="{D5CDD505-2E9C-101B-9397-08002B2CF9AE}" pid="22" name="FSC#ATSTATECFG@1.1001:DepartmentEmail">
    <vt:lpwstr>leitung.avk@tg.ch</vt:lpwstr>
  </property>
  <property fmtid="{D5CDD505-2E9C-101B-9397-08002B2CF9AE}" pid="23" name="FSC#ATSTATECFG@1.1001:DepartmentFax">
    <vt:lpwstr/>
  </property>
  <property fmtid="{D5CDD505-2E9C-101B-9397-08002B2CF9AE}" pid="24" name="FSC#ATSTATECFG@1.1001:AgentPhone">
    <vt:lpwstr>+41 58 345 58 14</vt:lpwstr>
  </property>
  <property fmtid="{D5CDD505-2E9C-101B-9397-08002B2CF9AE}" pid="25" name="FSC#ATSTATECFG@1.1001:Agent">
    <vt:lpwstr>Priska Reichmuth AVK</vt:lpwstr>
  </property>
  <property fmtid="{D5CDD505-2E9C-101B-9397-08002B2CF9AE}" pid="26" name="FSC#ATSTATECFG@1.1001:Office">
    <vt:lpwstr/>
  </property>
  <property fmtid="{D5CDD505-2E9C-101B-9397-08002B2CF9AE}" pid="27" name="FSC#LOCALSW@2103.100:TGDOSREI">
    <vt:lpwstr>04.01.01.04</vt:lpwstr>
  </property>
  <property fmtid="{D5CDD505-2E9C-101B-9397-08002B2CF9AE}" pid="28" name="FSC#LOCALSW@2103.100:BarCodeOwnerSubfile">
    <vt:lpwstr/>
  </property>
  <property fmtid="{D5CDD505-2E9C-101B-9397-08002B2CF9AE}" pid="29" name="FSC#LOCALSW@2103.100:User_Login_red">
    <vt:lpwstr>avkrep@TG.CH, ... [3]</vt:lpwstr>
  </property>
  <property fmtid="{D5CDD505-2E9C-101B-9397-08002B2CF9AE}" pid="30" name="FSC#COOSYSTEM@1.1:Container">
    <vt:lpwstr>COO.2103.100.2.6065200</vt:lpwstr>
  </property>
  <property fmtid="{D5CDD505-2E9C-101B-9397-08002B2CF9AE}" pid="31" name="FSC#FSCIBISDOCPROPS@15.1400:DossierRef">
    <vt:lpwstr>AVK/04.01.01.04/2013/00046</vt:lpwstr>
  </property>
  <property fmtid="{D5CDD505-2E9C-101B-9397-08002B2CF9AE}" pid="32" name="FSC#FSCIBISDOCPROPS@15.1400:ReferredBarCode">
    <vt:lpwstr/>
  </property>
  <property fmtid="{D5CDD505-2E9C-101B-9397-08002B2CF9AE}" pid="33" name="FSC#FSCIBISDOCPROPS@15.1400:CreatedBy">
    <vt:lpwstr>Priska Reichmuth AVK</vt:lpwstr>
  </property>
  <property fmtid="{D5CDD505-2E9C-101B-9397-08002B2CF9AE}" pid="34" name="FSC#FSCIBISDOCPROPS@15.1400:CreatedAt">
    <vt:lpwstr>06.04.2016</vt:lpwstr>
  </property>
  <property fmtid="{D5CDD505-2E9C-101B-9397-08002B2CF9AE}" pid="35" name="FSC#FSCIBISDOCPROPS@15.1400:BGMDiagnoseDetail">
    <vt:lpwstr> </vt:lpwstr>
  </property>
  <property fmtid="{D5CDD505-2E9C-101B-9397-08002B2CF9AE}" pid="36" name="FSC#FSCIBISDOCPROPS@15.1400:BGMDiagnoseAdd">
    <vt:lpwstr> </vt:lpwstr>
  </property>
  <property fmtid="{D5CDD505-2E9C-101B-9397-08002B2CF9AE}" pid="37" name="FSC#FSCIBISDOCPROPS@15.1400:BGMDiagnose">
    <vt:lpwstr> </vt:lpwstr>
  </property>
  <property fmtid="{D5CDD505-2E9C-101B-9397-08002B2CF9AE}" pid="38" name="FSC#FSCIBISDOCPROPS@15.1400:BGMBirthday">
    <vt:lpwstr> </vt:lpwstr>
  </property>
  <property fmtid="{D5CDD505-2E9C-101B-9397-08002B2CF9AE}" pid="39" name="FSC#FSCIBISDOCPROPS@15.1400:BGMZIP">
    <vt:lpwstr> </vt:lpwstr>
  </property>
  <property fmtid="{D5CDD505-2E9C-101B-9397-08002B2CF9AE}" pid="40" name="FSC#FSCIBISDOCPROPS@15.1400:BGMFirstName">
    <vt:lpwstr> </vt:lpwstr>
  </property>
  <property fmtid="{D5CDD505-2E9C-101B-9397-08002B2CF9AE}" pid="41" name="FSC#FSCIBISDOCPROPS@15.1400:BGMName">
    <vt:lpwstr> </vt:lpwstr>
  </property>
  <property fmtid="{D5CDD505-2E9C-101B-9397-08002B2CF9AE}" pid="42" name="FSC#LOCALSW@2103.100:BarCodeDossierRef">
    <vt:lpwstr/>
  </property>
  <property fmtid="{D5CDD505-2E9C-101B-9397-08002B2CF9AE}" pid="43" name="FSC#FSCIBISDOCPROPS@15.1400:RRSessionDate">
    <vt:lpwstr/>
  </property>
  <property fmtid="{D5CDD505-2E9C-101B-9397-08002B2CF9AE}" pid="44" name="FSC#FSCIBISDOCPROPS@15.1400:RRBNumber">
    <vt:lpwstr>Nicht verfügbar</vt:lpwstr>
  </property>
  <property fmtid="{D5CDD505-2E9C-101B-9397-08002B2CF9AE}" pid="45" name="FSC#FSCIBISDOCPROPS@15.1400:TopLevelSubjectGroupPosNumber">
    <vt:lpwstr>04.01.01.04</vt:lpwstr>
  </property>
  <property fmtid="{D5CDD505-2E9C-101B-9397-08002B2CF9AE}" pid="46" name="FSC#FSCIBISDOCPROPS@15.1400:TopLevelDossierResponsible">
    <vt:lpwstr>Reichmuth AVK, Priska</vt:lpwstr>
  </property>
  <property fmtid="{D5CDD505-2E9C-101B-9397-08002B2CF9AE}" pid="47" name="FSC#FSCIBISDOCPROPS@15.1400:TopLevelDossierRespOrgShortname">
    <vt:lpwstr>AVK</vt:lpwstr>
  </property>
  <property fmtid="{D5CDD505-2E9C-101B-9397-08002B2CF9AE}" pid="48" name="FSC#LOCALSW@2103.100:BarCodeTopLevelDossierTitel">
    <vt:lpwstr/>
  </property>
  <property fmtid="{D5CDD505-2E9C-101B-9397-08002B2CF9AE}" pid="49" name="FSC#FSCIBISDOCPROPS@15.1400:TopLevelDossierTitel">
    <vt:lpwstr>Basisstufe ab 2014</vt:lpwstr>
  </property>
  <property fmtid="{D5CDD505-2E9C-101B-9397-08002B2CF9AE}" pid="50" name="FSC#FSCIBISDOCPROPS@15.1400:TopLevelDossierYear">
    <vt:lpwstr>2013</vt:lpwstr>
  </property>
  <property fmtid="{D5CDD505-2E9C-101B-9397-08002B2CF9AE}" pid="51" name="FSC#FSCIBISDOCPROPS@15.1400:TopLevelDossierNumber">
    <vt:lpwstr>46</vt:lpwstr>
  </property>
  <property fmtid="{D5CDD505-2E9C-101B-9397-08002B2CF9AE}" pid="52" name="FSC#LOCALSW@2103.100:BarCodeTopLevelDossierName">
    <vt:lpwstr/>
  </property>
  <property fmtid="{D5CDD505-2E9C-101B-9397-08002B2CF9AE}" pid="53" name="FSC#FSCIBISDOCPROPS@15.1400:TopLevelDossierName">
    <vt:lpwstr>0046/2013/AVK Basisstufe ab 2014</vt:lpwstr>
  </property>
  <property fmtid="{D5CDD505-2E9C-101B-9397-08002B2CF9AE}" pid="54" name="FSC#LOCALSW@2103.100:BarCodeTitleSubFile">
    <vt:lpwstr/>
  </property>
  <property fmtid="{D5CDD505-2E9C-101B-9397-08002B2CF9AE}" pid="55" name="FSC#FSCIBISDOCPROPS@15.1400:TitleSubFile">
    <vt:lpwstr>Feinkonzept / Planungsgrundlagen</vt:lpwstr>
  </property>
  <property fmtid="{D5CDD505-2E9C-101B-9397-08002B2CF9AE}" pid="56" name="FSC#FSCIBISDOCPROPS@15.1400:TopLevelSubfileNumber">
    <vt:lpwstr>2</vt:lpwstr>
  </property>
  <property fmtid="{D5CDD505-2E9C-101B-9397-08002B2CF9AE}" pid="57" name="FSC#LOCALSW@2103.100:BarCodeTopLevelSubfileTitle">
    <vt:lpwstr/>
  </property>
  <property fmtid="{D5CDD505-2E9C-101B-9397-08002B2CF9AE}" pid="58" name="FSC#FSCIBISDOCPROPS@15.1400:TopLevelSubfileName">
    <vt:lpwstr>Feinkonzept / Planungsgrundlagen (002)</vt:lpwstr>
  </property>
  <property fmtid="{D5CDD505-2E9C-101B-9397-08002B2CF9AE}" pid="59" name="FSC#FSCIBISDOCPROPS@15.1400:GroupShortName">
    <vt:lpwstr>AVK_SCE</vt:lpwstr>
  </property>
  <property fmtid="{D5CDD505-2E9C-101B-9397-08002B2CF9AE}" pid="60" name="FSC#FSCIBISDOCPROPS@15.1400:OwnerAbbreviation">
    <vt:lpwstr/>
  </property>
  <property fmtid="{D5CDD505-2E9C-101B-9397-08002B2CF9AE}" pid="61" name="FSC#FSCIBISDOCPROPS@15.1400:Owner">
    <vt:lpwstr>Reichmuth AVK, Priska</vt:lpwstr>
  </property>
  <property fmtid="{D5CDD505-2E9C-101B-9397-08002B2CF9AE}" pid="62" name="FSC#FSCIBISDOCPROPS@15.1400:Subject">
    <vt:lpwstr>Nicht verfügbar</vt:lpwstr>
  </property>
  <property fmtid="{D5CDD505-2E9C-101B-9397-08002B2CF9AE}" pid="63" name="FSC#FSCIBISDOCPROPS@15.1400:Objectname">
    <vt:lpwstr>Berechnungshilfe_Basisstufe</vt:lpwstr>
  </property>
  <property fmtid="{D5CDD505-2E9C-101B-9397-08002B2CF9AE}" pid="64" name="FSC#FSCIBISDOCPROPS@15.1400:Container">
    <vt:lpwstr>COO.2103.100.2.6065200</vt:lpwstr>
  </property>
  <property fmtid="{D5CDD505-2E9C-101B-9397-08002B2CF9AE}" pid="65" name="FSC#FSCIBISDOCPROPS@15.1400:ObjectCOOAddress">
    <vt:lpwstr>COO.2103.100.2.6065200</vt:lpwstr>
  </property>
  <property fmtid="{D5CDD505-2E9C-101B-9397-08002B2CF9AE}" pid="66" name="FSC#LOCALSW@2103.100:TopLevelSubfileAddress">
    <vt:lpwstr>COO.2103.100.7.835068</vt:lpwstr>
  </property>
  <property fmtid="{D5CDD505-2E9C-101B-9397-08002B2CF9AE}" pid="67" name="COO$NOPARSEFILE">
    <vt:lpwstr/>
  </property>
  <property fmtid="{D5CDD505-2E9C-101B-9397-08002B2CF9AE}" pid="68" name="FSC$NOPARSEFILE">
    <vt:lpwstr/>
  </property>
  <property fmtid="{D5CDD505-2E9C-101B-9397-08002B2CF9AE}" pid="69" name="COO$NOUSEREXPRESSIONS">
    <vt:lpwstr/>
  </property>
  <property fmtid="{D5CDD505-2E9C-101B-9397-08002B2CF9AE}" pid="70" name="FSC$NOUSEREXPRESSIONS">
    <vt:lpwstr/>
  </property>
  <property fmtid="{D5CDD505-2E9C-101B-9397-08002B2CF9AE}" pid="71" name="COO$NOVIRTUALATTRS">
    <vt:lpwstr/>
  </property>
  <property fmtid="{D5CDD505-2E9C-101B-9397-08002B2CF9AE}" pid="72" name="FSC$NOVIRTUALATTRS">
    <vt:lpwstr/>
  </property>
  <property fmtid="{D5CDD505-2E9C-101B-9397-08002B2CF9AE}" pid="73" name="FSC#COOELAK@1.1001:Subject">
    <vt:lpwstr/>
  </property>
  <property fmtid="{D5CDD505-2E9C-101B-9397-08002B2CF9AE}" pid="74" name="FSC#COOELAK@1.1001:FileReference">
    <vt:lpwstr>AVK/04.01.01.04/2013/00046</vt:lpwstr>
  </property>
  <property fmtid="{D5CDD505-2E9C-101B-9397-08002B2CF9AE}" pid="75" name="FSC#COOELAK@1.1001:FileRefYear">
    <vt:lpwstr>2013</vt:lpwstr>
  </property>
  <property fmtid="{D5CDD505-2E9C-101B-9397-08002B2CF9AE}" pid="76" name="FSC#COOELAK@1.1001:FileRefOrdinal">
    <vt:lpwstr>46</vt:lpwstr>
  </property>
  <property fmtid="{D5CDD505-2E9C-101B-9397-08002B2CF9AE}" pid="77" name="FSC#COOELAK@1.1001:FileRefOU">
    <vt:lpwstr/>
  </property>
  <property fmtid="{D5CDD505-2E9C-101B-9397-08002B2CF9AE}" pid="78" name="FSC#COOELAK@1.1001:Organization">
    <vt:lpwstr/>
  </property>
  <property fmtid="{D5CDD505-2E9C-101B-9397-08002B2CF9AE}" pid="79" name="FSC#COOELAK@1.1001:Owner">
    <vt:lpwstr>Reichmuth AVK Priska (Frauenfeld)</vt:lpwstr>
  </property>
  <property fmtid="{D5CDD505-2E9C-101B-9397-08002B2CF9AE}" pid="80" name="FSC#COOELAK@1.1001:OwnerExtension">
    <vt:lpwstr>+41 58 345 58 14</vt:lpwstr>
  </property>
  <property fmtid="{D5CDD505-2E9C-101B-9397-08002B2CF9AE}" pid="81" name="FSC#COOELAK@1.1001:OwnerFaxExtension">
    <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AVK Abteilung Schulentwicklung (AVK_SCE)</vt:lpwstr>
  </property>
  <property fmtid="{D5CDD505-2E9C-101B-9397-08002B2CF9AE}" pid="87" name="FSC#COOELAK@1.1001:CreatedAt">
    <vt:lpwstr>06.04.2016</vt:lpwstr>
  </property>
  <property fmtid="{D5CDD505-2E9C-101B-9397-08002B2CF9AE}" pid="88" name="FSC#COOELAK@1.1001:OU">
    <vt:lpwstr>Amt für Volksschule, Amtsleitung (AVK)</vt:lpwstr>
  </property>
  <property fmtid="{D5CDD505-2E9C-101B-9397-08002B2CF9AE}" pid="89" name="FSC#COOELAK@1.1001:Priority">
    <vt:lpwstr> ()</vt:lpwstr>
  </property>
  <property fmtid="{D5CDD505-2E9C-101B-9397-08002B2CF9AE}" pid="90" name="FSC#COOELAK@1.1001:ObjBarCode">
    <vt:lpwstr>*COO.2103.100.2.6065200*</vt:lpwstr>
  </property>
  <property fmtid="{D5CDD505-2E9C-101B-9397-08002B2CF9AE}" pid="91" name="FSC#COOELAK@1.1001:RefBarCode">
    <vt:lpwstr>*COO.2103.100.7.835068*</vt:lpwstr>
  </property>
  <property fmtid="{D5CDD505-2E9C-101B-9397-08002B2CF9AE}" pid="92" name="FSC#COOELAK@1.1001:FileRefBarCode">
    <vt:lpwstr>*AVK/04.01.01.04/2013/00046*</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
  </property>
  <property fmtid="{D5CDD505-2E9C-101B-9397-08002B2CF9AE}" pid="97" name="FSC#COOELAK@1.1001:ProcessResponsiblePhone">
    <vt:lpwstr/>
  </property>
  <property fmtid="{D5CDD505-2E9C-101B-9397-08002B2CF9AE}" pid="98" name="FSC#COOELAK@1.1001:ProcessResponsibleMail">
    <vt:lpwstr/>
  </property>
  <property fmtid="{D5CDD505-2E9C-101B-9397-08002B2CF9AE}" pid="99" name="FSC#COOELAK@1.1001:ProcessResponsibleFax">
    <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04.01.01.04</vt:lpwstr>
  </property>
  <property fmtid="{D5CDD505-2E9C-101B-9397-08002B2CF9AE}" pid="106" name="FSC#COOELAK@1.1001:CurrentUserRolePos">
    <vt:lpwstr>Sachbearbeiter/in</vt:lpwstr>
  </property>
  <property fmtid="{D5CDD505-2E9C-101B-9397-08002B2CF9AE}" pid="107" name="FSC#COOELAK@1.1001:CurrentUserEmail">
    <vt:lpwstr>priska.reichmuth@tg.ch</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ies>
</file>